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3650" tabRatio="959" firstSheet="53" activeTab="53"/>
  </bookViews>
  <sheets>
    <sheet name="1" sheetId="1" state="hidden" r:id="rId1"/>
    <sheet name="2" sheetId="4" state="hidden" r:id="rId2"/>
    <sheet name="2_tabulka 2" sheetId="52" state="hidden" r:id="rId3"/>
    <sheet name="3" sheetId="5" state="hidden" r:id="rId4"/>
    <sheet name="4" sheetId="6" state="hidden" r:id="rId5"/>
    <sheet name="5" sheetId="7" state="hidden" r:id="rId6"/>
    <sheet name="6" sheetId="8" state="hidden" r:id="rId7"/>
    <sheet name="7" sheetId="9" state="hidden" r:id="rId8"/>
    <sheet name="8" sheetId="10" state="hidden" r:id="rId9"/>
    <sheet name="9" sheetId="11" state="hidden" r:id="rId10"/>
    <sheet name="10" sheetId="12" state="hidden" r:id="rId11"/>
    <sheet name="11" sheetId="13" state="hidden" r:id="rId12"/>
    <sheet name="12" sheetId="14" state="hidden" r:id="rId13"/>
    <sheet name="12_tabulka c.2" sheetId="53" state="hidden" r:id="rId14"/>
    <sheet name="13" sheetId="15" state="hidden" r:id="rId15"/>
    <sheet name="14_tabulka 1 a 3" sheetId="56" state="hidden" r:id="rId16"/>
    <sheet name="14_tabulka 2 a 4" sheetId="57" state="hidden" r:id="rId17"/>
    <sheet name="15" sheetId="17" state="hidden" r:id="rId18"/>
    <sheet name="16" sheetId="18" state="hidden" r:id="rId19"/>
    <sheet name="16_tabulka c.2" sheetId="54" state="hidden" r:id="rId20"/>
    <sheet name="17" sheetId="19" state="hidden" r:id="rId21"/>
    <sheet name="18" sheetId="20" state="hidden" r:id="rId22"/>
    <sheet name="18_tabulka c.2" sheetId="55" state="hidden" r:id="rId23"/>
    <sheet name="19" sheetId="21" state="hidden" r:id="rId24"/>
    <sheet name="20" sheetId="22" state="hidden" r:id="rId25"/>
    <sheet name="21" sheetId="23" state="hidden" r:id="rId26"/>
    <sheet name="22" sheetId="24" state="hidden" r:id="rId27"/>
    <sheet name="23" sheetId="25" state="hidden" r:id="rId28"/>
    <sheet name="24" sheetId="26" state="hidden" r:id="rId29"/>
    <sheet name="24_tabulky 3 a 4" sheetId="50" state="hidden" r:id="rId30"/>
    <sheet name="25" sheetId="27" state="hidden" r:id="rId31"/>
    <sheet name="26" sheetId="28" state="hidden" r:id="rId32"/>
    <sheet name="27" sheetId="30" state="hidden" r:id="rId33"/>
    <sheet name="28" sheetId="31" state="hidden" r:id="rId34"/>
    <sheet name="29" sheetId="32" state="hidden" r:id="rId35"/>
    <sheet name="30" sheetId="29" state="hidden" r:id="rId36"/>
    <sheet name="31" sheetId="33" state="hidden" r:id="rId37"/>
    <sheet name="32" sheetId="34" state="hidden" r:id="rId38"/>
    <sheet name="32_tabulka 2" sheetId="59" state="hidden" r:id="rId39"/>
    <sheet name="33" sheetId="35" state="hidden" r:id="rId40"/>
    <sheet name="34" sheetId="36" state="hidden" r:id="rId41"/>
    <sheet name="42" sheetId="44" state="hidden" r:id="rId42"/>
    <sheet name="43" sheetId="45" state="hidden" r:id="rId43"/>
    <sheet name="44" sheetId="46" state="hidden" r:id="rId44"/>
    <sheet name="35" sheetId="37" state="hidden" r:id="rId45"/>
    <sheet name="36" sheetId="38" state="hidden" r:id="rId46"/>
    <sheet name="37" sheetId="39" state="hidden" r:id="rId47"/>
    <sheet name="38" sheetId="40" state="hidden" r:id="rId48"/>
    <sheet name="39" sheetId="41" state="hidden" r:id="rId49"/>
    <sheet name="40" sheetId="42" state="hidden" r:id="rId50"/>
    <sheet name="41" sheetId="43" state="hidden" r:id="rId51"/>
    <sheet name="45" sheetId="47" state="hidden" r:id="rId52"/>
    <sheet name="46" sheetId="48" state="hidden" r:id="rId53"/>
    <sheet name="Poznámky" sheetId="71" r:id="rId54"/>
    <sheet name="BS old" sheetId="60" state="hidden" r:id="rId55"/>
    <sheet name="P&amp;L old" sheetId="61" state="hidden" r:id="rId56"/>
    <sheet name="Notes-SK Cover sheet" sheetId="85" state="hidden" r:id="rId57"/>
    <sheet name="BS-SK Statutory old" sheetId="66" state="hidden" r:id="rId58"/>
    <sheet name="IS-SK Statutoryold " sheetId="68" state="hidden" r:id="rId59"/>
    <sheet name="IS-SK Cover sheet" sheetId="67" state="hidden" r:id="rId60"/>
    <sheet name="BS-E Cover sheet" sheetId="72" state="hidden" r:id="rId61"/>
    <sheet name="BS- E Statutory" sheetId="78" state="hidden" r:id="rId62"/>
    <sheet name="IS-E Cover sheet" sheetId="75" state="hidden" r:id="rId63"/>
    <sheet name="IS-E Statutory m" sheetId="76" state="hidden" r:id="rId64"/>
    <sheet name="Notes-E Cover sheet" sheetId="87" state="hidden" r:id="rId65"/>
    <sheet name="G-Cover sheet" sheetId="96" state="hidden" r:id="rId66"/>
    <sheet name="BS-G Cover sheet" sheetId="83" state="hidden" r:id="rId67"/>
    <sheet name="BS - G Statutoryo" sheetId="80" state="hidden" r:id="rId68"/>
    <sheet name="IS-G Cover sheet" sheetId="84" state="hidden" r:id="rId69"/>
    <sheet name="BS-G Statutory" sheetId="101" state="hidden" r:id="rId70"/>
    <sheet name="IS-G Statutory" sheetId="103" state="hidden" r:id="rId71"/>
  </sheets>
  <externalReferences>
    <externalReference r:id="rId72"/>
  </externalReferences>
  <definedNames>
    <definedName name="_Fill" localSheetId="67" hidden="1">#REF!</definedName>
    <definedName name="_Fill" localSheetId="66" hidden="1">#REF!</definedName>
    <definedName name="_Fill" localSheetId="69" hidden="1">#REF!</definedName>
    <definedName name="_Fill" localSheetId="57" hidden="1">#REF!</definedName>
    <definedName name="_Fill" localSheetId="65" hidden="1">#REF!</definedName>
    <definedName name="_Fill" localSheetId="68" hidden="1">#REF!</definedName>
    <definedName name="_Fill" localSheetId="70" hidden="1">#REF!</definedName>
    <definedName name="_Fill" localSheetId="59" hidden="1">#REF!</definedName>
    <definedName name="_Fill" localSheetId="58" hidden="1">#REF!</definedName>
    <definedName name="_Fill" localSheetId="56" hidden="1">#REF!</definedName>
    <definedName name="_Fill" hidden="1">#REF!</definedName>
    <definedName name="_xlnm._FilterDatabase" localSheetId="53" hidden="1">Poznámky!$A$642:$AH$642</definedName>
    <definedName name="_Toc474124192" localSheetId="53">Poznámky!$D$65</definedName>
    <definedName name="ARA_Threshold" localSheetId="69">#REF!</definedName>
    <definedName name="ARA_Threshold" localSheetId="65">#REF!</definedName>
    <definedName name="ARA_Threshold" localSheetId="70">#REF!</definedName>
    <definedName name="ARA_Threshold">#REF!</definedName>
    <definedName name="ARP_Threshold" localSheetId="69">#REF!</definedName>
    <definedName name="ARP_Threshold" localSheetId="65">#REF!</definedName>
    <definedName name="ARP_Threshold" localSheetId="70">#REF!</definedName>
    <definedName name="ARP_Threshold">#REF!</definedName>
    <definedName name="AS2DocOpenMode" hidden="1">"AS2DocumentEdit"</definedName>
    <definedName name="cisla2lo">[1]Sheet1!$D$4:$E$66</definedName>
    <definedName name="cislalo">[1]Sheet1!$E$5:$J$45,[1]Sheet1!$E$50:$J$69,[1]Sheet1!$G$75:$J$88,[1]Sheet1!$G$92:$J$128</definedName>
    <definedName name="ClientName">[1]Sheet2!$F$5</definedName>
    <definedName name="CY_Accounts_Receivable" localSheetId="69">#REF!</definedName>
    <definedName name="CY_Accounts_Receivable" localSheetId="65">#REF!</definedName>
    <definedName name="CY_Accounts_Receivable" localSheetId="70">#REF!</definedName>
    <definedName name="CY_Accounts_Receivable">#REF!</definedName>
    <definedName name="CY_Administration" localSheetId="69">#REF!</definedName>
    <definedName name="CY_Administration" localSheetId="65">#REF!</definedName>
    <definedName name="CY_Administration" localSheetId="70">#REF!</definedName>
    <definedName name="CY_Administration">#REF!</definedName>
    <definedName name="CY_Cash" localSheetId="69">#REF!</definedName>
    <definedName name="CY_Cash" localSheetId="65">#REF!</definedName>
    <definedName name="CY_Cash" localSheetId="70">#REF!</definedName>
    <definedName name="CY_Cash">#REF!</definedName>
    <definedName name="CY_Common_Equity" localSheetId="69">#REF!</definedName>
    <definedName name="CY_Common_Equity" localSheetId="65">#REF!</definedName>
    <definedName name="CY_Common_Equity" localSheetId="70">#REF!</definedName>
    <definedName name="CY_Common_Equity">#REF!</definedName>
    <definedName name="CY_Cost_of_Sales" localSheetId="69">#REF!</definedName>
    <definedName name="CY_Cost_of_Sales" localSheetId="65">#REF!</definedName>
    <definedName name="CY_Cost_of_Sales" localSheetId="70">#REF!</definedName>
    <definedName name="CY_Cost_of_Sales">#REF!</definedName>
    <definedName name="CY_Current_Liabilities" localSheetId="69">#REF!</definedName>
    <definedName name="CY_Current_Liabilities" localSheetId="65">#REF!</definedName>
    <definedName name="CY_Current_Liabilities" localSheetId="70">#REF!</definedName>
    <definedName name="CY_Current_Liabilities">#REF!</definedName>
    <definedName name="CY_Depreciation" localSheetId="69">#REF!</definedName>
    <definedName name="CY_Depreciation" localSheetId="65">#REF!</definedName>
    <definedName name="CY_Depreciation" localSheetId="70">#REF!</definedName>
    <definedName name="CY_Depreciation">#REF!</definedName>
    <definedName name="CY_Gross_Profit" localSheetId="69">#REF!</definedName>
    <definedName name="CY_Gross_Profit" localSheetId="65">#REF!</definedName>
    <definedName name="CY_Gross_Profit" localSheetId="70">#REF!</definedName>
    <definedName name="CY_Gross_Profit">#REF!</definedName>
    <definedName name="CY_Inc_Bef_Tax" localSheetId="69">#REF!</definedName>
    <definedName name="CY_Inc_Bef_Tax" localSheetId="65">#REF!</definedName>
    <definedName name="CY_Inc_Bef_Tax" localSheetId="70">#REF!</definedName>
    <definedName name="CY_Inc_Bef_Tax">#REF!</definedName>
    <definedName name="CY_Intangible_Assets" localSheetId="69">#REF!</definedName>
    <definedName name="CY_Intangible_Assets" localSheetId="65">#REF!</definedName>
    <definedName name="CY_Intangible_Assets" localSheetId="70">#REF!</definedName>
    <definedName name="CY_Intangible_Assets">#REF!</definedName>
    <definedName name="CY_Interest_Expense" localSheetId="69">#REF!</definedName>
    <definedName name="CY_Interest_Expense" localSheetId="65">#REF!</definedName>
    <definedName name="CY_Interest_Expense" localSheetId="70">#REF!</definedName>
    <definedName name="CY_Interest_Expense">#REF!</definedName>
    <definedName name="CY_Inventory" localSheetId="69">#REF!</definedName>
    <definedName name="CY_Inventory" localSheetId="65">#REF!</definedName>
    <definedName name="CY_Inventory" localSheetId="70">#REF!</definedName>
    <definedName name="CY_Inventory">#REF!</definedName>
    <definedName name="CY_LIABIL_EQUITY" localSheetId="69">#REF!</definedName>
    <definedName name="CY_LIABIL_EQUITY" localSheetId="65">#REF!</definedName>
    <definedName name="CY_LIABIL_EQUITY" localSheetId="70">#REF!</definedName>
    <definedName name="CY_LIABIL_EQUITY">#REF!</definedName>
    <definedName name="CY_LT_Debt" localSheetId="69">#REF!</definedName>
    <definedName name="CY_LT_Debt" localSheetId="65">#REF!</definedName>
    <definedName name="CY_LT_Debt" localSheetId="70">#REF!</definedName>
    <definedName name="CY_LT_Debt">#REF!</definedName>
    <definedName name="CY_Market_Value_of_Equity" localSheetId="69">#REF!</definedName>
    <definedName name="CY_Market_Value_of_Equity" localSheetId="65">#REF!</definedName>
    <definedName name="CY_Market_Value_of_Equity" localSheetId="70">#REF!</definedName>
    <definedName name="CY_Market_Value_of_Equity">#REF!</definedName>
    <definedName name="CY_Marketable_Sec" localSheetId="69">#REF!</definedName>
    <definedName name="CY_Marketable_Sec" localSheetId="65">#REF!</definedName>
    <definedName name="CY_Marketable_Sec" localSheetId="70">#REF!</definedName>
    <definedName name="CY_Marketable_Sec">#REF!</definedName>
    <definedName name="CY_NET_PROFIT" localSheetId="69">#REF!</definedName>
    <definedName name="CY_NET_PROFIT" localSheetId="65">#REF!</definedName>
    <definedName name="CY_NET_PROFIT" localSheetId="70">#REF!</definedName>
    <definedName name="CY_NET_PROFIT">#REF!</definedName>
    <definedName name="CY_Net_Revenue" localSheetId="69">#REF!</definedName>
    <definedName name="CY_Net_Revenue" localSheetId="65">#REF!</definedName>
    <definedName name="CY_Net_Revenue" localSheetId="70">#REF!</definedName>
    <definedName name="CY_Net_Revenue">#REF!</definedName>
    <definedName name="CY_Operating_Income" localSheetId="69">#REF!</definedName>
    <definedName name="CY_Operating_Income" localSheetId="65">#REF!</definedName>
    <definedName name="CY_Operating_Income" localSheetId="70">#REF!</definedName>
    <definedName name="CY_Operating_Income">#REF!</definedName>
    <definedName name="CY_Other" localSheetId="69">#REF!</definedName>
    <definedName name="CY_Other" localSheetId="65">#REF!</definedName>
    <definedName name="CY_Other" localSheetId="70">#REF!</definedName>
    <definedName name="CY_Other">#REF!</definedName>
    <definedName name="CY_Other_Curr_Assets" localSheetId="69">#REF!</definedName>
    <definedName name="CY_Other_Curr_Assets" localSheetId="65">#REF!</definedName>
    <definedName name="CY_Other_Curr_Assets" localSheetId="70">#REF!</definedName>
    <definedName name="CY_Other_Curr_Assets">#REF!</definedName>
    <definedName name="CY_Other_LT_Assets" localSheetId="69">#REF!</definedName>
    <definedName name="CY_Other_LT_Assets" localSheetId="65">#REF!</definedName>
    <definedName name="CY_Other_LT_Assets" localSheetId="70">#REF!</definedName>
    <definedName name="CY_Other_LT_Assets">#REF!</definedName>
    <definedName name="CY_Other_LT_Liabilities" localSheetId="69">#REF!</definedName>
    <definedName name="CY_Other_LT_Liabilities" localSheetId="65">#REF!</definedName>
    <definedName name="CY_Other_LT_Liabilities" localSheetId="70">#REF!</definedName>
    <definedName name="CY_Other_LT_Liabilities">#REF!</definedName>
    <definedName name="CY_Preferred_Stock" localSheetId="69">#REF!</definedName>
    <definedName name="CY_Preferred_Stock" localSheetId="65">#REF!</definedName>
    <definedName name="CY_Preferred_Stock" localSheetId="70">#REF!</definedName>
    <definedName name="CY_Preferred_Stock">#REF!</definedName>
    <definedName name="CY_QUICK_ASSETS" localSheetId="69">#REF!</definedName>
    <definedName name="CY_QUICK_ASSETS" localSheetId="65">#REF!</definedName>
    <definedName name="CY_QUICK_ASSETS" localSheetId="70">#REF!</definedName>
    <definedName name="CY_QUICK_ASSETS">#REF!</definedName>
    <definedName name="CY_Retained_Earnings" localSheetId="69">#REF!</definedName>
    <definedName name="CY_Retained_Earnings" localSheetId="65">#REF!</definedName>
    <definedName name="CY_Retained_Earnings" localSheetId="70">#REF!</definedName>
    <definedName name="CY_Retained_Earnings">#REF!</definedName>
    <definedName name="CY_Selling" localSheetId="69">#REF!</definedName>
    <definedName name="CY_Selling" localSheetId="65">#REF!</definedName>
    <definedName name="CY_Selling" localSheetId="70">#REF!</definedName>
    <definedName name="CY_Selling">#REF!</definedName>
    <definedName name="CY_Tangible_Assets" localSheetId="69">#REF!</definedName>
    <definedName name="CY_Tangible_Assets" localSheetId="65">#REF!</definedName>
    <definedName name="CY_Tangible_Assets" localSheetId="70">#REF!</definedName>
    <definedName name="CY_Tangible_Assets">#REF!</definedName>
    <definedName name="CY_Tangible_Net_Worth" localSheetId="69">#REF!</definedName>
    <definedName name="CY_Tangible_Net_Worth" localSheetId="65">#REF!</definedName>
    <definedName name="CY_Tangible_Net_Worth" localSheetId="70">#REF!</definedName>
    <definedName name="CY_Tangible_Net_Worth">#REF!</definedName>
    <definedName name="CY_Taxes" localSheetId="69">#REF!</definedName>
    <definedName name="CY_Taxes" localSheetId="65">#REF!</definedName>
    <definedName name="CY_Taxes" localSheetId="70">#REF!</definedName>
    <definedName name="CY_Taxes">#REF!</definedName>
    <definedName name="CY_TOTAL_ASSETS" localSheetId="69">#REF!</definedName>
    <definedName name="CY_TOTAL_ASSETS" localSheetId="65">#REF!</definedName>
    <definedName name="CY_TOTAL_ASSETS" localSheetId="70">#REF!</definedName>
    <definedName name="CY_TOTAL_ASSETS">#REF!</definedName>
    <definedName name="CY_TOTAL_CURR_ASSETS" localSheetId="69">#REF!</definedName>
    <definedName name="CY_TOTAL_CURR_ASSETS" localSheetId="65">#REF!</definedName>
    <definedName name="CY_TOTAL_CURR_ASSETS" localSheetId="70">#REF!</definedName>
    <definedName name="CY_TOTAL_CURR_ASSETS">#REF!</definedName>
    <definedName name="CY_TOTAL_DEBT" localSheetId="69">#REF!</definedName>
    <definedName name="CY_TOTAL_DEBT" localSheetId="65">#REF!</definedName>
    <definedName name="CY_TOTAL_DEBT" localSheetId="70">#REF!</definedName>
    <definedName name="CY_TOTAL_DEBT">#REF!</definedName>
    <definedName name="CY_TOTAL_EQUITY" localSheetId="69">#REF!</definedName>
    <definedName name="CY_TOTAL_EQUITY" localSheetId="65">#REF!</definedName>
    <definedName name="CY_TOTAL_EQUITY" localSheetId="70">#REF!</definedName>
    <definedName name="CY_TOTAL_EQUITY">#REF!</definedName>
    <definedName name="CY_Working_Capital" localSheetId="69">#REF!</definedName>
    <definedName name="CY_Working_Capital" localSheetId="65">#REF!</definedName>
    <definedName name="CY_Working_Capital" localSheetId="70">#REF!</definedName>
    <definedName name="CY_Working_Capital">#REF!</definedName>
    <definedName name="Dollar_Threshold" localSheetId="69">#REF!</definedName>
    <definedName name="Dollar_Threshold" localSheetId="65">#REF!</definedName>
    <definedName name="Dollar_Threshold" localSheetId="70">#REF!</definedName>
    <definedName name="Dollar_Threshold">#REF!</definedName>
    <definedName name="Percent_Threshold" localSheetId="69">#REF!</definedName>
    <definedName name="Percent_Threshold" localSheetId="65">#REF!</definedName>
    <definedName name="Percent_Threshold" localSheetId="70">#REF!</definedName>
    <definedName name="Percent_Threshold">#REF!</definedName>
    <definedName name="PL_Dollar_Threshold" localSheetId="69">#REF!</definedName>
    <definedName name="PL_Dollar_Threshold" localSheetId="65">#REF!</definedName>
    <definedName name="PL_Dollar_Threshold" localSheetId="70">#REF!</definedName>
    <definedName name="PL_Dollar_Threshold">#REF!</definedName>
    <definedName name="PL_Percent_Threshold" localSheetId="69">#REF!</definedName>
    <definedName name="PL_Percent_Threshold" localSheetId="65">#REF!</definedName>
    <definedName name="PL_Percent_Threshold" localSheetId="70">#REF!</definedName>
    <definedName name="PL_Percent_Threshold">#REF!</definedName>
    <definedName name="Print" localSheetId="69">#REF!</definedName>
    <definedName name="Print" localSheetId="65">#REF!</definedName>
    <definedName name="Print" localSheetId="70">#REF!</definedName>
    <definedName name="Print" localSheetId="56">#REF!</definedName>
    <definedName name="Print">#REF!</definedName>
    <definedName name="_xlnm.Print_Area" localSheetId="67">'BS - G Statutoryo'!$A$1:$J$210</definedName>
    <definedName name="_xlnm.Print_Area" localSheetId="61">'BS- E Statutory'!$A$1:$J$210</definedName>
    <definedName name="_xlnm.Print_Area" localSheetId="54">'BS old'!$A$5:$G$142</definedName>
    <definedName name="_xlnm.Print_Area" localSheetId="60">'BS-E Cover sheet'!$A$1:$AN$53</definedName>
    <definedName name="_xlnm.Print_Area" localSheetId="66">'BS-G Cover sheet'!$A$1:$AM$54</definedName>
    <definedName name="_xlnm.Print_Area" localSheetId="69">'BS-G Statutory'!$A$1:$L$248</definedName>
    <definedName name="_xlnm.Print_Area" localSheetId="57">'BS-SK Statutory old'!$A$1:$L$210</definedName>
    <definedName name="_xlnm.Print_Area" localSheetId="65">'G-Cover sheet'!$A$1:$AM$55</definedName>
    <definedName name="_xlnm.Print_Area" localSheetId="62">'IS-E Cover sheet'!$A$1:$AN$53</definedName>
    <definedName name="_xlnm.Print_Area" localSheetId="63">'IS-E Statutory m'!$A$1:$F$66</definedName>
    <definedName name="_xlnm.Print_Area" localSheetId="68">'IS-G Cover sheet'!$A$1:$AM$55</definedName>
    <definedName name="_xlnm.Print_Area" localSheetId="70">'IS-G Statutory'!$A$1:$H$66</definedName>
    <definedName name="_xlnm.Print_Area" localSheetId="59">'IS-SK Cover sheet'!$A$1:$AM$55</definedName>
    <definedName name="_xlnm.Print_Area" localSheetId="58">'IS-SK Statutoryold '!$A$1:$F$66</definedName>
    <definedName name="_xlnm.Print_Area" localSheetId="64">'Notes-E Cover sheet'!$A$1:$AK$55</definedName>
    <definedName name="_xlnm.Print_Area" localSheetId="56">'Notes-SK Cover sheet'!$A$1:$AK$55</definedName>
    <definedName name="_xlnm.Print_Area" localSheetId="55">'P&amp;L old'!$A$4:$E$68</definedName>
    <definedName name="_xlnm.Print_Area" localSheetId="53">Poznámky!$B$2:$AH$781</definedName>
    <definedName name="_xlnm.Print_Area">#REF!</definedName>
    <definedName name="Print_Area_ENG" localSheetId="69">#REF!</definedName>
    <definedName name="Print_Area_ENG" localSheetId="65">#REF!</definedName>
    <definedName name="Print_Area_ENG" localSheetId="70">#REF!</definedName>
    <definedName name="Print_Area_ENG">#REF!</definedName>
    <definedName name="_xlnm.Print_Titles" localSheetId="67">'BS - G Statutoryo'!$1:$3</definedName>
    <definedName name="_xlnm.Print_Titles" localSheetId="61">'BS- E Statutory'!$1:$3</definedName>
    <definedName name="_xlnm.Print_Titles" localSheetId="69">'BS-G Statutory'!$1:$3</definedName>
    <definedName name="_xlnm.Print_Titles" localSheetId="57">'BS-SK Statutory old'!$1:$3</definedName>
    <definedName name="_xlnm.Print_Titles" localSheetId="63">'IS-E Statutory m'!$1:$5</definedName>
    <definedName name="_xlnm.Print_Titles" localSheetId="70">'IS-G Statutory'!$1:$5</definedName>
    <definedName name="_xlnm.Print_Titles" localSheetId="58">'IS-SK Statutoryold '!$1:$5</definedName>
    <definedName name="_xlnm.Print_Titles" localSheetId="53">Poznámky!$2:$6</definedName>
    <definedName name="PY_Accounts_Receivable" localSheetId="69">#REF!</definedName>
    <definedName name="PY_Accounts_Receivable" localSheetId="65">#REF!</definedName>
    <definedName name="PY_Accounts_Receivable" localSheetId="70">#REF!</definedName>
    <definedName name="PY_Accounts_Receivable">#REF!</definedName>
    <definedName name="PY_Administration" localSheetId="69">#REF!</definedName>
    <definedName name="PY_Administration" localSheetId="65">#REF!</definedName>
    <definedName name="PY_Administration" localSheetId="70">#REF!</definedName>
    <definedName name="PY_Administration">#REF!</definedName>
    <definedName name="PY_Cash" localSheetId="69">#REF!</definedName>
    <definedName name="PY_Cash" localSheetId="65">#REF!</definedName>
    <definedName name="PY_Cash" localSheetId="70">#REF!</definedName>
    <definedName name="PY_Cash">#REF!</definedName>
    <definedName name="PY_Common_Equity" localSheetId="69">#REF!</definedName>
    <definedName name="PY_Common_Equity" localSheetId="65">#REF!</definedName>
    <definedName name="PY_Common_Equity" localSheetId="70">#REF!</definedName>
    <definedName name="PY_Common_Equity">#REF!</definedName>
    <definedName name="PY_Cost_of_Sales" localSheetId="69">#REF!</definedName>
    <definedName name="PY_Cost_of_Sales" localSheetId="65">#REF!</definedName>
    <definedName name="PY_Cost_of_Sales" localSheetId="70">#REF!</definedName>
    <definedName name="PY_Cost_of_Sales">#REF!</definedName>
    <definedName name="PY_Current_Liabilities" localSheetId="69">#REF!</definedName>
    <definedName name="PY_Current_Liabilities" localSheetId="65">#REF!</definedName>
    <definedName name="PY_Current_Liabilities" localSheetId="70">#REF!</definedName>
    <definedName name="PY_Current_Liabilities">#REF!</definedName>
    <definedName name="PY_Depreciation" localSheetId="69">#REF!</definedName>
    <definedName name="PY_Depreciation" localSheetId="65">#REF!</definedName>
    <definedName name="PY_Depreciation" localSheetId="70">#REF!</definedName>
    <definedName name="PY_Depreciation">#REF!</definedName>
    <definedName name="PY_Gross_Profit" localSheetId="69">#REF!</definedName>
    <definedName name="PY_Gross_Profit" localSheetId="65">#REF!</definedName>
    <definedName name="PY_Gross_Profit" localSheetId="70">#REF!</definedName>
    <definedName name="PY_Gross_Profit">#REF!</definedName>
    <definedName name="PY_Inc_Bef_Tax" localSheetId="69">#REF!</definedName>
    <definedName name="PY_Inc_Bef_Tax" localSheetId="65">#REF!</definedName>
    <definedName name="PY_Inc_Bef_Tax" localSheetId="70">#REF!</definedName>
    <definedName name="PY_Inc_Bef_Tax">#REF!</definedName>
    <definedName name="PY_Intangible_Assets" localSheetId="69">#REF!</definedName>
    <definedName name="PY_Intangible_Assets" localSheetId="65">#REF!</definedName>
    <definedName name="PY_Intangible_Assets" localSheetId="70">#REF!</definedName>
    <definedName name="PY_Intangible_Assets">#REF!</definedName>
    <definedName name="PY_Interest_Expense" localSheetId="69">#REF!</definedName>
    <definedName name="PY_Interest_Expense" localSheetId="65">#REF!</definedName>
    <definedName name="PY_Interest_Expense" localSheetId="70">#REF!</definedName>
    <definedName name="PY_Interest_Expense">#REF!</definedName>
    <definedName name="PY_Inventory" localSheetId="69">#REF!</definedName>
    <definedName name="PY_Inventory" localSheetId="65">#REF!</definedName>
    <definedName name="PY_Inventory" localSheetId="70">#REF!</definedName>
    <definedName name="PY_Inventory">#REF!</definedName>
    <definedName name="PY_LIABIL_EQUITY" localSheetId="69">#REF!</definedName>
    <definedName name="PY_LIABIL_EQUITY" localSheetId="65">#REF!</definedName>
    <definedName name="PY_LIABIL_EQUITY" localSheetId="70">#REF!</definedName>
    <definedName name="PY_LIABIL_EQUITY">#REF!</definedName>
    <definedName name="PY_LT_Debt" localSheetId="69">#REF!</definedName>
    <definedName name="PY_LT_Debt" localSheetId="65">#REF!</definedName>
    <definedName name="PY_LT_Debt" localSheetId="70">#REF!</definedName>
    <definedName name="PY_LT_Debt">#REF!</definedName>
    <definedName name="PY_Market_Value_of_Equity" localSheetId="69">#REF!</definedName>
    <definedName name="PY_Market_Value_of_Equity" localSheetId="65">#REF!</definedName>
    <definedName name="PY_Market_Value_of_Equity" localSheetId="70">#REF!</definedName>
    <definedName name="PY_Market_Value_of_Equity">#REF!</definedName>
    <definedName name="PY_Marketable_Sec" localSheetId="69">#REF!</definedName>
    <definedName name="PY_Marketable_Sec" localSheetId="65">#REF!</definedName>
    <definedName name="PY_Marketable_Sec" localSheetId="70">#REF!</definedName>
    <definedName name="PY_Marketable_Sec">#REF!</definedName>
    <definedName name="PY_NET_PROFIT" localSheetId="69">#REF!</definedName>
    <definedName name="PY_NET_PROFIT" localSheetId="65">#REF!</definedName>
    <definedName name="PY_NET_PROFIT" localSheetId="70">#REF!</definedName>
    <definedName name="PY_NET_PROFIT">#REF!</definedName>
    <definedName name="PY_Net_Revenue" localSheetId="69">#REF!</definedName>
    <definedName name="PY_Net_Revenue" localSheetId="65">#REF!</definedName>
    <definedName name="PY_Net_Revenue" localSheetId="70">#REF!</definedName>
    <definedName name="PY_Net_Revenue">#REF!</definedName>
    <definedName name="PY_Operating_Inc" localSheetId="69">#REF!</definedName>
    <definedName name="PY_Operating_Inc" localSheetId="65">#REF!</definedName>
    <definedName name="PY_Operating_Inc" localSheetId="70">#REF!</definedName>
    <definedName name="PY_Operating_Inc">#REF!</definedName>
    <definedName name="PY_Operating_Income" localSheetId="69">#REF!</definedName>
    <definedName name="PY_Operating_Income" localSheetId="65">#REF!</definedName>
    <definedName name="PY_Operating_Income" localSheetId="70">#REF!</definedName>
    <definedName name="PY_Operating_Income">#REF!</definedName>
    <definedName name="PY_Other_Curr_Assets" localSheetId="69">#REF!</definedName>
    <definedName name="PY_Other_Curr_Assets" localSheetId="65">#REF!</definedName>
    <definedName name="PY_Other_Curr_Assets" localSheetId="70">#REF!</definedName>
    <definedName name="PY_Other_Curr_Assets">#REF!</definedName>
    <definedName name="PY_Other_Exp" localSheetId="69">#REF!</definedName>
    <definedName name="PY_Other_Exp" localSheetId="65">#REF!</definedName>
    <definedName name="PY_Other_Exp" localSheetId="70">#REF!</definedName>
    <definedName name="PY_Other_Exp">#REF!</definedName>
    <definedName name="PY_Other_LT_Assets" localSheetId="69">#REF!</definedName>
    <definedName name="PY_Other_LT_Assets" localSheetId="65">#REF!</definedName>
    <definedName name="PY_Other_LT_Assets" localSheetId="70">#REF!</definedName>
    <definedName name="PY_Other_LT_Assets">#REF!</definedName>
    <definedName name="PY_Other_LT_Liabilities" localSheetId="69">#REF!</definedName>
    <definedName name="PY_Other_LT_Liabilities" localSheetId="65">#REF!</definedName>
    <definedName name="PY_Other_LT_Liabilities" localSheetId="70">#REF!</definedName>
    <definedName name="PY_Other_LT_Liabilities">#REF!</definedName>
    <definedName name="PY_Preferred_Stock" localSheetId="69">#REF!</definedName>
    <definedName name="PY_Preferred_Stock" localSheetId="65">#REF!</definedName>
    <definedName name="PY_Preferred_Stock" localSheetId="70">#REF!</definedName>
    <definedName name="PY_Preferred_Stock">#REF!</definedName>
    <definedName name="PY_QUICK_ASSETS" localSheetId="69">#REF!</definedName>
    <definedName name="PY_QUICK_ASSETS" localSheetId="65">#REF!</definedName>
    <definedName name="PY_QUICK_ASSETS" localSheetId="70">#REF!</definedName>
    <definedName name="PY_QUICK_ASSETS">#REF!</definedName>
    <definedName name="PY_Retained_Earnings" localSheetId="69">#REF!</definedName>
    <definedName name="PY_Retained_Earnings" localSheetId="65">#REF!</definedName>
    <definedName name="PY_Retained_Earnings" localSheetId="70">#REF!</definedName>
    <definedName name="PY_Retained_Earnings">#REF!</definedName>
    <definedName name="PY_Selling" localSheetId="69">#REF!</definedName>
    <definedName name="PY_Selling" localSheetId="65">#REF!</definedName>
    <definedName name="PY_Selling" localSheetId="70">#REF!</definedName>
    <definedName name="PY_Selling">#REF!</definedName>
    <definedName name="PY_Tangible_Assets" localSheetId="69">#REF!</definedName>
    <definedName name="PY_Tangible_Assets" localSheetId="65">#REF!</definedName>
    <definedName name="PY_Tangible_Assets" localSheetId="70">#REF!</definedName>
    <definedName name="PY_Tangible_Assets">#REF!</definedName>
    <definedName name="PY_Tangible_Net_Worth" localSheetId="69">#REF!</definedName>
    <definedName name="PY_Tangible_Net_Worth" localSheetId="65">#REF!</definedName>
    <definedName name="PY_Tangible_Net_Worth" localSheetId="70">#REF!</definedName>
    <definedName name="PY_Tangible_Net_Worth">#REF!</definedName>
    <definedName name="PY_Taxes" localSheetId="69">#REF!</definedName>
    <definedName name="PY_Taxes" localSheetId="65">#REF!</definedName>
    <definedName name="PY_Taxes" localSheetId="70">#REF!</definedName>
    <definedName name="PY_Taxes">#REF!</definedName>
    <definedName name="PY_TOTAL_ASSETS" localSheetId="69">#REF!</definedName>
    <definedName name="PY_TOTAL_ASSETS" localSheetId="65">#REF!</definedName>
    <definedName name="PY_TOTAL_ASSETS" localSheetId="70">#REF!</definedName>
    <definedName name="PY_TOTAL_ASSETS">#REF!</definedName>
    <definedName name="PY_TOTAL_CURR_ASSETS" localSheetId="69">#REF!</definedName>
    <definedName name="PY_TOTAL_CURR_ASSETS" localSheetId="65">#REF!</definedName>
    <definedName name="PY_TOTAL_CURR_ASSETS" localSheetId="70">#REF!</definedName>
    <definedName name="PY_TOTAL_CURR_ASSETS">#REF!</definedName>
    <definedName name="PY_TOTAL_DEBT" localSheetId="69">#REF!</definedName>
    <definedName name="PY_TOTAL_DEBT" localSheetId="65">#REF!</definedName>
    <definedName name="PY_TOTAL_DEBT" localSheetId="70">#REF!</definedName>
    <definedName name="PY_TOTAL_DEBT">#REF!</definedName>
    <definedName name="PY_TOTAL_EQUITY" localSheetId="69">#REF!</definedName>
    <definedName name="PY_TOTAL_EQUITY" localSheetId="65">#REF!</definedName>
    <definedName name="PY_TOTAL_EQUITY" localSheetId="70">#REF!</definedName>
    <definedName name="PY_TOTAL_EQUITY">#REF!</definedName>
    <definedName name="PY_Working_Capital" localSheetId="69">#REF!</definedName>
    <definedName name="PY_Working_Capital" localSheetId="65">#REF!</definedName>
    <definedName name="PY_Working_Capital" localSheetId="70">#REF!</definedName>
    <definedName name="PY_Working_Capital">#REF!</definedName>
    <definedName name="PY2_Accounts_Receivable" localSheetId="69">#REF!</definedName>
    <definedName name="PY2_Accounts_Receivable" localSheetId="65">#REF!</definedName>
    <definedName name="PY2_Accounts_Receivable" localSheetId="70">#REF!</definedName>
    <definedName name="PY2_Accounts_Receivable">#REF!</definedName>
    <definedName name="PY2_Administration" localSheetId="69">#REF!</definedName>
    <definedName name="PY2_Administration" localSheetId="65">#REF!</definedName>
    <definedName name="PY2_Administration" localSheetId="70">#REF!</definedName>
    <definedName name="PY2_Administration">#REF!</definedName>
    <definedName name="PY2_Cash" localSheetId="69">#REF!</definedName>
    <definedName name="PY2_Cash" localSheetId="65">#REF!</definedName>
    <definedName name="PY2_Cash" localSheetId="70">#REF!</definedName>
    <definedName name="PY2_Cash">#REF!</definedName>
    <definedName name="PY2_Common_Equity" localSheetId="69">#REF!</definedName>
    <definedName name="PY2_Common_Equity" localSheetId="65">#REF!</definedName>
    <definedName name="PY2_Common_Equity" localSheetId="70">#REF!</definedName>
    <definedName name="PY2_Common_Equity">#REF!</definedName>
    <definedName name="PY2_Cost_of_Sales" localSheetId="69">#REF!</definedName>
    <definedName name="PY2_Cost_of_Sales" localSheetId="65">#REF!</definedName>
    <definedName name="PY2_Cost_of_Sales" localSheetId="70">#REF!</definedName>
    <definedName name="PY2_Cost_of_Sales">#REF!</definedName>
    <definedName name="PY2_Current_Liabilities" localSheetId="69">#REF!</definedName>
    <definedName name="PY2_Current_Liabilities" localSheetId="65">#REF!</definedName>
    <definedName name="PY2_Current_Liabilities" localSheetId="70">#REF!</definedName>
    <definedName name="PY2_Current_Liabilities">#REF!</definedName>
    <definedName name="PY2_Depreciation" localSheetId="69">#REF!</definedName>
    <definedName name="PY2_Depreciation" localSheetId="65">#REF!</definedName>
    <definedName name="PY2_Depreciation" localSheetId="70">#REF!</definedName>
    <definedName name="PY2_Depreciation">#REF!</definedName>
    <definedName name="PY2_Gross_Profit" localSheetId="69">#REF!</definedName>
    <definedName name="PY2_Gross_Profit" localSheetId="65">#REF!</definedName>
    <definedName name="PY2_Gross_Profit" localSheetId="70">#REF!</definedName>
    <definedName name="PY2_Gross_Profit">#REF!</definedName>
    <definedName name="PY2_Inc_Bef_Tax" localSheetId="69">#REF!</definedName>
    <definedName name="PY2_Inc_Bef_Tax" localSheetId="65">#REF!</definedName>
    <definedName name="PY2_Inc_Bef_Tax" localSheetId="70">#REF!</definedName>
    <definedName name="PY2_Inc_Bef_Tax">#REF!</definedName>
    <definedName name="PY2_Intangible_Assets" localSheetId="69">#REF!</definedName>
    <definedName name="PY2_Intangible_Assets" localSheetId="65">#REF!</definedName>
    <definedName name="PY2_Intangible_Assets" localSheetId="70">#REF!</definedName>
    <definedName name="PY2_Intangible_Assets">#REF!</definedName>
    <definedName name="PY2_Interest_Expense" localSheetId="69">#REF!</definedName>
    <definedName name="PY2_Interest_Expense" localSheetId="65">#REF!</definedName>
    <definedName name="PY2_Interest_Expense" localSheetId="70">#REF!</definedName>
    <definedName name="PY2_Interest_Expense">#REF!</definedName>
    <definedName name="PY2_Inventory" localSheetId="69">#REF!</definedName>
    <definedName name="PY2_Inventory" localSheetId="65">#REF!</definedName>
    <definedName name="PY2_Inventory" localSheetId="70">#REF!</definedName>
    <definedName name="PY2_Inventory">#REF!</definedName>
    <definedName name="PY2_LIABIL_EQUITY" localSheetId="69">#REF!</definedName>
    <definedName name="PY2_LIABIL_EQUITY" localSheetId="65">#REF!</definedName>
    <definedName name="PY2_LIABIL_EQUITY" localSheetId="70">#REF!</definedName>
    <definedName name="PY2_LIABIL_EQUITY">#REF!</definedName>
    <definedName name="PY2_LT_Debt" localSheetId="69">#REF!</definedName>
    <definedName name="PY2_LT_Debt" localSheetId="65">#REF!</definedName>
    <definedName name="PY2_LT_Debt" localSheetId="70">#REF!</definedName>
    <definedName name="PY2_LT_Debt">#REF!</definedName>
    <definedName name="PY2_Marketable_Sec" localSheetId="69">#REF!</definedName>
    <definedName name="PY2_Marketable_Sec" localSheetId="65">#REF!</definedName>
    <definedName name="PY2_Marketable_Sec" localSheetId="70">#REF!</definedName>
    <definedName name="PY2_Marketable_Sec">#REF!</definedName>
    <definedName name="PY2_NET_PROFIT" localSheetId="69">#REF!</definedName>
    <definedName name="PY2_NET_PROFIT" localSheetId="65">#REF!</definedName>
    <definedName name="PY2_NET_PROFIT" localSheetId="70">#REF!</definedName>
    <definedName name="PY2_NET_PROFIT">#REF!</definedName>
    <definedName name="PY2_Net_Revenue" localSheetId="69">#REF!</definedName>
    <definedName name="PY2_Net_Revenue" localSheetId="65">#REF!</definedName>
    <definedName name="PY2_Net_Revenue" localSheetId="70">#REF!</definedName>
    <definedName name="PY2_Net_Revenue">#REF!</definedName>
    <definedName name="PY2_Operating_Inc" localSheetId="69">#REF!</definedName>
    <definedName name="PY2_Operating_Inc" localSheetId="65">#REF!</definedName>
    <definedName name="PY2_Operating_Inc" localSheetId="70">#REF!</definedName>
    <definedName name="PY2_Operating_Inc">#REF!</definedName>
    <definedName name="PY2_Operating_Income" localSheetId="69">#REF!</definedName>
    <definedName name="PY2_Operating_Income" localSheetId="65">#REF!</definedName>
    <definedName name="PY2_Operating_Income" localSheetId="70">#REF!</definedName>
    <definedName name="PY2_Operating_Income">#REF!</definedName>
    <definedName name="PY2_Other_Curr_Assets" localSheetId="69">#REF!</definedName>
    <definedName name="PY2_Other_Curr_Assets" localSheetId="65">#REF!</definedName>
    <definedName name="PY2_Other_Curr_Assets" localSheetId="70">#REF!</definedName>
    <definedName name="PY2_Other_Curr_Assets">#REF!</definedName>
    <definedName name="PY2_Other_Exp." localSheetId="69">#REF!</definedName>
    <definedName name="PY2_Other_Exp." localSheetId="65">#REF!</definedName>
    <definedName name="PY2_Other_Exp." localSheetId="70">#REF!</definedName>
    <definedName name="PY2_Other_Exp.">#REF!</definedName>
    <definedName name="PY2_Other_LT_Assets" localSheetId="69">#REF!</definedName>
    <definedName name="PY2_Other_LT_Assets" localSheetId="65">#REF!</definedName>
    <definedName name="PY2_Other_LT_Assets" localSheetId="70">#REF!</definedName>
    <definedName name="PY2_Other_LT_Assets">#REF!</definedName>
    <definedName name="PY2_Other_LT_Liabilities" localSheetId="69">#REF!</definedName>
    <definedName name="PY2_Other_LT_Liabilities" localSheetId="65">#REF!</definedName>
    <definedName name="PY2_Other_LT_Liabilities" localSheetId="70">#REF!</definedName>
    <definedName name="PY2_Other_LT_Liabilities">#REF!</definedName>
    <definedName name="PY2_Preferred_Stock" localSheetId="69">#REF!</definedName>
    <definedName name="PY2_Preferred_Stock" localSheetId="65">#REF!</definedName>
    <definedName name="PY2_Preferred_Stock" localSheetId="70">#REF!</definedName>
    <definedName name="PY2_Preferred_Stock">#REF!</definedName>
    <definedName name="PY2_QUICK_ASSETS" localSheetId="69">#REF!</definedName>
    <definedName name="PY2_QUICK_ASSETS" localSheetId="65">#REF!</definedName>
    <definedName name="PY2_QUICK_ASSETS" localSheetId="70">#REF!</definedName>
    <definedName name="PY2_QUICK_ASSETS">#REF!</definedName>
    <definedName name="PY2_Retained_Earnings" localSheetId="69">#REF!</definedName>
    <definedName name="PY2_Retained_Earnings" localSheetId="65">#REF!</definedName>
    <definedName name="PY2_Retained_Earnings" localSheetId="70">#REF!</definedName>
    <definedName name="PY2_Retained_Earnings">#REF!</definedName>
    <definedName name="PY2_Selling" localSheetId="69">#REF!</definedName>
    <definedName name="PY2_Selling" localSheetId="65">#REF!</definedName>
    <definedName name="PY2_Selling" localSheetId="70">#REF!</definedName>
    <definedName name="PY2_Selling">#REF!</definedName>
    <definedName name="PY2_Tangible_Assets" localSheetId="69">#REF!</definedName>
    <definedName name="PY2_Tangible_Assets" localSheetId="65">#REF!</definedName>
    <definedName name="PY2_Tangible_Assets" localSheetId="70">#REF!</definedName>
    <definedName name="PY2_Tangible_Assets">#REF!</definedName>
    <definedName name="PY2_Tangible_Net_Worth" localSheetId="69">#REF!</definedName>
    <definedName name="PY2_Tangible_Net_Worth" localSheetId="65">#REF!</definedName>
    <definedName name="PY2_Tangible_Net_Worth" localSheetId="70">#REF!</definedName>
    <definedName name="PY2_Tangible_Net_Worth">#REF!</definedName>
    <definedName name="PY2_Taxes" localSheetId="69">#REF!</definedName>
    <definedName name="PY2_Taxes" localSheetId="65">#REF!</definedName>
    <definedName name="PY2_Taxes" localSheetId="70">#REF!</definedName>
    <definedName name="PY2_Taxes">#REF!</definedName>
    <definedName name="PY2_TOTAL_ASSETS" localSheetId="69">#REF!</definedName>
    <definedName name="PY2_TOTAL_ASSETS" localSheetId="65">#REF!</definedName>
    <definedName name="PY2_TOTAL_ASSETS" localSheetId="70">#REF!</definedName>
    <definedName name="PY2_TOTAL_ASSETS">#REF!</definedName>
    <definedName name="PY2_TOTAL_CURR_ASSETS" localSheetId="69">#REF!</definedName>
    <definedName name="PY2_TOTAL_CURR_ASSETS" localSheetId="65">#REF!</definedName>
    <definedName name="PY2_TOTAL_CURR_ASSETS" localSheetId="70">#REF!</definedName>
    <definedName name="PY2_TOTAL_CURR_ASSETS">#REF!</definedName>
    <definedName name="PY2_TOTAL_DEBT" localSheetId="69">#REF!</definedName>
    <definedName name="PY2_TOTAL_DEBT" localSheetId="65">#REF!</definedName>
    <definedName name="PY2_TOTAL_DEBT" localSheetId="70">#REF!</definedName>
    <definedName name="PY2_TOTAL_DEBT">#REF!</definedName>
    <definedName name="PY2_TOTAL_EQUITY" localSheetId="69">#REF!</definedName>
    <definedName name="PY2_TOTAL_EQUITY" localSheetId="65">#REF!</definedName>
    <definedName name="PY2_TOTAL_EQUITY" localSheetId="70">#REF!</definedName>
    <definedName name="PY2_TOTAL_EQUITY">#REF!</definedName>
    <definedName name="PY2_Working_Capital" localSheetId="69">#REF!</definedName>
    <definedName name="PY2_Working_Capital" localSheetId="65">#REF!</definedName>
    <definedName name="PY2_Working_Capital" localSheetId="70">#REF!</definedName>
    <definedName name="PY2_Working_Capital">#REF!</definedName>
    <definedName name="Účty">[1]Sheet3!$A$4:$BF$371</definedName>
    <definedName name="VER_CF_BALANCES" localSheetId="67">#REF!</definedName>
    <definedName name="VER_CF_BALANCES" localSheetId="61">#REF!</definedName>
    <definedName name="VER_CF_BALANCES" localSheetId="60">#REF!</definedName>
    <definedName name="VER_CF_BALANCES" localSheetId="66">#REF!</definedName>
    <definedName name="VER_CF_BALANCES" localSheetId="69">#REF!</definedName>
    <definedName name="VER_CF_BALANCES" localSheetId="57">#REF!</definedName>
    <definedName name="VER_CF_BALANCES" localSheetId="65">#REF!</definedName>
    <definedName name="VER_CF_BALANCES" localSheetId="62">#REF!</definedName>
    <definedName name="VER_CF_BALANCES" localSheetId="63">#REF!</definedName>
    <definedName name="VER_CF_BALANCES" localSheetId="68">#REF!</definedName>
    <definedName name="VER_CF_BALANCES" localSheetId="70">#REF!</definedName>
    <definedName name="VER_CF_BALANCES" localSheetId="59">#REF!</definedName>
    <definedName name="VER_CF_BALANCES" localSheetId="58">#REF!</definedName>
    <definedName name="VER_CF_BALANCES" localSheetId="56">#REF!</definedName>
    <definedName name="VER_CF_BALANCES">#REF!</definedName>
    <definedName name="VER_SH_RATIOS" localSheetId="67">#REF!</definedName>
    <definedName name="VER_SH_RATIOS" localSheetId="61">#REF!</definedName>
    <definedName name="VER_SH_RATIOS" localSheetId="60">#REF!</definedName>
    <definedName name="VER_SH_RATIOS" localSheetId="66">#REF!</definedName>
    <definedName name="VER_SH_RATIOS" localSheetId="69">#REF!</definedName>
    <definedName name="VER_SH_RATIOS" localSheetId="57">#REF!</definedName>
    <definedName name="VER_SH_RATIOS" localSheetId="65">#REF!</definedName>
    <definedName name="VER_SH_RATIOS" localSheetId="62">#REF!</definedName>
    <definedName name="VER_SH_RATIOS" localSheetId="63">#REF!</definedName>
    <definedName name="VER_SH_RATIOS" localSheetId="68">#REF!</definedName>
    <definedName name="VER_SH_RATIOS" localSheetId="70">#REF!</definedName>
    <definedName name="VER_SH_RATIOS" localSheetId="59">#REF!</definedName>
    <definedName name="VER_SH_RATIOS" localSheetId="58">#REF!</definedName>
    <definedName name="VER_SH_RATIOS" localSheetId="56">#REF!</definedName>
    <definedName name="VER_SH_RATIOS">#REF!</definedName>
    <definedName name="VER_SCH_10" localSheetId="67">#REF!</definedName>
    <definedName name="VER_SCH_10" localSheetId="61">#REF!</definedName>
    <definedName name="VER_SCH_10" localSheetId="60">#REF!</definedName>
    <definedName name="VER_SCH_10" localSheetId="66">#REF!</definedName>
    <definedName name="VER_SCH_10" localSheetId="69">#REF!</definedName>
    <definedName name="VER_SCH_10" localSheetId="57">#REF!</definedName>
    <definedName name="VER_SCH_10" localSheetId="65">#REF!</definedName>
    <definedName name="VER_SCH_10" localSheetId="62">#REF!</definedName>
    <definedName name="VER_SCH_10" localSheetId="63">#REF!</definedName>
    <definedName name="VER_SCH_10" localSheetId="68">#REF!</definedName>
    <definedName name="VER_SCH_10" localSheetId="70">#REF!</definedName>
    <definedName name="VER_SCH_10" localSheetId="59">#REF!</definedName>
    <definedName name="VER_SCH_10" localSheetId="58">#REF!</definedName>
    <definedName name="VER_SCH_10" localSheetId="56">#REF!</definedName>
    <definedName name="VER_SCH_10">#REF!</definedName>
    <definedName name="VER_SCH_14" localSheetId="69">#REF!</definedName>
    <definedName name="VER_SCH_14" localSheetId="65">#REF!</definedName>
    <definedName name="VER_SCH_14" localSheetId="70">#REF!</definedName>
    <definedName name="VER_SCH_14" localSheetId="56">#REF!</definedName>
    <definedName name="VER_SCH_14">#REF!</definedName>
    <definedName name="VER_SCH_2" localSheetId="69">#REF!</definedName>
    <definedName name="VER_SCH_2" localSheetId="65">#REF!</definedName>
    <definedName name="VER_SCH_2" localSheetId="70">#REF!</definedName>
    <definedName name="VER_SCH_2" localSheetId="56">#REF!</definedName>
    <definedName name="VER_SCH_2">#REF!</definedName>
    <definedName name="VER_SCH_7" localSheetId="69">#REF!</definedName>
    <definedName name="VER_SCH_7" localSheetId="65">#REF!</definedName>
    <definedName name="VER_SCH_7" localSheetId="70">#REF!</definedName>
    <definedName name="VER_SCH_7" localSheetId="56">#REF!</definedName>
    <definedName name="VER_SCH_7">#REF!</definedName>
    <definedName name="Visit">[1]Sheet2!$I$3</definedName>
    <definedName name="YearEnd">[1]Sheet2!$I$2</definedName>
    <definedName name="Z_4D14509E_B826_11D1_8159_444553540000_.wvu.Cols" localSheetId="54" hidden="1">'BS old'!#REF!</definedName>
    <definedName name="Z_4D14509E_B826_11D1_8159_444553540000_.wvu.Cols" localSheetId="55" hidden="1">'P&amp;L old'!#REF!</definedName>
  </definedNames>
  <calcPr calcId="162913"/>
</workbook>
</file>

<file path=xl/calcChain.xml><?xml version="1.0" encoding="utf-8"?>
<calcChain xmlns="http://schemas.openxmlformats.org/spreadsheetml/2006/main">
  <c r="Z704" i="71" l="1"/>
  <c r="Z700" i="71"/>
  <c r="Z726" i="71" l="1"/>
  <c r="Z722" i="71"/>
  <c r="Z717" i="71"/>
  <c r="Z711" i="71"/>
  <c r="Z687" i="71" l="1"/>
  <c r="Z695" i="71"/>
  <c r="AD755" i="71" l="1"/>
  <c r="AD756" i="71"/>
  <c r="AD757" i="71"/>
  <c r="AD758" i="71"/>
  <c r="AD759" i="71"/>
  <c r="AD760" i="71"/>
  <c r="AD761" i="71"/>
  <c r="AD762" i="71"/>
  <c r="AD763" i="71"/>
  <c r="AD764" i="71"/>
  <c r="AD765" i="71"/>
  <c r="AD766" i="71"/>
  <c r="AD767" i="71"/>
  <c r="AD768" i="71"/>
  <c r="AD769" i="71"/>
  <c r="AD770" i="71"/>
  <c r="AD771" i="71"/>
  <c r="AD772" i="71"/>
  <c r="AD754" i="71"/>
  <c r="AD733" i="71"/>
  <c r="AD734" i="71"/>
  <c r="AD735" i="71"/>
  <c r="AD736" i="71"/>
  <c r="AD737" i="71"/>
  <c r="AD738" i="71"/>
  <c r="AD739" i="71"/>
  <c r="AD740" i="71"/>
  <c r="AD741" i="71"/>
  <c r="AD742" i="71"/>
  <c r="AD743" i="71"/>
  <c r="AD744" i="71"/>
  <c r="AD745" i="71"/>
  <c r="AD746" i="71"/>
  <c r="AD747" i="71"/>
  <c r="AD748" i="71"/>
  <c r="AD749" i="71"/>
  <c r="AD750" i="71"/>
  <c r="N542" i="71" l="1"/>
  <c r="J542" i="71"/>
  <c r="N635" i="71" l="1"/>
  <c r="R635" i="71" s="1"/>
  <c r="R634" i="71"/>
  <c r="R633" i="71"/>
  <c r="N623" i="71"/>
  <c r="AD633" i="71"/>
  <c r="AD634" i="71"/>
  <c r="N625" i="71" l="1"/>
  <c r="N631" i="71" s="1"/>
  <c r="Z635" i="71"/>
  <c r="R625" i="71" l="1"/>
  <c r="R631" i="71" s="1"/>
  <c r="AD635" i="71"/>
  <c r="J625" i="71"/>
  <c r="N603" i="71" l="1"/>
  <c r="X603" i="71"/>
  <c r="N586" i="71"/>
  <c r="N599" i="71" s="1"/>
  <c r="X586" i="71"/>
  <c r="X599" i="71" s="1"/>
  <c r="N555" i="71"/>
  <c r="X552" i="71" l="1"/>
  <c r="N552" i="71"/>
  <c r="N571" i="71"/>
  <c r="X571" i="71"/>
  <c r="X555" i="71"/>
  <c r="V529" i="71" l="1"/>
  <c r="Z529" i="71"/>
  <c r="AD529" i="71"/>
  <c r="J529" i="71"/>
  <c r="R529" i="71"/>
  <c r="N529" i="71"/>
  <c r="N512" i="71" l="1"/>
  <c r="X512" i="71"/>
  <c r="X484" i="71"/>
  <c r="X486" i="71" s="1"/>
  <c r="N484" i="71"/>
  <c r="N486" i="71" s="1"/>
  <c r="X457" i="71"/>
  <c r="X454" i="71"/>
  <c r="N454" i="71"/>
  <c r="N457" i="71"/>
  <c r="N463" i="71" l="1"/>
  <c r="N464" i="71" s="1"/>
  <c r="X463" i="71"/>
  <c r="X464" i="71" s="1"/>
  <c r="X439" i="71"/>
  <c r="N439" i="71"/>
  <c r="X445" i="71"/>
  <c r="X443" i="71" s="1"/>
  <c r="N465" i="71" l="1"/>
  <c r="N443" i="71"/>
  <c r="AC416" i="71" l="1"/>
  <c r="AC415" i="71"/>
  <c r="AC414" i="71"/>
  <c r="AC413" i="71"/>
  <c r="AC412" i="71"/>
  <c r="AC411" i="71"/>
  <c r="AC410" i="71"/>
  <c r="X409" i="71"/>
  <c r="S409" i="71"/>
  <c r="N409" i="71"/>
  <c r="I409" i="71"/>
  <c r="N423" i="71"/>
  <c r="S423" i="71"/>
  <c r="X423" i="71"/>
  <c r="I423" i="71"/>
  <c r="AC429" i="71"/>
  <c r="AC425" i="71"/>
  <c r="AC426" i="71"/>
  <c r="AC427" i="71"/>
  <c r="AC428" i="71"/>
  <c r="AC430" i="71"/>
  <c r="AC424" i="71"/>
  <c r="R400" i="71"/>
  <c r="AC409" i="71" l="1"/>
  <c r="AC423" i="71"/>
  <c r="Y373" i="71" l="1"/>
  <c r="P373" i="71"/>
  <c r="P369" i="71" l="1"/>
  <c r="Y369" i="71"/>
  <c r="AC295" i="71" l="1"/>
  <c r="Z295" i="71"/>
  <c r="W295" i="71"/>
  <c r="T295" i="71"/>
  <c r="Q295" i="71"/>
  <c r="N295" i="71"/>
  <c r="K295" i="71"/>
  <c r="H295" i="71"/>
  <c r="AC293" i="71"/>
  <c r="Z293" i="71"/>
  <c r="W293" i="71"/>
  <c r="T293" i="71"/>
  <c r="Q293" i="71"/>
  <c r="N293" i="71"/>
  <c r="K293" i="71"/>
  <c r="H293" i="71"/>
  <c r="AF292" i="71"/>
  <c r="AF291" i="71"/>
  <c r="AF290" i="71"/>
  <c r="AF289" i="71"/>
  <c r="AC287" i="71"/>
  <c r="Z287" i="71"/>
  <c r="W287" i="71"/>
  <c r="T287" i="71"/>
  <c r="Q287" i="71"/>
  <c r="N287" i="71"/>
  <c r="K287" i="71"/>
  <c r="H287" i="71"/>
  <c r="AF286" i="71"/>
  <c r="AF285" i="71"/>
  <c r="AF284" i="71"/>
  <c r="AF283" i="71"/>
  <c r="AC281" i="71"/>
  <c r="Z281" i="71"/>
  <c r="W281" i="71"/>
  <c r="T281" i="71"/>
  <c r="Q281" i="71"/>
  <c r="Q296" i="71" s="1"/>
  <c r="N281" i="71"/>
  <c r="K281" i="71"/>
  <c r="K296" i="71" s="1"/>
  <c r="H281" i="71"/>
  <c r="H296" i="71" s="1"/>
  <c r="AF280" i="71"/>
  <c r="AF279" i="71"/>
  <c r="AF278" i="71"/>
  <c r="AF277" i="71"/>
  <c r="M231" i="71"/>
  <c r="AC32" i="71"/>
  <c r="X32" i="71"/>
  <c r="S32" i="71"/>
  <c r="N32" i="71"/>
  <c r="N296" i="71" l="1"/>
  <c r="T296" i="71"/>
  <c r="Z296" i="71"/>
  <c r="AC296" i="71"/>
  <c r="W296" i="71"/>
  <c r="AF281" i="71"/>
  <c r="AF287" i="71"/>
  <c r="AF293" i="71"/>
  <c r="AF295" i="71"/>
  <c r="AF296" i="71" l="1"/>
  <c r="Z623" i="71" l="1"/>
  <c r="Z625" i="71" l="1"/>
  <c r="AD625" i="71" l="1"/>
  <c r="AD631" i="71" s="1"/>
  <c r="V625" i="71"/>
  <c r="Z631" i="71"/>
  <c r="AE211" i="71" l="1"/>
  <c r="AE212" i="71"/>
  <c r="M213" i="71"/>
  <c r="P213" i="71"/>
  <c r="S213" i="71"/>
  <c r="V213" i="71"/>
  <c r="Y213" i="71"/>
  <c r="AB213" i="71"/>
  <c r="M201" i="71"/>
  <c r="P201" i="71"/>
  <c r="S201" i="71"/>
  <c r="V201" i="71"/>
  <c r="Y201" i="71"/>
  <c r="AB201" i="71"/>
  <c r="M207" i="71"/>
  <c r="P207" i="71"/>
  <c r="S207" i="71"/>
  <c r="V207" i="71"/>
  <c r="Y207" i="71"/>
  <c r="AB207" i="71"/>
  <c r="AE205" i="71"/>
  <c r="AE206" i="71"/>
  <c r="AE235" i="71" l="1"/>
  <c r="AE236" i="71"/>
  <c r="AE229" i="71"/>
  <c r="AE230" i="71"/>
  <c r="AE223" i="71"/>
  <c r="AE224" i="71"/>
  <c r="AE222" i="71"/>
  <c r="P231" i="71"/>
  <c r="S231" i="71"/>
  <c r="V231" i="71"/>
  <c r="Y231" i="71"/>
  <c r="AB231" i="71"/>
  <c r="M225" i="71"/>
  <c r="P225" i="71"/>
  <c r="S225" i="71"/>
  <c r="V225" i="71"/>
  <c r="Y225" i="71"/>
  <c r="AB225" i="71"/>
  <c r="AA332" i="71" l="1"/>
  <c r="AA333" i="71" l="1"/>
  <c r="AA334" i="71"/>
  <c r="AA335" i="71"/>
  <c r="AA336" i="71"/>
  <c r="H66" i="103" l="1"/>
  <c r="G66" i="103"/>
  <c r="H65" i="103"/>
  <c r="G65" i="103"/>
  <c r="H64" i="103"/>
  <c r="G64" i="103"/>
  <c r="H63" i="103"/>
  <c r="G63" i="103"/>
  <c r="H62" i="103"/>
  <c r="G62" i="103"/>
  <c r="H61" i="103"/>
  <c r="G61" i="103"/>
  <c r="H60" i="103"/>
  <c r="G60" i="103"/>
  <c r="H59" i="103"/>
  <c r="G59" i="103"/>
  <c r="H58" i="103"/>
  <c r="G58" i="103"/>
  <c r="H57" i="103"/>
  <c r="G57" i="103"/>
  <c r="H56" i="103"/>
  <c r="G56" i="103"/>
  <c r="H55" i="103"/>
  <c r="G55" i="103"/>
  <c r="H54" i="103"/>
  <c r="G54" i="103"/>
  <c r="H53" i="103"/>
  <c r="G53" i="103"/>
  <c r="H52" i="103"/>
  <c r="G52" i="103"/>
  <c r="H51" i="103"/>
  <c r="G51" i="103"/>
  <c r="H50" i="103"/>
  <c r="G50" i="103"/>
  <c r="H49" i="103"/>
  <c r="G49" i="103"/>
  <c r="H48" i="103"/>
  <c r="G48" i="103"/>
  <c r="H47" i="103"/>
  <c r="G47" i="103"/>
  <c r="H46" i="103"/>
  <c r="G46" i="103"/>
  <c r="H45" i="103"/>
  <c r="G45" i="103"/>
  <c r="H44" i="103"/>
  <c r="G44" i="103"/>
  <c r="H43" i="103"/>
  <c r="G43" i="103"/>
  <c r="H42" i="103"/>
  <c r="G42" i="103"/>
  <c r="H41" i="103"/>
  <c r="G41" i="103"/>
  <c r="H40" i="103"/>
  <c r="G40" i="103"/>
  <c r="H39" i="103"/>
  <c r="G39" i="103"/>
  <c r="H38" i="103"/>
  <c r="G38" i="103"/>
  <c r="H37" i="103"/>
  <c r="G37" i="103"/>
  <c r="H36" i="103"/>
  <c r="G36" i="103"/>
  <c r="H35" i="103"/>
  <c r="G35" i="103"/>
  <c r="H34" i="103"/>
  <c r="G34" i="103"/>
  <c r="H33" i="103"/>
  <c r="G33" i="103"/>
  <c r="H32" i="103"/>
  <c r="G32" i="103"/>
  <c r="H31" i="103"/>
  <c r="G31" i="103"/>
  <c r="H30" i="103"/>
  <c r="G30" i="103"/>
  <c r="H29" i="103"/>
  <c r="G29" i="103"/>
  <c r="H28" i="103"/>
  <c r="G28" i="103"/>
  <c r="H27" i="103"/>
  <c r="G27" i="103"/>
  <c r="H26" i="103"/>
  <c r="G26" i="103"/>
  <c r="H25" i="103"/>
  <c r="G25" i="103"/>
  <c r="H24" i="103"/>
  <c r="G24" i="103"/>
  <c r="H23" i="103"/>
  <c r="G23" i="103"/>
  <c r="H22" i="103"/>
  <c r="G22" i="103"/>
  <c r="H21" i="103"/>
  <c r="G21" i="103"/>
  <c r="H20" i="103"/>
  <c r="G20" i="103"/>
  <c r="H19" i="103"/>
  <c r="G19" i="103"/>
  <c r="H18" i="103"/>
  <c r="G18" i="103"/>
  <c r="H17" i="103"/>
  <c r="G17" i="103"/>
  <c r="H16" i="103"/>
  <c r="G16" i="103"/>
  <c r="H15" i="103"/>
  <c r="G15" i="103"/>
  <c r="H14" i="103"/>
  <c r="G14" i="103"/>
  <c r="H13" i="103"/>
  <c r="G13" i="103"/>
  <c r="H12" i="103"/>
  <c r="G12" i="103"/>
  <c r="H11" i="103"/>
  <c r="G11" i="103"/>
  <c r="H10" i="103"/>
  <c r="G10" i="103"/>
  <c r="H9" i="103"/>
  <c r="G9" i="103"/>
  <c r="H8" i="103"/>
  <c r="G8" i="103"/>
  <c r="H7" i="103"/>
  <c r="G7" i="103"/>
  <c r="H6" i="103"/>
  <c r="G6" i="103"/>
  <c r="K248" i="101"/>
  <c r="I248" i="101"/>
  <c r="K247" i="101"/>
  <c r="I247" i="101"/>
  <c r="K246" i="101"/>
  <c r="I246" i="101"/>
  <c r="K245" i="101"/>
  <c r="I245" i="101"/>
  <c r="K244" i="101"/>
  <c r="I244" i="101"/>
  <c r="K243" i="101"/>
  <c r="I243" i="101"/>
  <c r="K242" i="101"/>
  <c r="I242" i="101"/>
  <c r="K241" i="101"/>
  <c r="I241" i="101"/>
  <c r="K240" i="101"/>
  <c r="I240" i="101"/>
  <c r="K239" i="101"/>
  <c r="I239" i="101"/>
  <c r="K238" i="101"/>
  <c r="I238" i="101"/>
  <c r="K237" i="101"/>
  <c r="I237" i="101"/>
  <c r="K236" i="101"/>
  <c r="I236" i="101"/>
  <c r="K235" i="101"/>
  <c r="I235" i="101"/>
  <c r="K234" i="101"/>
  <c r="I234" i="101"/>
  <c r="K233" i="101"/>
  <c r="I233" i="101"/>
  <c r="K232" i="101"/>
  <c r="I232" i="101"/>
  <c r="K231" i="101"/>
  <c r="I231" i="101"/>
  <c r="K230" i="101"/>
  <c r="I230" i="101"/>
  <c r="K229" i="101"/>
  <c r="I229" i="101"/>
  <c r="K228" i="101"/>
  <c r="I228" i="101"/>
  <c r="K227" i="101"/>
  <c r="I227" i="101"/>
  <c r="K226" i="101"/>
  <c r="I226" i="101"/>
  <c r="K225" i="101"/>
  <c r="I225" i="101"/>
  <c r="K224" i="101"/>
  <c r="I224" i="101"/>
  <c r="K223" i="101"/>
  <c r="I223" i="101"/>
  <c r="K222" i="101"/>
  <c r="I222" i="101"/>
  <c r="K221" i="101"/>
  <c r="I221" i="101"/>
  <c r="K219" i="101"/>
  <c r="I219" i="101"/>
  <c r="K218" i="101"/>
  <c r="I218" i="101"/>
  <c r="K217" i="101"/>
  <c r="I217" i="101"/>
  <c r="K216" i="101"/>
  <c r="I216" i="101"/>
  <c r="K215" i="101"/>
  <c r="I215" i="101"/>
  <c r="K214" i="101"/>
  <c r="I214" i="101"/>
  <c r="K213" i="101"/>
  <c r="I213" i="101"/>
  <c r="K212" i="101"/>
  <c r="I212" i="101"/>
  <c r="K211" i="101"/>
  <c r="I211" i="101"/>
  <c r="K210" i="101"/>
  <c r="I210" i="101"/>
  <c r="K209" i="101"/>
  <c r="I209" i="101"/>
  <c r="K208" i="101"/>
  <c r="I208" i="101"/>
  <c r="K207" i="101"/>
  <c r="I207" i="101"/>
  <c r="K206" i="101"/>
  <c r="I206" i="101"/>
  <c r="K205" i="101"/>
  <c r="I205" i="101"/>
  <c r="K204" i="101"/>
  <c r="I204" i="101"/>
  <c r="K203" i="101"/>
  <c r="I203" i="101"/>
  <c r="I202" i="101"/>
  <c r="K201" i="101"/>
  <c r="I201" i="101"/>
  <c r="K200" i="101"/>
  <c r="I200" i="101"/>
  <c r="K199" i="101"/>
  <c r="I199" i="101"/>
  <c r="K198" i="101"/>
  <c r="I198" i="101"/>
  <c r="K197" i="101"/>
  <c r="I197" i="101"/>
  <c r="K196" i="101"/>
  <c r="I196" i="101"/>
  <c r="K195" i="101"/>
  <c r="I195" i="101"/>
  <c r="K194" i="101"/>
  <c r="I194" i="101"/>
  <c r="K193" i="101"/>
  <c r="I193" i="101"/>
  <c r="K192" i="101"/>
  <c r="I192" i="101"/>
  <c r="K190" i="101"/>
  <c r="I190" i="101"/>
  <c r="K189" i="101"/>
  <c r="I189" i="101"/>
  <c r="K188" i="101"/>
  <c r="I188" i="101"/>
  <c r="K187" i="101"/>
  <c r="I187" i="101"/>
  <c r="K186" i="101"/>
  <c r="I186" i="101"/>
  <c r="K185" i="101"/>
  <c r="I185" i="101"/>
  <c r="K184" i="101"/>
  <c r="I184" i="101"/>
  <c r="K183" i="101"/>
  <c r="I183" i="101"/>
  <c r="K182" i="101"/>
  <c r="I182" i="101"/>
  <c r="J177" i="101"/>
  <c r="J175" i="101"/>
  <c r="J173" i="101"/>
  <c r="J171" i="101"/>
  <c r="J169" i="101"/>
  <c r="J167" i="101"/>
  <c r="J165" i="101"/>
  <c r="J163" i="101"/>
  <c r="E177" i="101"/>
  <c r="I176" i="101" s="1"/>
  <c r="E176" i="101"/>
  <c r="E175" i="101"/>
  <c r="E174" i="101"/>
  <c r="E173" i="101"/>
  <c r="E172" i="101"/>
  <c r="E171" i="101"/>
  <c r="E170" i="101"/>
  <c r="E169" i="101"/>
  <c r="E168" i="101"/>
  <c r="E167" i="101"/>
  <c r="E166" i="101"/>
  <c r="E165" i="101"/>
  <c r="E164" i="101"/>
  <c r="E163" i="101"/>
  <c r="E162" i="101"/>
  <c r="J158" i="101"/>
  <c r="J156" i="101"/>
  <c r="J154" i="101"/>
  <c r="J152" i="101"/>
  <c r="J150" i="101"/>
  <c r="J148" i="101"/>
  <c r="J146" i="101"/>
  <c r="J144" i="101"/>
  <c r="J142" i="101"/>
  <c r="J140" i="101"/>
  <c r="J138" i="101"/>
  <c r="J136" i="101"/>
  <c r="J134" i="101"/>
  <c r="J132" i="101"/>
  <c r="E158" i="101"/>
  <c r="E157" i="101"/>
  <c r="E156" i="101"/>
  <c r="E155" i="101"/>
  <c r="E154" i="101"/>
  <c r="E153" i="101"/>
  <c r="E152" i="101"/>
  <c r="E151" i="101"/>
  <c r="E150" i="101"/>
  <c r="E149" i="101"/>
  <c r="E148" i="101"/>
  <c r="E147" i="101"/>
  <c r="E146" i="101"/>
  <c r="E145" i="101"/>
  <c r="E144" i="101"/>
  <c r="E143" i="101"/>
  <c r="E142" i="101"/>
  <c r="E141" i="101"/>
  <c r="E140" i="101"/>
  <c r="E139" i="101"/>
  <c r="E138" i="101"/>
  <c r="E137" i="101"/>
  <c r="E136" i="101"/>
  <c r="E135" i="101"/>
  <c r="E134" i="101"/>
  <c r="E133" i="101"/>
  <c r="E132" i="101"/>
  <c r="E131" i="101"/>
  <c r="J127" i="101"/>
  <c r="J125" i="101"/>
  <c r="J123" i="101"/>
  <c r="J121" i="101"/>
  <c r="J119" i="101"/>
  <c r="J117" i="101"/>
  <c r="J115" i="101"/>
  <c r="J113" i="101"/>
  <c r="J111" i="101"/>
  <c r="J109" i="101"/>
  <c r="J107" i="101"/>
  <c r="J105" i="101"/>
  <c r="J103" i="101"/>
  <c r="J101" i="101"/>
  <c r="E127" i="101"/>
  <c r="E126" i="101"/>
  <c r="E125" i="101"/>
  <c r="E124" i="101"/>
  <c r="E123" i="101"/>
  <c r="E122" i="101"/>
  <c r="E121" i="101"/>
  <c r="E120" i="101"/>
  <c r="E119" i="101"/>
  <c r="E118" i="101"/>
  <c r="E117" i="101"/>
  <c r="E116" i="101"/>
  <c r="E115" i="101"/>
  <c r="E114" i="101"/>
  <c r="E113" i="101"/>
  <c r="E112" i="101"/>
  <c r="E111" i="101"/>
  <c r="E110" i="101"/>
  <c r="E109" i="101"/>
  <c r="E108" i="101"/>
  <c r="E107" i="101"/>
  <c r="E106" i="101"/>
  <c r="E105" i="101"/>
  <c r="E104" i="101"/>
  <c r="E103" i="101"/>
  <c r="E102" i="101"/>
  <c r="E101" i="101"/>
  <c r="E100" i="101"/>
  <c r="J96" i="101"/>
  <c r="J94" i="101"/>
  <c r="J92" i="101"/>
  <c r="J90" i="101"/>
  <c r="J88" i="101"/>
  <c r="J86" i="101"/>
  <c r="J84" i="101"/>
  <c r="J82" i="101"/>
  <c r="J80" i="101"/>
  <c r="J78" i="101"/>
  <c r="J76" i="101"/>
  <c r="J74" i="101"/>
  <c r="J72" i="101"/>
  <c r="J70" i="101"/>
  <c r="E96" i="101"/>
  <c r="E95" i="101"/>
  <c r="E94" i="101"/>
  <c r="E93" i="101"/>
  <c r="E92" i="101"/>
  <c r="E91" i="101"/>
  <c r="E90" i="101"/>
  <c r="E89" i="101"/>
  <c r="E88" i="101"/>
  <c r="E87" i="101"/>
  <c r="E86" i="101"/>
  <c r="E85" i="101"/>
  <c r="E84" i="101"/>
  <c r="E83" i="101"/>
  <c r="E82" i="101"/>
  <c r="E81" i="101"/>
  <c r="E80" i="101"/>
  <c r="E79" i="101"/>
  <c r="E78" i="101"/>
  <c r="E77" i="101"/>
  <c r="E76" i="101"/>
  <c r="E75" i="101"/>
  <c r="E74" i="101"/>
  <c r="E73" i="101"/>
  <c r="E72" i="101"/>
  <c r="E71" i="101"/>
  <c r="E70" i="101"/>
  <c r="E69" i="101"/>
  <c r="J65" i="101"/>
  <c r="J63" i="101"/>
  <c r="J61" i="101"/>
  <c r="J59" i="101"/>
  <c r="J57" i="101"/>
  <c r="J55" i="101"/>
  <c r="J53" i="101"/>
  <c r="J51" i="101"/>
  <c r="J49" i="101"/>
  <c r="J47" i="101"/>
  <c r="J45" i="101"/>
  <c r="J43" i="101"/>
  <c r="J41" i="101"/>
  <c r="J39" i="101"/>
  <c r="E65" i="101"/>
  <c r="E64" i="101"/>
  <c r="E63" i="101"/>
  <c r="E62" i="101"/>
  <c r="E61" i="101"/>
  <c r="E60" i="101"/>
  <c r="E59" i="101"/>
  <c r="E58" i="101"/>
  <c r="E57" i="101"/>
  <c r="E56" i="101"/>
  <c r="E55" i="101"/>
  <c r="E54" i="101"/>
  <c r="E53" i="101"/>
  <c r="E52" i="101"/>
  <c r="E51" i="101"/>
  <c r="E50" i="101"/>
  <c r="E49" i="101"/>
  <c r="E48" i="101"/>
  <c r="E47" i="101"/>
  <c r="E46" i="101"/>
  <c r="E45" i="101"/>
  <c r="E44" i="101"/>
  <c r="E43" i="101"/>
  <c r="E42" i="101"/>
  <c r="E41" i="101"/>
  <c r="E40" i="101"/>
  <c r="E39" i="101"/>
  <c r="E38" i="101"/>
  <c r="J34" i="101"/>
  <c r="J32" i="101"/>
  <c r="J30" i="101"/>
  <c r="J28" i="101"/>
  <c r="J26" i="101"/>
  <c r="J24" i="101"/>
  <c r="J22" i="101"/>
  <c r="J20" i="101"/>
  <c r="J18" i="101"/>
  <c r="J16" i="101"/>
  <c r="J14" i="101"/>
  <c r="J12" i="101"/>
  <c r="J10" i="101"/>
  <c r="J8" i="101"/>
  <c r="E34" i="101"/>
  <c r="E33" i="101"/>
  <c r="E32" i="101"/>
  <c r="E31" i="101"/>
  <c r="E30" i="101"/>
  <c r="E29" i="101"/>
  <c r="E28" i="101"/>
  <c r="E27" i="101"/>
  <c r="E26" i="101"/>
  <c r="E25" i="101"/>
  <c r="E24" i="101"/>
  <c r="E23" i="101"/>
  <c r="E22" i="101"/>
  <c r="E21" i="101"/>
  <c r="E20" i="101"/>
  <c r="E19" i="101"/>
  <c r="E18" i="101"/>
  <c r="E17" i="101"/>
  <c r="E16" i="101"/>
  <c r="E15" i="101"/>
  <c r="E14" i="101"/>
  <c r="E13" i="101"/>
  <c r="E12" i="101"/>
  <c r="E11" i="101"/>
  <c r="E10" i="101"/>
  <c r="E9" i="101"/>
  <c r="E8" i="101"/>
  <c r="I29" i="101" l="1"/>
  <c r="I33" i="101"/>
  <c r="I52" i="101"/>
  <c r="I71" i="101"/>
  <c r="I75" i="101"/>
  <c r="I83" i="101"/>
  <c r="I87" i="101"/>
  <c r="I91" i="101"/>
  <c r="I95" i="101"/>
  <c r="I106" i="101"/>
  <c r="I114" i="101"/>
  <c r="I122" i="101"/>
  <c r="I133" i="101"/>
  <c r="I137" i="101"/>
  <c r="I141" i="101"/>
  <c r="I145" i="101"/>
  <c r="I149" i="101"/>
  <c r="I153" i="101"/>
  <c r="I157" i="101"/>
  <c r="I168" i="101"/>
  <c r="I9" i="101"/>
  <c r="I13" i="101"/>
  <c r="I17" i="101"/>
  <c r="I21" i="101"/>
  <c r="I25" i="101"/>
  <c r="I11" i="101"/>
  <c r="I15" i="101"/>
  <c r="I19" i="101"/>
  <c r="I23" i="101"/>
  <c r="I31" i="101"/>
  <c r="I40" i="101"/>
  <c r="I44" i="101"/>
  <c r="I48" i="101"/>
  <c r="I56" i="101"/>
  <c r="I60" i="101"/>
  <c r="I64" i="101"/>
  <c r="I69" i="101"/>
  <c r="I73" i="101"/>
  <c r="I81" i="101"/>
  <c r="I85" i="101"/>
  <c r="I89" i="101"/>
  <c r="I93" i="101"/>
  <c r="I102" i="101"/>
  <c r="I110" i="101"/>
  <c r="I118" i="101"/>
  <c r="I126" i="101"/>
  <c r="I131" i="101"/>
  <c r="I135" i="101"/>
  <c r="I139" i="101"/>
  <c r="I143" i="101"/>
  <c r="I147" i="101"/>
  <c r="I151" i="101"/>
  <c r="I155" i="101"/>
  <c r="I164" i="101"/>
  <c r="I172" i="101"/>
  <c r="E7" i="101"/>
  <c r="I7" i="101" s="1"/>
  <c r="K202" i="101"/>
  <c r="I180" i="101"/>
  <c r="I181" i="101"/>
  <c r="I77" i="101"/>
  <c r="I79" i="101"/>
  <c r="I27" i="101"/>
  <c r="I46" i="101"/>
  <c r="I54" i="101"/>
  <c r="I62" i="101"/>
  <c r="I100" i="101"/>
  <c r="I108" i="101"/>
  <c r="I116" i="101"/>
  <c r="I124" i="101"/>
  <c r="I162" i="101"/>
  <c r="I166" i="101"/>
  <c r="I170" i="101"/>
  <c r="I174" i="101"/>
  <c r="I38" i="101"/>
  <c r="I42" i="101"/>
  <c r="I50" i="101"/>
  <c r="I58" i="101"/>
  <c r="I104" i="101"/>
  <c r="I112" i="101"/>
  <c r="I120" i="101"/>
  <c r="K181" i="101" l="1"/>
  <c r="K180" i="101" l="1"/>
  <c r="W29" i="96"/>
  <c r="W42" i="96" l="1"/>
  <c r="U41" i="96"/>
  <c r="T41" i="96"/>
  <c r="S41" i="96"/>
  <c r="R41" i="96"/>
  <c r="P41" i="96"/>
  <c r="O41" i="96"/>
  <c r="M41" i="96"/>
  <c r="L41" i="96"/>
  <c r="J41" i="96"/>
  <c r="I41" i="96"/>
  <c r="H41" i="96"/>
  <c r="G41" i="96"/>
  <c r="E41" i="96"/>
  <c r="D41" i="96"/>
  <c r="B41" i="96"/>
  <c r="A41" i="96"/>
  <c r="AK38" i="96"/>
  <c r="AJ38" i="96"/>
  <c r="AI38" i="96"/>
  <c r="AH38" i="96"/>
  <c r="AG38" i="96"/>
  <c r="AF38" i="96"/>
  <c r="AE38" i="96"/>
  <c r="AD38" i="96"/>
  <c r="AC38" i="96"/>
  <c r="AB38" i="96"/>
  <c r="AA38" i="96"/>
  <c r="Z38" i="96"/>
  <c r="Y38" i="96"/>
  <c r="X38" i="96"/>
  <c r="W38" i="96"/>
  <c r="V38" i="96"/>
  <c r="U38" i="96"/>
  <c r="T38" i="96"/>
  <c r="S38" i="96"/>
  <c r="R38" i="96"/>
  <c r="Q38" i="96"/>
  <c r="P38" i="96"/>
  <c r="O38" i="96"/>
  <c r="N38" i="96"/>
  <c r="M38" i="96"/>
  <c r="L38" i="96"/>
  <c r="K38" i="96"/>
  <c r="J38" i="96"/>
  <c r="I38" i="96"/>
  <c r="H38" i="96"/>
  <c r="G38" i="96"/>
  <c r="F38" i="96"/>
  <c r="E38" i="96"/>
  <c r="D38" i="96"/>
  <c r="C38" i="96"/>
  <c r="B38" i="96"/>
  <c r="A38" i="96"/>
  <c r="AA36" i="96"/>
  <c r="Z36" i="96"/>
  <c r="Y36" i="96"/>
  <c r="X36" i="96"/>
  <c r="W36" i="96"/>
  <c r="V36" i="96"/>
  <c r="U36" i="96"/>
  <c r="T36" i="96"/>
  <c r="R36" i="96"/>
  <c r="Q36" i="96"/>
  <c r="P36" i="96"/>
  <c r="M36" i="96"/>
  <c r="L36" i="96"/>
  <c r="K36" i="96"/>
  <c r="J36" i="96"/>
  <c r="I36" i="96"/>
  <c r="H36" i="96"/>
  <c r="G36" i="96"/>
  <c r="F36" i="96"/>
  <c r="D36" i="96"/>
  <c r="C36" i="96"/>
  <c r="B36" i="96"/>
  <c r="AK34" i="96"/>
  <c r="AJ34" i="96"/>
  <c r="AI34" i="96"/>
  <c r="AH34" i="96"/>
  <c r="AG34" i="96"/>
  <c r="AF34" i="96"/>
  <c r="AE34" i="96"/>
  <c r="AD34" i="96"/>
  <c r="AC34" i="96"/>
  <c r="AB34" i="96"/>
  <c r="AA34" i="96"/>
  <c r="Z34" i="96"/>
  <c r="Y34" i="96"/>
  <c r="X34" i="96"/>
  <c r="W34" i="96"/>
  <c r="V34" i="96"/>
  <c r="U34" i="96"/>
  <c r="T34" i="96"/>
  <c r="S34" i="96"/>
  <c r="R34" i="96"/>
  <c r="Q34" i="96"/>
  <c r="P34" i="96"/>
  <c r="O34" i="96"/>
  <c r="N34" i="96"/>
  <c r="M34" i="96"/>
  <c r="L34" i="96"/>
  <c r="K34" i="96"/>
  <c r="J34" i="96"/>
  <c r="I34" i="96"/>
  <c r="H34" i="96"/>
  <c r="G34" i="96"/>
  <c r="F34" i="96"/>
  <c r="E34" i="96"/>
  <c r="D34" i="96"/>
  <c r="C34" i="96"/>
  <c r="B34" i="96"/>
  <c r="A34" i="96"/>
  <c r="AK33" i="96"/>
  <c r="AJ33" i="96"/>
  <c r="AI33" i="96"/>
  <c r="AH33" i="96"/>
  <c r="AG33" i="96"/>
  <c r="AF33" i="96"/>
  <c r="AE33" i="96"/>
  <c r="AD33" i="96"/>
  <c r="AC33" i="96"/>
  <c r="AB33" i="96"/>
  <c r="AA33" i="96"/>
  <c r="Z33" i="96"/>
  <c r="Y33" i="96"/>
  <c r="X33" i="96"/>
  <c r="W33" i="96"/>
  <c r="V33" i="96"/>
  <c r="U33" i="96"/>
  <c r="T33" i="96"/>
  <c r="S33" i="96"/>
  <c r="R33" i="96"/>
  <c r="Q33" i="96"/>
  <c r="P33" i="96"/>
  <c r="O33" i="96"/>
  <c r="N33" i="96"/>
  <c r="M33" i="96"/>
  <c r="L33" i="96"/>
  <c r="K33" i="96"/>
  <c r="J33" i="96"/>
  <c r="I33" i="96"/>
  <c r="H33" i="96"/>
  <c r="G33" i="96"/>
  <c r="F33" i="96"/>
  <c r="E33" i="96"/>
  <c r="D33" i="96"/>
  <c r="C33" i="96"/>
  <c r="B33" i="96"/>
  <c r="A33" i="96"/>
  <c r="AK31" i="96"/>
  <c r="AJ31" i="96"/>
  <c r="AI31" i="96"/>
  <c r="AH31" i="96"/>
  <c r="AG31" i="96"/>
  <c r="AF31" i="96"/>
  <c r="AE31" i="96"/>
  <c r="AD31" i="96"/>
  <c r="AC31" i="96"/>
  <c r="AB31" i="96"/>
  <c r="AA31" i="96"/>
  <c r="Z31" i="96"/>
  <c r="Y31" i="96"/>
  <c r="X31" i="96"/>
  <c r="W31" i="96"/>
  <c r="V31" i="96"/>
  <c r="U31" i="96"/>
  <c r="T31" i="96"/>
  <c r="S31" i="96"/>
  <c r="R31" i="96"/>
  <c r="Q31" i="96"/>
  <c r="P31" i="96"/>
  <c r="O31" i="96"/>
  <c r="N31" i="96"/>
  <c r="M31" i="96"/>
  <c r="L31" i="96"/>
  <c r="K31" i="96"/>
  <c r="J31" i="96"/>
  <c r="I31" i="96"/>
  <c r="H31" i="96"/>
  <c r="G31" i="96"/>
  <c r="E31" i="96"/>
  <c r="D31" i="96"/>
  <c r="C31" i="96"/>
  <c r="B31" i="96"/>
  <c r="A31" i="96"/>
  <c r="AK29" i="96"/>
  <c r="AJ29" i="96"/>
  <c r="AI29" i="96"/>
  <c r="AH29" i="96"/>
  <c r="AG29" i="96"/>
  <c r="AF29" i="96"/>
  <c r="AE29" i="96"/>
  <c r="AD29" i="96"/>
  <c r="AB29" i="96"/>
  <c r="AA29" i="96"/>
  <c r="Z29" i="96"/>
  <c r="Y29" i="96"/>
  <c r="X29" i="96"/>
  <c r="V29" i="96"/>
  <c r="U29" i="96"/>
  <c r="T29" i="96"/>
  <c r="S29" i="96"/>
  <c r="R29" i="96"/>
  <c r="Q29" i="96"/>
  <c r="P29" i="96"/>
  <c r="O29" i="96"/>
  <c r="N29" i="96"/>
  <c r="M29" i="96"/>
  <c r="L29" i="96"/>
  <c r="K29" i="96"/>
  <c r="J29" i="96"/>
  <c r="I29" i="96"/>
  <c r="H29" i="96"/>
  <c r="G29" i="96"/>
  <c r="F29" i="96"/>
  <c r="E29" i="96"/>
  <c r="D29" i="96"/>
  <c r="C29" i="96"/>
  <c r="B29" i="96"/>
  <c r="A29" i="96"/>
  <c r="AK26" i="96"/>
  <c r="AJ26" i="96"/>
  <c r="AI26" i="96"/>
  <c r="AH26" i="96"/>
  <c r="AG26" i="96"/>
  <c r="AF26" i="96"/>
  <c r="AE26" i="96"/>
  <c r="AD26" i="96"/>
  <c r="AC26" i="96"/>
  <c r="AB26" i="96"/>
  <c r="AA26" i="96"/>
  <c r="Z26" i="96"/>
  <c r="Y26" i="96"/>
  <c r="X26" i="96"/>
  <c r="W26" i="96"/>
  <c r="V26" i="96"/>
  <c r="U26" i="96"/>
  <c r="T26" i="96"/>
  <c r="S26" i="96"/>
  <c r="R26" i="96"/>
  <c r="Q26" i="96"/>
  <c r="P26" i="96"/>
  <c r="O26" i="96"/>
  <c r="N26" i="96"/>
  <c r="M26" i="96"/>
  <c r="L26" i="96"/>
  <c r="K26" i="96"/>
  <c r="J26" i="96"/>
  <c r="I26" i="96"/>
  <c r="H26" i="96"/>
  <c r="G26" i="96"/>
  <c r="AK24" i="96"/>
  <c r="AJ24" i="96"/>
  <c r="AI24" i="96"/>
  <c r="AH24" i="96"/>
  <c r="AG24" i="96"/>
  <c r="AF24" i="96"/>
  <c r="AE24" i="96"/>
  <c r="AD24" i="96"/>
  <c r="AC24" i="96"/>
  <c r="AB24" i="96"/>
  <c r="AA24" i="96"/>
  <c r="Z24" i="96"/>
  <c r="Y24" i="96"/>
  <c r="X24" i="96"/>
  <c r="W24" i="96"/>
  <c r="V24" i="96"/>
  <c r="U24" i="96"/>
  <c r="T24" i="96"/>
  <c r="S24" i="96"/>
  <c r="R24" i="96"/>
  <c r="Q24" i="96"/>
  <c r="P24" i="96"/>
  <c r="O24" i="96"/>
  <c r="N24" i="96"/>
  <c r="M24" i="96"/>
  <c r="L24" i="96"/>
  <c r="K24" i="96"/>
  <c r="J24" i="96"/>
  <c r="I24" i="96"/>
  <c r="H24" i="96"/>
  <c r="G24" i="96"/>
  <c r="F24" i="96"/>
  <c r="E24" i="96"/>
  <c r="D24" i="96"/>
  <c r="C24" i="96"/>
  <c r="B24" i="96"/>
  <c r="A24" i="96"/>
  <c r="AK23" i="96"/>
  <c r="AJ23" i="96"/>
  <c r="AI23" i="96"/>
  <c r="AH23" i="96"/>
  <c r="AG23" i="96"/>
  <c r="AF23" i="96"/>
  <c r="AE23" i="96"/>
  <c r="AD23" i="96"/>
  <c r="AC23" i="96"/>
  <c r="AB23" i="96"/>
  <c r="AA23" i="96"/>
  <c r="Z23" i="96"/>
  <c r="Y23" i="96"/>
  <c r="X23" i="96"/>
  <c r="W23" i="96"/>
  <c r="V23" i="96"/>
  <c r="U23" i="96"/>
  <c r="T23" i="96"/>
  <c r="S23" i="96"/>
  <c r="R23" i="96"/>
  <c r="Q23" i="96"/>
  <c r="P23" i="96"/>
  <c r="O23" i="96"/>
  <c r="N23" i="96"/>
  <c r="M23" i="96"/>
  <c r="L23" i="96"/>
  <c r="K23" i="96"/>
  <c r="J23" i="96"/>
  <c r="I23" i="96"/>
  <c r="H23" i="96"/>
  <c r="G23" i="96"/>
  <c r="F23" i="96"/>
  <c r="E23" i="96"/>
  <c r="D23" i="96"/>
  <c r="C23" i="96"/>
  <c r="B23" i="96"/>
  <c r="A23" i="96"/>
  <c r="W19" i="96"/>
  <c r="K19" i="96"/>
  <c r="B19" i="96"/>
  <c r="L16" i="96"/>
  <c r="G16" i="96"/>
  <c r="E16" i="96"/>
  <c r="D16" i="96"/>
  <c r="B16" i="96"/>
  <c r="A16" i="96"/>
  <c r="L15" i="96"/>
  <c r="R14" i="96"/>
  <c r="L14" i="96"/>
  <c r="H14" i="96"/>
  <c r="G14" i="96"/>
  <c r="F14" i="96"/>
  <c r="E14" i="96"/>
  <c r="D14" i="96"/>
  <c r="C14" i="96"/>
  <c r="B14" i="96"/>
  <c r="A14" i="96"/>
  <c r="R13" i="96"/>
  <c r="L13" i="96"/>
  <c r="J12" i="96"/>
  <c r="I12" i="96"/>
  <c r="H12" i="96"/>
  <c r="G12" i="96"/>
  <c r="F12" i="96"/>
  <c r="E12" i="96"/>
  <c r="D12" i="96"/>
  <c r="C12" i="96"/>
  <c r="B12" i="96"/>
  <c r="A12" i="96"/>
  <c r="J10" i="66" l="1"/>
  <c r="E10" i="66"/>
  <c r="E9" i="66"/>
  <c r="J8" i="66"/>
  <c r="E8" i="66"/>
  <c r="E7" i="66"/>
  <c r="H9" i="66" l="1"/>
  <c r="H7" i="66"/>
  <c r="AK22" i="84" l="1"/>
  <c r="AJ22" i="84"/>
  <c r="AI22" i="84"/>
  <c r="AH22" i="84"/>
  <c r="AG22" i="84"/>
  <c r="AF22" i="84"/>
  <c r="AE22" i="84"/>
  <c r="AD22" i="84"/>
  <c r="AC22" i="84"/>
  <c r="AB22" i="84"/>
  <c r="AA22" i="84"/>
  <c r="Z22" i="84"/>
  <c r="Y22" i="84"/>
  <c r="X22" i="84"/>
  <c r="W22" i="84"/>
  <c r="V22" i="84"/>
  <c r="U22" i="84"/>
  <c r="T22" i="84"/>
  <c r="S22" i="84"/>
  <c r="R22" i="84"/>
  <c r="Q22" i="84"/>
  <c r="P22" i="84"/>
  <c r="O22" i="84"/>
  <c r="N22" i="84"/>
  <c r="M22" i="84"/>
  <c r="L22" i="84"/>
  <c r="K22" i="84"/>
  <c r="J22" i="84"/>
  <c r="I22" i="84"/>
  <c r="H22" i="84"/>
  <c r="G22" i="84"/>
  <c r="F22" i="84"/>
  <c r="E22" i="84"/>
  <c r="D22" i="84"/>
  <c r="C22" i="84"/>
  <c r="B22" i="84"/>
  <c r="A22" i="84"/>
  <c r="AK21" i="84"/>
  <c r="AJ21" i="84"/>
  <c r="AI21" i="84"/>
  <c r="AH21" i="84"/>
  <c r="AG21" i="84"/>
  <c r="AF21" i="84"/>
  <c r="AE21" i="84"/>
  <c r="AD21" i="84"/>
  <c r="AC21" i="84"/>
  <c r="AB21" i="84"/>
  <c r="AA21" i="84"/>
  <c r="Z21" i="84"/>
  <c r="Y21" i="84"/>
  <c r="X21" i="84"/>
  <c r="W21" i="84"/>
  <c r="V21" i="84"/>
  <c r="U21" i="84"/>
  <c r="T21" i="84"/>
  <c r="S21" i="84"/>
  <c r="R21" i="84"/>
  <c r="Q21" i="84"/>
  <c r="P21" i="84"/>
  <c r="O21" i="84"/>
  <c r="N21" i="84"/>
  <c r="M21" i="84"/>
  <c r="L21" i="84"/>
  <c r="K21" i="84"/>
  <c r="J21" i="84"/>
  <c r="I21" i="84"/>
  <c r="H21" i="84"/>
  <c r="G21" i="84"/>
  <c r="F21" i="84"/>
  <c r="E21" i="84"/>
  <c r="D21" i="84"/>
  <c r="C21" i="84"/>
  <c r="B21" i="84"/>
  <c r="A21" i="84"/>
  <c r="AK21" i="83"/>
  <c r="AJ21" i="83"/>
  <c r="AI21" i="83"/>
  <c r="AH21" i="83"/>
  <c r="AG21" i="83"/>
  <c r="AF21" i="83"/>
  <c r="AE21" i="83"/>
  <c r="AD21" i="83"/>
  <c r="AC21" i="83"/>
  <c r="AB21" i="83"/>
  <c r="AA21" i="83"/>
  <c r="Z21" i="83"/>
  <c r="Y21" i="83"/>
  <c r="X21" i="83"/>
  <c r="W21" i="83"/>
  <c r="V21" i="83"/>
  <c r="U21" i="83"/>
  <c r="T21" i="83"/>
  <c r="S21" i="83"/>
  <c r="R21" i="83"/>
  <c r="Q21" i="83"/>
  <c r="P21" i="83"/>
  <c r="O21" i="83"/>
  <c r="N21" i="83"/>
  <c r="M21" i="83"/>
  <c r="L21" i="83"/>
  <c r="K21" i="83"/>
  <c r="J21" i="83"/>
  <c r="I21" i="83"/>
  <c r="H21" i="83"/>
  <c r="G21" i="83"/>
  <c r="F21" i="83"/>
  <c r="E21" i="83"/>
  <c r="D21" i="83"/>
  <c r="C21" i="83"/>
  <c r="B21" i="83"/>
  <c r="A21" i="83"/>
  <c r="AK20" i="83"/>
  <c r="AJ20" i="83"/>
  <c r="AI20" i="83"/>
  <c r="AH20" i="83"/>
  <c r="AG20" i="83"/>
  <c r="AF20" i="83"/>
  <c r="AE20" i="83"/>
  <c r="AD20" i="83"/>
  <c r="AC20" i="83"/>
  <c r="AB20" i="83"/>
  <c r="AA20" i="83"/>
  <c r="Z20" i="83"/>
  <c r="Y20" i="83"/>
  <c r="X20" i="83"/>
  <c r="W20" i="83"/>
  <c r="V20" i="83"/>
  <c r="U20" i="83"/>
  <c r="T20" i="83"/>
  <c r="S20" i="83"/>
  <c r="R20" i="83"/>
  <c r="Q20" i="83"/>
  <c r="P20" i="83"/>
  <c r="O20" i="83"/>
  <c r="N20" i="83"/>
  <c r="M20" i="83"/>
  <c r="L20" i="83"/>
  <c r="K20" i="83"/>
  <c r="J20" i="83"/>
  <c r="I20" i="83"/>
  <c r="H20" i="83"/>
  <c r="G20" i="83"/>
  <c r="F20" i="83"/>
  <c r="E20" i="83"/>
  <c r="D20" i="83"/>
  <c r="C20" i="83"/>
  <c r="B20" i="83"/>
  <c r="A20" i="83"/>
  <c r="AK20" i="75"/>
  <c r="AJ20" i="75"/>
  <c r="AI20" i="75"/>
  <c r="AH20" i="75"/>
  <c r="AG20" i="75"/>
  <c r="AF20" i="75"/>
  <c r="AE20" i="75"/>
  <c r="AD20" i="75"/>
  <c r="AC20" i="75"/>
  <c r="AB20" i="75"/>
  <c r="AA20" i="75"/>
  <c r="Z20" i="75"/>
  <c r="Y20" i="75"/>
  <c r="X20" i="75"/>
  <c r="W20" i="75"/>
  <c r="V20" i="75"/>
  <c r="U20" i="75"/>
  <c r="T20" i="75"/>
  <c r="S20" i="75"/>
  <c r="R20" i="75"/>
  <c r="Q20" i="75"/>
  <c r="P20" i="75"/>
  <c r="O20" i="75"/>
  <c r="N20" i="75"/>
  <c r="M20" i="75"/>
  <c r="L20" i="75"/>
  <c r="K20" i="75"/>
  <c r="J20" i="75"/>
  <c r="I20" i="75"/>
  <c r="H20" i="75"/>
  <c r="G20" i="75"/>
  <c r="F20" i="75"/>
  <c r="E20" i="75"/>
  <c r="D20" i="75"/>
  <c r="C20" i="75"/>
  <c r="B20" i="75"/>
  <c r="A20" i="75"/>
  <c r="AK19" i="75"/>
  <c r="AJ19" i="75"/>
  <c r="AI19" i="75"/>
  <c r="AH19" i="75"/>
  <c r="AG19" i="75"/>
  <c r="AF19" i="75"/>
  <c r="AE19" i="75"/>
  <c r="AD19" i="75"/>
  <c r="AC19" i="75"/>
  <c r="AB19" i="75"/>
  <c r="AA19" i="75"/>
  <c r="Z19" i="75"/>
  <c r="Y19" i="75"/>
  <c r="X19" i="75"/>
  <c r="W19" i="75"/>
  <c r="V19" i="75"/>
  <c r="U19" i="75"/>
  <c r="T19" i="75"/>
  <c r="S19" i="75"/>
  <c r="R19" i="75"/>
  <c r="Q19" i="75"/>
  <c r="P19" i="75"/>
  <c r="O19" i="75"/>
  <c r="N19" i="75"/>
  <c r="M19" i="75"/>
  <c r="L19" i="75"/>
  <c r="K19" i="75"/>
  <c r="J19" i="75"/>
  <c r="I19" i="75"/>
  <c r="H19" i="75"/>
  <c r="G19" i="75"/>
  <c r="F19" i="75"/>
  <c r="E19" i="75"/>
  <c r="D19" i="75"/>
  <c r="C19" i="75"/>
  <c r="B19" i="75"/>
  <c r="A19" i="75"/>
  <c r="AK20" i="72"/>
  <c r="AJ20" i="72"/>
  <c r="AI20" i="72"/>
  <c r="AH20" i="72"/>
  <c r="AG20" i="72"/>
  <c r="AF20" i="72"/>
  <c r="AE20" i="72"/>
  <c r="AD20" i="72"/>
  <c r="AC20" i="72"/>
  <c r="AB20" i="72"/>
  <c r="AA20" i="72"/>
  <c r="Z20" i="72"/>
  <c r="Y20" i="72"/>
  <c r="X20" i="72"/>
  <c r="W20" i="72"/>
  <c r="V20" i="72"/>
  <c r="U20" i="72"/>
  <c r="T20" i="72"/>
  <c r="S20" i="72"/>
  <c r="R20" i="72"/>
  <c r="Q20" i="72"/>
  <c r="P20" i="72"/>
  <c r="O20" i="72"/>
  <c r="N20" i="72"/>
  <c r="M20" i="72"/>
  <c r="L20" i="72"/>
  <c r="K20" i="72"/>
  <c r="J20" i="72"/>
  <c r="I20" i="72"/>
  <c r="H20" i="72"/>
  <c r="G20" i="72"/>
  <c r="F20" i="72"/>
  <c r="E20" i="72"/>
  <c r="D20" i="72"/>
  <c r="C20" i="72"/>
  <c r="B20" i="72"/>
  <c r="A20" i="72"/>
  <c r="AK19" i="72"/>
  <c r="AJ19" i="72"/>
  <c r="AI19" i="72"/>
  <c r="AH19" i="72"/>
  <c r="AG19" i="72"/>
  <c r="AF19" i="72"/>
  <c r="AE19" i="72"/>
  <c r="AD19" i="72"/>
  <c r="AC19" i="72"/>
  <c r="AB19" i="72"/>
  <c r="AA19" i="72"/>
  <c r="Z19" i="72"/>
  <c r="Y19" i="72"/>
  <c r="X19" i="72"/>
  <c r="W19" i="72"/>
  <c r="V19" i="72"/>
  <c r="U19" i="72"/>
  <c r="T19" i="72"/>
  <c r="S19" i="72"/>
  <c r="R19" i="72"/>
  <c r="Q19" i="72"/>
  <c r="P19" i="72"/>
  <c r="O19" i="72"/>
  <c r="N19" i="72"/>
  <c r="M19" i="72"/>
  <c r="L19" i="72"/>
  <c r="K19" i="72"/>
  <c r="J19" i="72"/>
  <c r="I19" i="72"/>
  <c r="H19" i="72"/>
  <c r="G19" i="72"/>
  <c r="F19" i="72"/>
  <c r="E19" i="72"/>
  <c r="D19" i="72"/>
  <c r="C19" i="72"/>
  <c r="B19" i="72"/>
  <c r="A19" i="72"/>
  <c r="AK20" i="85"/>
  <c r="AJ20" i="85"/>
  <c r="AI20" i="85"/>
  <c r="AH20" i="85"/>
  <c r="AG20" i="85"/>
  <c r="AF20" i="85"/>
  <c r="AE20" i="85"/>
  <c r="AD20" i="85"/>
  <c r="AC20" i="85"/>
  <c r="AB20" i="85"/>
  <c r="AA20" i="85"/>
  <c r="Z20" i="85"/>
  <c r="Y20" i="85"/>
  <c r="X20" i="85"/>
  <c r="W20" i="85"/>
  <c r="V20" i="85"/>
  <c r="U20" i="85"/>
  <c r="T20" i="85"/>
  <c r="S20" i="85"/>
  <c r="R20" i="85"/>
  <c r="Q20" i="85"/>
  <c r="P20" i="85"/>
  <c r="O20" i="85"/>
  <c r="N20" i="85"/>
  <c r="M20" i="85"/>
  <c r="L20" i="85"/>
  <c r="K20" i="85"/>
  <c r="J20" i="85"/>
  <c r="I20" i="85"/>
  <c r="H20" i="85"/>
  <c r="G20" i="85"/>
  <c r="F20" i="85"/>
  <c r="E20" i="85"/>
  <c r="D20" i="85"/>
  <c r="C20" i="85"/>
  <c r="B20" i="85"/>
  <c r="A20" i="85"/>
  <c r="AK19" i="85"/>
  <c r="AJ19" i="85"/>
  <c r="AI19" i="85"/>
  <c r="AH19" i="85"/>
  <c r="AG19" i="85"/>
  <c r="AF19" i="85"/>
  <c r="AE19" i="85"/>
  <c r="AD19" i="85"/>
  <c r="AC19" i="85"/>
  <c r="AB19" i="85"/>
  <c r="AA19" i="85"/>
  <c r="Z19" i="85"/>
  <c r="Y19" i="85"/>
  <c r="X19" i="85"/>
  <c r="W19" i="85"/>
  <c r="V19" i="85"/>
  <c r="U19" i="85"/>
  <c r="T19" i="85"/>
  <c r="S19" i="85"/>
  <c r="R19" i="85"/>
  <c r="Q19" i="85"/>
  <c r="P19" i="85"/>
  <c r="O19" i="85"/>
  <c r="N19" i="85"/>
  <c r="M19" i="85"/>
  <c r="L19" i="85"/>
  <c r="K19" i="85"/>
  <c r="J19" i="85"/>
  <c r="I19" i="85"/>
  <c r="H19" i="85"/>
  <c r="G19" i="85"/>
  <c r="F19" i="85"/>
  <c r="E19" i="85"/>
  <c r="D19" i="85"/>
  <c r="C19" i="85"/>
  <c r="B19" i="85"/>
  <c r="A19" i="85"/>
  <c r="AK20" i="67"/>
  <c r="AJ20" i="67"/>
  <c r="AI20" i="67"/>
  <c r="AH20" i="67"/>
  <c r="AG20" i="67"/>
  <c r="AF20" i="67"/>
  <c r="AE20" i="67"/>
  <c r="AD20" i="67"/>
  <c r="AC20" i="67"/>
  <c r="AB20" i="67"/>
  <c r="AA20" i="67"/>
  <c r="Z20" i="67"/>
  <c r="Y20" i="67"/>
  <c r="X20" i="67"/>
  <c r="W20" i="67"/>
  <c r="V20" i="67"/>
  <c r="U20" i="67"/>
  <c r="T20" i="67"/>
  <c r="S20" i="67"/>
  <c r="R20" i="67"/>
  <c r="Q20" i="67"/>
  <c r="P20" i="67"/>
  <c r="O20" i="67"/>
  <c r="N20" i="67"/>
  <c r="M20" i="67"/>
  <c r="L20" i="67"/>
  <c r="K20" i="67"/>
  <c r="J20" i="67"/>
  <c r="I20" i="67"/>
  <c r="H20" i="67"/>
  <c r="G20" i="67"/>
  <c r="F20" i="67"/>
  <c r="E20" i="67"/>
  <c r="D20" i="67"/>
  <c r="C20" i="67"/>
  <c r="B20" i="67"/>
  <c r="A20" i="67"/>
  <c r="AK19" i="67"/>
  <c r="AJ19" i="67"/>
  <c r="AI19" i="67"/>
  <c r="AH19" i="67"/>
  <c r="AG19" i="67"/>
  <c r="AF19" i="67"/>
  <c r="AE19" i="67"/>
  <c r="AD19" i="67"/>
  <c r="AC19" i="67"/>
  <c r="AB19" i="67"/>
  <c r="AA19" i="67"/>
  <c r="Z19" i="67"/>
  <c r="Y19" i="67"/>
  <c r="X19" i="67"/>
  <c r="W19" i="67"/>
  <c r="V19" i="67"/>
  <c r="U19" i="67"/>
  <c r="T19" i="67"/>
  <c r="S19" i="67"/>
  <c r="R19" i="67"/>
  <c r="Q19" i="67"/>
  <c r="P19" i="67"/>
  <c r="O19" i="67"/>
  <c r="N19" i="67"/>
  <c r="M19" i="67"/>
  <c r="L19" i="67"/>
  <c r="K19" i="67"/>
  <c r="J19" i="67"/>
  <c r="I19" i="67"/>
  <c r="H19" i="67"/>
  <c r="G19" i="67"/>
  <c r="F19" i="67"/>
  <c r="E19" i="67"/>
  <c r="D19" i="67"/>
  <c r="C19" i="67"/>
  <c r="B19" i="67"/>
  <c r="A19" i="67"/>
  <c r="D20" i="61" l="1"/>
  <c r="D63" i="61"/>
  <c r="E63" i="61"/>
  <c r="E62" i="61"/>
  <c r="D62" i="61"/>
  <c r="E56" i="61"/>
  <c r="D56" i="61"/>
  <c r="D37" i="61"/>
  <c r="E37" i="61"/>
  <c r="E54" i="61" s="1"/>
  <c r="E20" i="61"/>
  <c r="E16" i="61"/>
  <c r="D16" i="61"/>
  <c r="E12" i="61"/>
  <c r="D12" i="61"/>
  <c r="E11" i="61"/>
  <c r="E19" i="61" s="1"/>
  <c r="E34" i="61" s="1"/>
  <c r="D11" i="61"/>
  <c r="G70" i="60"/>
  <c r="F70" i="60"/>
  <c r="E70" i="60"/>
  <c r="D70" i="60"/>
  <c r="G64" i="60"/>
  <c r="E64" i="60"/>
  <c r="E55" i="60"/>
  <c r="G55" i="60"/>
  <c r="E47" i="60"/>
  <c r="G47" i="60"/>
  <c r="G40" i="60"/>
  <c r="E40" i="60"/>
  <c r="D40" i="60"/>
  <c r="G30" i="60"/>
  <c r="E30" i="60"/>
  <c r="E11" i="60" s="1"/>
  <c r="G20" i="60"/>
  <c r="E20" i="60"/>
  <c r="D20" i="60"/>
  <c r="G12" i="60"/>
  <c r="E12" i="60"/>
  <c r="D12" i="60"/>
  <c r="D66" i="61" l="1"/>
  <c r="E66" i="61"/>
  <c r="D19" i="61"/>
  <c r="D34" i="61" s="1"/>
  <c r="D54" i="61"/>
  <c r="E39" i="60"/>
  <c r="E10" i="60" s="1"/>
  <c r="E75" i="60" s="1"/>
  <c r="G11" i="60"/>
  <c r="F12" i="60"/>
  <c r="F20" i="60"/>
  <c r="F30" i="60"/>
  <c r="F40" i="60"/>
  <c r="G39" i="60"/>
  <c r="G10" i="60" s="1"/>
  <c r="G75" i="60" s="1"/>
  <c r="F47" i="60"/>
  <c r="F55" i="60"/>
  <c r="F64" i="60"/>
  <c r="D47" i="60"/>
  <c r="D55" i="60"/>
  <c r="D30" i="60"/>
  <c r="D11" i="60" s="1"/>
  <c r="D64" i="60"/>
  <c r="D67" i="61" l="1"/>
  <c r="E67" i="61"/>
  <c r="E59" i="61"/>
  <c r="E69" i="61" s="1"/>
  <c r="F39" i="60"/>
  <c r="D39" i="60"/>
  <c r="D10" i="60" s="1"/>
  <c r="D75" i="60" s="1"/>
  <c r="F11" i="60"/>
  <c r="D59" i="61" l="1"/>
  <c r="D69" i="61" s="1"/>
  <c r="F10" i="60"/>
  <c r="F75" i="60" s="1"/>
  <c r="AK38" i="87" l="1"/>
  <c r="AJ38" i="87"/>
  <c r="AI38" i="87"/>
  <c r="AH38" i="87"/>
  <c r="AG38" i="87"/>
  <c r="AF38" i="87"/>
  <c r="AE38" i="87"/>
  <c r="AD38" i="87"/>
  <c r="AB38" i="87"/>
  <c r="AA38" i="87"/>
  <c r="Z38" i="87"/>
  <c r="Y38" i="87"/>
  <c r="X38" i="87"/>
  <c r="W38" i="87"/>
  <c r="V38" i="87"/>
  <c r="T38" i="87"/>
  <c r="S38" i="87"/>
  <c r="R38" i="87"/>
  <c r="Q38" i="87"/>
  <c r="P38" i="87"/>
  <c r="O38" i="87"/>
  <c r="N38" i="87"/>
  <c r="M38" i="87"/>
  <c r="F37" i="87"/>
  <c r="C37" i="87"/>
  <c r="F34" i="87"/>
  <c r="C34" i="87"/>
  <c r="AK29" i="87"/>
  <c r="AJ29" i="87"/>
  <c r="AI29" i="87"/>
  <c r="AH29" i="87"/>
  <c r="AG29" i="87"/>
  <c r="AF29" i="87"/>
  <c r="AE29" i="87"/>
  <c r="AD29" i="87"/>
  <c r="AC29" i="87"/>
  <c r="AB29" i="87"/>
  <c r="S29" i="87"/>
  <c r="O29" i="87"/>
  <c r="E29" i="87"/>
  <c r="A29" i="87"/>
  <c r="AK20" i="87" l="1"/>
  <c r="AJ20" i="87"/>
  <c r="AI20" i="87"/>
  <c r="AH20" i="87"/>
  <c r="AG20" i="87"/>
  <c r="AF20" i="87"/>
  <c r="AE20" i="87"/>
  <c r="AD20" i="87"/>
  <c r="AC20" i="87"/>
  <c r="AB20" i="87"/>
  <c r="AA20" i="87"/>
  <c r="Z20" i="87"/>
  <c r="Y20" i="87"/>
  <c r="X20" i="87"/>
  <c r="W20" i="87"/>
  <c r="V20" i="87"/>
  <c r="U20" i="87"/>
  <c r="T20" i="87"/>
  <c r="S20" i="87"/>
  <c r="R20" i="87"/>
  <c r="Q20" i="87"/>
  <c r="P20" i="87"/>
  <c r="O20" i="87"/>
  <c r="N20" i="87"/>
  <c r="M20" i="87"/>
  <c r="L20" i="87"/>
  <c r="K20" i="87"/>
  <c r="J20" i="87"/>
  <c r="I20" i="87"/>
  <c r="H20" i="87"/>
  <c r="G20" i="87"/>
  <c r="F20" i="87"/>
  <c r="E20" i="87"/>
  <c r="D20" i="87"/>
  <c r="C20" i="87"/>
  <c r="B20" i="87"/>
  <c r="A20" i="87"/>
  <c r="AK19" i="87"/>
  <c r="AJ19" i="87"/>
  <c r="AI19" i="87"/>
  <c r="AH19" i="87"/>
  <c r="L15" i="87"/>
  <c r="L14" i="87"/>
  <c r="F15" i="87"/>
  <c r="C15" i="87"/>
  <c r="U4" i="87"/>
  <c r="R4" i="87"/>
  <c r="AC269" i="71" l="1"/>
  <c r="Z269" i="71"/>
  <c r="W269" i="71"/>
  <c r="T269" i="71"/>
  <c r="Q269" i="71"/>
  <c r="N269" i="71"/>
  <c r="K269" i="71"/>
  <c r="H269" i="71"/>
  <c r="AC263" i="71"/>
  <c r="Z263" i="71"/>
  <c r="W263" i="71"/>
  <c r="T263" i="71"/>
  <c r="Q263" i="71"/>
  <c r="N263" i="71"/>
  <c r="K263" i="71"/>
  <c r="H263" i="71"/>
  <c r="AF268" i="71"/>
  <c r="AF262" i="71"/>
  <c r="AB237" i="71"/>
  <c r="Y237" i="71"/>
  <c r="V237" i="71"/>
  <c r="S237" i="71"/>
  <c r="P237" i="71"/>
  <c r="M237" i="71"/>
  <c r="J237" i="71"/>
  <c r="J231" i="71"/>
  <c r="J213" i="71"/>
  <c r="J207" i="71"/>
  <c r="AE203" i="71"/>
  <c r="AE204" i="71"/>
  <c r="AE209" i="71"/>
  <c r="AE210" i="71"/>
  <c r="AE227" i="71"/>
  <c r="AE228" i="71"/>
  <c r="AE233" i="71"/>
  <c r="AE234" i="71"/>
  <c r="AE213" i="71" l="1"/>
  <c r="AE231" i="71"/>
  <c r="AE237" i="71"/>
  <c r="AE207" i="71"/>
  <c r="AC38" i="85" l="1"/>
  <c r="AC38" i="87" s="1"/>
  <c r="U38" i="85"/>
  <c r="U38" i="87" s="1"/>
  <c r="L38" i="85"/>
  <c r="L38" i="87" s="1"/>
  <c r="J37" i="85"/>
  <c r="J37" i="87" s="1"/>
  <c r="I37" i="85"/>
  <c r="I37" i="87" s="1"/>
  <c r="H37" i="85"/>
  <c r="H37" i="87" s="1"/>
  <c r="G37" i="85"/>
  <c r="G37" i="87" s="1"/>
  <c r="E37" i="85"/>
  <c r="E37" i="87" s="1"/>
  <c r="D37" i="85"/>
  <c r="D37" i="87" s="1"/>
  <c r="B37" i="85"/>
  <c r="B37" i="87" s="1"/>
  <c r="A37" i="85"/>
  <c r="A37" i="87" s="1"/>
  <c r="J34" i="85"/>
  <c r="J34" i="87" s="1"/>
  <c r="I34" i="85"/>
  <c r="I34" i="87" s="1"/>
  <c r="H34" i="85"/>
  <c r="H34" i="87" s="1"/>
  <c r="G34" i="85"/>
  <c r="G34" i="87" s="1"/>
  <c r="E34" i="85"/>
  <c r="E34" i="87" s="1"/>
  <c r="D34" i="85"/>
  <c r="D34" i="87" s="1"/>
  <c r="B34" i="85"/>
  <c r="B34" i="87" s="1"/>
  <c r="A34" i="85"/>
  <c r="A34" i="87" s="1"/>
  <c r="AK31" i="85"/>
  <c r="AK31" i="87" s="1"/>
  <c r="AJ31" i="85"/>
  <c r="AJ31" i="87" s="1"/>
  <c r="AI31" i="85"/>
  <c r="AI31" i="87" s="1"/>
  <c r="AH31" i="85"/>
  <c r="AH31" i="87" s="1"/>
  <c r="AG31" i="85"/>
  <c r="AG31" i="87" s="1"/>
  <c r="AF31" i="85"/>
  <c r="AF31" i="87" s="1"/>
  <c r="AE31" i="85"/>
  <c r="AE31" i="87" s="1"/>
  <c r="AD31" i="85"/>
  <c r="AD31" i="87" s="1"/>
  <c r="AC31" i="85"/>
  <c r="AC31" i="87" s="1"/>
  <c r="AB31" i="85"/>
  <c r="AB31" i="87" s="1"/>
  <c r="AA31" i="85"/>
  <c r="AA31" i="87" s="1"/>
  <c r="Z31" i="85"/>
  <c r="Z31" i="87" s="1"/>
  <c r="Y31" i="85"/>
  <c r="Y31" i="87" s="1"/>
  <c r="X31" i="85"/>
  <c r="X31" i="87" s="1"/>
  <c r="W31" i="85"/>
  <c r="W31" i="87" s="1"/>
  <c r="V31" i="85"/>
  <c r="V31" i="87" s="1"/>
  <c r="U31" i="85"/>
  <c r="U31" i="87" s="1"/>
  <c r="T31" i="85"/>
  <c r="T31" i="87" s="1"/>
  <c r="S31" i="85"/>
  <c r="S31" i="87" s="1"/>
  <c r="R31" i="85"/>
  <c r="R31" i="87" s="1"/>
  <c r="Q31" i="85"/>
  <c r="Q31" i="87" s="1"/>
  <c r="P31" i="85"/>
  <c r="P31" i="87" s="1"/>
  <c r="O31" i="85"/>
  <c r="O31" i="87" s="1"/>
  <c r="N31" i="85"/>
  <c r="N31" i="87" s="1"/>
  <c r="M31" i="85"/>
  <c r="M31" i="87" s="1"/>
  <c r="L31" i="85"/>
  <c r="L31" i="87" s="1"/>
  <c r="K31" i="85"/>
  <c r="K31" i="87" s="1"/>
  <c r="J31" i="85"/>
  <c r="J31" i="87" s="1"/>
  <c r="I31" i="85"/>
  <c r="I31" i="87" s="1"/>
  <c r="H31" i="85"/>
  <c r="H31" i="87" s="1"/>
  <c r="G31" i="85"/>
  <c r="G31" i="87" s="1"/>
  <c r="F31" i="85"/>
  <c r="F31" i="87" s="1"/>
  <c r="E31" i="85"/>
  <c r="E31" i="87" s="1"/>
  <c r="D31" i="85"/>
  <c r="D31" i="87" s="1"/>
  <c r="C31" i="85"/>
  <c r="C31" i="87" s="1"/>
  <c r="B31" i="85"/>
  <c r="B31" i="87" s="1"/>
  <c r="A31" i="85"/>
  <c r="A31" i="87" s="1"/>
  <c r="AA29" i="85"/>
  <c r="AA29" i="87" s="1"/>
  <c r="Z29" i="85"/>
  <c r="Z29" i="87" s="1"/>
  <c r="Y29" i="85"/>
  <c r="Y29" i="87" s="1"/>
  <c r="X29" i="85"/>
  <c r="X29" i="87" s="1"/>
  <c r="W29" i="85"/>
  <c r="W29" i="87" s="1"/>
  <c r="V29" i="85"/>
  <c r="V29" i="87" s="1"/>
  <c r="U29" i="85"/>
  <c r="U29" i="87" s="1"/>
  <c r="T29" i="85"/>
  <c r="T29" i="87" s="1"/>
  <c r="R29" i="85"/>
  <c r="R29" i="87" s="1"/>
  <c r="Q29" i="85"/>
  <c r="Q29" i="87" s="1"/>
  <c r="P29" i="85"/>
  <c r="P29" i="87" s="1"/>
  <c r="M29" i="85"/>
  <c r="M29" i="87" s="1"/>
  <c r="L29" i="85"/>
  <c r="L29" i="87" s="1"/>
  <c r="K29" i="85"/>
  <c r="K29" i="87" s="1"/>
  <c r="J29" i="85"/>
  <c r="J29" i="87" s="1"/>
  <c r="I29" i="85"/>
  <c r="I29" i="87" s="1"/>
  <c r="H29" i="85"/>
  <c r="H29" i="87" s="1"/>
  <c r="G29" i="85"/>
  <c r="G29" i="87" s="1"/>
  <c r="F29" i="85"/>
  <c r="F29" i="87" s="1"/>
  <c r="D29" i="85"/>
  <c r="D29" i="87" s="1"/>
  <c r="C29" i="85"/>
  <c r="C29" i="87" s="1"/>
  <c r="B29" i="85"/>
  <c r="B29" i="87" s="1"/>
  <c r="AK27" i="85"/>
  <c r="AK27" i="87" s="1"/>
  <c r="AJ27" i="85"/>
  <c r="AJ27" i="87" s="1"/>
  <c r="AI27" i="85"/>
  <c r="AI27" i="87" s="1"/>
  <c r="AH27" i="85"/>
  <c r="AH27" i="87" s="1"/>
  <c r="AG27" i="85"/>
  <c r="AG27" i="87" s="1"/>
  <c r="AF27" i="85"/>
  <c r="AF27" i="87" s="1"/>
  <c r="AE27" i="85"/>
  <c r="AE27" i="87" s="1"/>
  <c r="AD27" i="85"/>
  <c r="AD27" i="87" s="1"/>
  <c r="AC27" i="85"/>
  <c r="AC27" i="87" s="1"/>
  <c r="AB27" i="85"/>
  <c r="AB27" i="87" s="1"/>
  <c r="AA27" i="85"/>
  <c r="AA27" i="87" s="1"/>
  <c r="Z27" i="85"/>
  <c r="Z27" i="87" s="1"/>
  <c r="Y27" i="85"/>
  <c r="Y27" i="87" s="1"/>
  <c r="X27" i="85"/>
  <c r="X27" i="87" s="1"/>
  <c r="W27" i="85"/>
  <c r="W27" i="87" s="1"/>
  <c r="V27" i="85"/>
  <c r="V27" i="87" s="1"/>
  <c r="U27" i="85"/>
  <c r="U27" i="87" s="1"/>
  <c r="T27" i="85"/>
  <c r="T27" i="87" s="1"/>
  <c r="S27" i="85"/>
  <c r="S27" i="87" s="1"/>
  <c r="R27" i="85"/>
  <c r="R27" i="87" s="1"/>
  <c r="Q27" i="85"/>
  <c r="Q27" i="87" s="1"/>
  <c r="P27" i="85"/>
  <c r="P27" i="87" s="1"/>
  <c r="O27" i="85"/>
  <c r="O27" i="87" s="1"/>
  <c r="N27" i="85"/>
  <c r="N27" i="87" s="1"/>
  <c r="M27" i="85"/>
  <c r="M27" i="87" s="1"/>
  <c r="L27" i="85"/>
  <c r="L27" i="87" s="1"/>
  <c r="K27" i="85"/>
  <c r="K27" i="87" s="1"/>
  <c r="J27" i="85"/>
  <c r="J27" i="87" s="1"/>
  <c r="I27" i="85"/>
  <c r="I27" i="87" s="1"/>
  <c r="H27" i="85"/>
  <c r="H27" i="87" s="1"/>
  <c r="G27" i="85"/>
  <c r="G27" i="87" s="1"/>
  <c r="E27" i="85"/>
  <c r="E27" i="87" s="1"/>
  <c r="D27" i="85"/>
  <c r="D27" i="87" s="1"/>
  <c r="C27" i="85"/>
  <c r="C27" i="87" s="1"/>
  <c r="B27" i="85"/>
  <c r="B27" i="87" s="1"/>
  <c r="A27" i="85"/>
  <c r="A27" i="87" s="1"/>
  <c r="AK25" i="85"/>
  <c r="AK25" i="87" s="1"/>
  <c r="AJ25" i="85"/>
  <c r="AJ25" i="87" s="1"/>
  <c r="AI25" i="85"/>
  <c r="AI25" i="87" s="1"/>
  <c r="AH25" i="85"/>
  <c r="AH25" i="87" s="1"/>
  <c r="AG25" i="85"/>
  <c r="AG25" i="87" s="1"/>
  <c r="AF25" i="85"/>
  <c r="AF25" i="87" s="1"/>
  <c r="AE25" i="85"/>
  <c r="AE25" i="87" s="1"/>
  <c r="AD25" i="85"/>
  <c r="AD25" i="87" s="1"/>
  <c r="AB25" i="85"/>
  <c r="AB25" i="87" s="1"/>
  <c r="AA25" i="85"/>
  <c r="AA25" i="87" s="1"/>
  <c r="Z25" i="85"/>
  <c r="Z25" i="87" s="1"/>
  <c r="Y25" i="85"/>
  <c r="Y25" i="87" s="1"/>
  <c r="X25" i="85"/>
  <c r="X25" i="87" s="1"/>
  <c r="W25" i="85"/>
  <c r="W25" i="87" s="1"/>
  <c r="V25" i="85"/>
  <c r="V25" i="87" s="1"/>
  <c r="U25" i="85"/>
  <c r="U25" i="87" s="1"/>
  <c r="T25" i="85"/>
  <c r="T25" i="87" s="1"/>
  <c r="S25" i="85"/>
  <c r="S25" i="87" s="1"/>
  <c r="R25" i="85"/>
  <c r="R25" i="87" s="1"/>
  <c r="Q25" i="85"/>
  <c r="Q25" i="87" s="1"/>
  <c r="P25" i="85"/>
  <c r="P25" i="87" s="1"/>
  <c r="O25" i="85"/>
  <c r="O25" i="87" s="1"/>
  <c r="N25" i="85"/>
  <c r="N25" i="87" s="1"/>
  <c r="M25" i="85"/>
  <c r="M25" i="87" s="1"/>
  <c r="L25" i="85"/>
  <c r="L25" i="87" s="1"/>
  <c r="K25" i="85"/>
  <c r="K25" i="87" s="1"/>
  <c r="J25" i="85"/>
  <c r="J25" i="87" s="1"/>
  <c r="I25" i="85"/>
  <c r="I25" i="87" s="1"/>
  <c r="H25" i="85"/>
  <c r="H25" i="87" s="1"/>
  <c r="G25" i="85"/>
  <c r="G25" i="87" s="1"/>
  <c r="F25" i="85"/>
  <c r="F25" i="87" s="1"/>
  <c r="E25" i="85"/>
  <c r="E25" i="87" s="1"/>
  <c r="D25" i="85"/>
  <c r="D25" i="87" s="1"/>
  <c r="C25" i="85"/>
  <c r="C25" i="87" s="1"/>
  <c r="B25" i="85"/>
  <c r="B25" i="87" s="1"/>
  <c r="A25" i="85"/>
  <c r="A25" i="87" s="1"/>
  <c r="AK22" i="85"/>
  <c r="AJ22" i="85"/>
  <c r="AI22" i="85"/>
  <c r="AH22" i="85"/>
  <c r="AG22" i="85"/>
  <c r="AF22" i="85"/>
  <c r="AE22" i="85"/>
  <c r="AD22" i="85"/>
  <c r="AC22" i="85"/>
  <c r="AB22" i="85"/>
  <c r="AA22" i="85"/>
  <c r="Z22" i="85"/>
  <c r="Y22" i="85"/>
  <c r="X22" i="85"/>
  <c r="W22" i="85"/>
  <c r="V22" i="85"/>
  <c r="U22" i="85"/>
  <c r="T22" i="85"/>
  <c r="S22" i="85"/>
  <c r="R22" i="85"/>
  <c r="Q22" i="85"/>
  <c r="P22" i="85"/>
  <c r="O22" i="85"/>
  <c r="N22" i="85"/>
  <c r="M22" i="85"/>
  <c r="L22" i="85"/>
  <c r="K22" i="85"/>
  <c r="J22" i="85"/>
  <c r="I22" i="85"/>
  <c r="H22" i="85"/>
  <c r="G22" i="85"/>
  <c r="AG19" i="87"/>
  <c r="AF19" i="87"/>
  <c r="AE19" i="87"/>
  <c r="AD19" i="87"/>
  <c r="AC19" i="87"/>
  <c r="AB19" i="87"/>
  <c r="AA19" i="87"/>
  <c r="Z19" i="87"/>
  <c r="Y19" i="87"/>
  <c r="X19" i="87"/>
  <c r="W19" i="87"/>
  <c r="V19" i="87"/>
  <c r="U19" i="87"/>
  <c r="T19" i="87"/>
  <c r="S19" i="87"/>
  <c r="R19" i="87"/>
  <c r="Q19" i="87"/>
  <c r="P19" i="87"/>
  <c r="O19" i="87"/>
  <c r="N19" i="87"/>
  <c r="M19" i="87"/>
  <c r="L19" i="87"/>
  <c r="K19" i="87"/>
  <c r="J19" i="87"/>
  <c r="I19" i="87"/>
  <c r="H19" i="87"/>
  <c r="G19" i="87"/>
  <c r="F19" i="87"/>
  <c r="E19" i="87"/>
  <c r="D19" i="87"/>
  <c r="C19" i="87"/>
  <c r="B19" i="87"/>
  <c r="A19" i="87"/>
  <c r="G15" i="85"/>
  <c r="G15" i="87" s="1"/>
  <c r="E15" i="85"/>
  <c r="E15" i="87" s="1"/>
  <c r="D15" i="85"/>
  <c r="D15" i="87" s="1"/>
  <c r="B15" i="85"/>
  <c r="B15" i="87" s="1"/>
  <c r="A15" i="85"/>
  <c r="A15" i="87" s="1"/>
  <c r="R12" i="85"/>
  <c r="R12" i="87" s="1"/>
  <c r="L12" i="85"/>
  <c r="L12" i="87" s="1"/>
  <c r="H13" i="85"/>
  <c r="H13" i="87" s="1"/>
  <c r="G13" i="85"/>
  <c r="G13" i="87" s="1"/>
  <c r="F13" i="85"/>
  <c r="F13" i="87" s="1"/>
  <c r="E13" i="85"/>
  <c r="E13" i="87" s="1"/>
  <c r="D13" i="85"/>
  <c r="D13" i="87" s="1"/>
  <c r="C13" i="85"/>
  <c r="C13" i="87" s="1"/>
  <c r="B13" i="85"/>
  <c r="B13" i="87" s="1"/>
  <c r="A13" i="85"/>
  <c r="A13" i="87" s="1"/>
  <c r="R11" i="85"/>
  <c r="R11" i="87" s="1"/>
  <c r="L11" i="85"/>
  <c r="L11" i="87" s="1"/>
  <c r="J11" i="85"/>
  <c r="J11" i="87" s="1"/>
  <c r="I11" i="85"/>
  <c r="I11" i="87" s="1"/>
  <c r="H11" i="85"/>
  <c r="H11" i="87" s="1"/>
  <c r="G11" i="85"/>
  <c r="G11" i="87" s="1"/>
  <c r="F11" i="85"/>
  <c r="F11" i="87" s="1"/>
  <c r="E11" i="85"/>
  <c r="E11" i="87" s="1"/>
  <c r="D11" i="85"/>
  <c r="D11" i="87" s="1"/>
  <c r="C11" i="85"/>
  <c r="C11" i="87" s="1"/>
  <c r="B11" i="85"/>
  <c r="B11" i="87" s="1"/>
  <c r="A11" i="85"/>
  <c r="A11" i="87" s="1"/>
  <c r="AD36" i="72" l="1"/>
  <c r="V36" i="72"/>
  <c r="M36" i="72"/>
  <c r="AD36" i="75"/>
  <c r="V36" i="75"/>
  <c r="M36" i="75"/>
  <c r="E6" i="68"/>
  <c r="AD38" i="84" l="1"/>
  <c r="V38" i="84"/>
  <c r="M38" i="84"/>
  <c r="J37" i="84"/>
  <c r="I37" i="84"/>
  <c r="H37" i="84"/>
  <c r="G37" i="84"/>
  <c r="E37" i="84"/>
  <c r="D37" i="84"/>
  <c r="B37" i="84"/>
  <c r="A37" i="84"/>
  <c r="J34" i="84"/>
  <c r="I34" i="84"/>
  <c r="H34" i="84"/>
  <c r="G34" i="84"/>
  <c r="E34" i="84"/>
  <c r="D34" i="84"/>
  <c r="B34" i="84"/>
  <c r="A34" i="84"/>
  <c r="AK31" i="84"/>
  <c r="AJ31" i="84"/>
  <c r="AI31" i="84"/>
  <c r="AH31" i="84"/>
  <c r="AG31" i="84"/>
  <c r="AF31" i="84"/>
  <c r="AE31" i="84"/>
  <c r="AD31" i="84"/>
  <c r="AC31" i="84"/>
  <c r="AB31" i="84"/>
  <c r="AA31" i="84"/>
  <c r="Z31" i="84"/>
  <c r="Y31" i="84"/>
  <c r="X31" i="84"/>
  <c r="W31" i="84"/>
  <c r="V31" i="84"/>
  <c r="U31" i="84"/>
  <c r="T31" i="84"/>
  <c r="S31" i="84"/>
  <c r="R31" i="84"/>
  <c r="Q31" i="84"/>
  <c r="P31" i="84"/>
  <c r="O31" i="84"/>
  <c r="N31" i="84"/>
  <c r="M31" i="84"/>
  <c r="L31" i="84"/>
  <c r="K31" i="84"/>
  <c r="J31" i="84"/>
  <c r="I31" i="84"/>
  <c r="H31" i="84"/>
  <c r="G31" i="84"/>
  <c r="F31" i="84"/>
  <c r="E31" i="84"/>
  <c r="D31" i="84"/>
  <c r="C31" i="84"/>
  <c r="B31" i="84"/>
  <c r="A31" i="84"/>
  <c r="AA29" i="84"/>
  <c r="Z29" i="84"/>
  <c r="Y29" i="84"/>
  <c r="X29" i="84"/>
  <c r="W29" i="84"/>
  <c r="V29" i="84"/>
  <c r="U29" i="84"/>
  <c r="T29" i="84"/>
  <c r="R29" i="84"/>
  <c r="Q29" i="84"/>
  <c r="P29" i="84"/>
  <c r="M29" i="84"/>
  <c r="L29" i="84"/>
  <c r="K29" i="84"/>
  <c r="J29" i="84"/>
  <c r="I29" i="84"/>
  <c r="H29" i="84"/>
  <c r="G29" i="84"/>
  <c r="F29" i="84"/>
  <c r="D29" i="84"/>
  <c r="C29" i="84"/>
  <c r="B29" i="84"/>
  <c r="AK27" i="84"/>
  <c r="AJ27" i="84"/>
  <c r="AI27" i="84"/>
  <c r="AH27" i="84"/>
  <c r="AG27" i="84"/>
  <c r="AF27" i="84"/>
  <c r="AE27" i="84"/>
  <c r="AD27" i="84"/>
  <c r="AC27" i="84"/>
  <c r="AB27" i="84"/>
  <c r="AA27" i="84"/>
  <c r="Z27" i="84"/>
  <c r="Y27" i="84"/>
  <c r="X27" i="84"/>
  <c r="W27" i="84"/>
  <c r="V27" i="84"/>
  <c r="U27" i="84"/>
  <c r="T27" i="84"/>
  <c r="S27" i="84"/>
  <c r="R27" i="84"/>
  <c r="Q27" i="84"/>
  <c r="P27" i="84"/>
  <c r="O27" i="84"/>
  <c r="N27" i="84"/>
  <c r="M27" i="84"/>
  <c r="L27" i="84"/>
  <c r="K27" i="84"/>
  <c r="J27" i="84"/>
  <c r="I27" i="84"/>
  <c r="H27" i="84"/>
  <c r="G27" i="84"/>
  <c r="E27" i="84"/>
  <c r="D27" i="84"/>
  <c r="C27" i="84"/>
  <c r="B27" i="84"/>
  <c r="A27" i="84"/>
  <c r="AK25" i="84"/>
  <c r="AJ25" i="84"/>
  <c r="AI25" i="84"/>
  <c r="AH25" i="84"/>
  <c r="AG25" i="84"/>
  <c r="AF25" i="84"/>
  <c r="AE25" i="84"/>
  <c r="AD25" i="84"/>
  <c r="AB25" i="84"/>
  <c r="AA25" i="84"/>
  <c r="Z25" i="84"/>
  <c r="Y25" i="84"/>
  <c r="X25" i="84"/>
  <c r="W25" i="84"/>
  <c r="V25" i="84"/>
  <c r="U25" i="84"/>
  <c r="T25" i="84"/>
  <c r="S25" i="84"/>
  <c r="R25" i="84"/>
  <c r="Q25" i="84"/>
  <c r="P25" i="84"/>
  <c r="O25" i="84"/>
  <c r="N25" i="84"/>
  <c r="M25" i="84"/>
  <c r="L25" i="84"/>
  <c r="K25" i="84"/>
  <c r="J25" i="84"/>
  <c r="I25" i="84"/>
  <c r="H25" i="84"/>
  <c r="G25" i="84"/>
  <c r="F25" i="84"/>
  <c r="E25" i="84"/>
  <c r="D25" i="84"/>
  <c r="C25" i="84"/>
  <c r="B25" i="84"/>
  <c r="A25" i="84"/>
  <c r="R15" i="84"/>
  <c r="K15" i="84"/>
  <c r="H15" i="84"/>
  <c r="G15" i="84"/>
  <c r="F15" i="84"/>
  <c r="E15" i="84"/>
  <c r="D15" i="84"/>
  <c r="C15" i="84"/>
  <c r="B15" i="84"/>
  <c r="A15" i="84"/>
  <c r="R14" i="84"/>
  <c r="K14" i="84"/>
  <c r="J13" i="84"/>
  <c r="I13" i="84"/>
  <c r="H13" i="84"/>
  <c r="G13" i="84"/>
  <c r="F13" i="84"/>
  <c r="E13" i="84"/>
  <c r="D13" i="84"/>
  <c r="C13" i="84"/>
  <c r="B13" i="84"/>
  <c r="A13" i="84"/>
  <c r="AD37" i="83"/>
  <c r="V37" i="83"/>
  <c r="M37" i="83"/>
  <c r="J36" i="83"/>
  <c r="I36" i="83"/>
  <c r="H36" i="83"/>
  <c r="G36" i="83"/>
  <c r="E36" i="83"/>
  <c r="D36" i="83"/>
  <c r="B36" i="83"/>
  <c r="A36" i="83"/>
  <c r="J33" i="83"/>
  <c r="I33" i="83"/>
  <c r="H33" i="83"/>
  <c r="G33" i="83"/>
  <c r="E33" i="83"/>
  <c r="D33" i="83"/>
  <c r="B33" i="83"/>
  <c r="A33" i="83"/>
  <c r="AK30" i="83"/>
  <c r="AJ30" i="83"/>
  <c r="AI30" i="83"/>
  <c r="AH30" i="83"/>
  <c r="AG30" i="83"/>
  <c r="AF30" i="83"/>
  <c r="AE30" i="83"/>
  <c r="AD30" i="83"/>
  <c r="AC30" i="83"/>
  <c r="AB30" i="83"/>
  <c r="AA30" i="83"/>
  <c r="Z30" i="83"/>
  <c r="Y30" i="83"/>
  <c r="X30" i="83"/>
  <c r="W30" i="83"/>
  <c r="V30" i="83"/>
  <c r="U30" i="83"/>
  <c r="T30" i="83"/>
  <c r="S30" i="83"/>
  <c r="R30" i="83"/>
  <c r="Q30" i="83"/>
  <c r="P30" i="83"/>
  <c r="O30" i="83"/>
  <c r="N30" i="83"/>
  <c r="M30" i="83"/>
  <c r="L30" i="83"/>
  <c r="K30" i="83"/>
  <c r="J30" i="83"/>
  <c r="I30" i="83"/>
  <c r="H30" i="83"/>
  <c r="G30" i="83"/>
  <c r="F30" i="83"/>
  <c r="E30" i="83"/>
  <c r="D30" i="83"/>
  <c r="C30" i="83"/>
  <c r="B30" i="83"/>
  <c r="A30" i="83"/>
  <c r="AA28" i="83"/>
  <c r="Z28" i="83"/>
  <c r="Y28" i="83"/>
  <c r="X28" i="83"/>
  <c r="W28" i="83"/>
  <c r="V28" i="83"/>
  <c r="U28" i="83"/>
  <c r="T28" i="83"/>
  <c r="R28" i="83"/>
  <c r="Q28" i="83"/>
  <c r="P28" i="83"/>
  <c r="M28" i="83"/>
  <c r="L28" i="83"/>
  <c r="K28" i="83"/>
  <c r="J28" i="83"/>
  <c r="I28" i="83"/>
  <c r="H28" i="83"/>
  <c r="G28" i="83"/>
  <c r="F28" i="83"/>
  <c r="D28" i="83"/>
  <c r="C28" i="83"/>
  <c r="B28" i="83"/>
  <c r="AK26" i="83"/>
  <c r="AJ26" i="83"/>
  <c r="AI26" i="83"/>
  <c r="AH26" i="83"/>
  <c r="AG26" i="83"/>
  <c r="AF26" i="83"/>
  <c r="AE26" i="83"/>
  <c r="AD26" i="83"/>
  <c r="AC26" i="83"/>
  <c r="AB26" i="83"/>
  <c r="AA26" i="83"/>
  <c r="Z26" i="83"/>
  <c r="Y26" i="83"/>
  <c r="X26" i="83"/>
  <c r="W26" i="83"/>
  <c r="V26" i="83"/>
  <c r="U26" i="83"/>
  <c r="T26" i="83"/>
  <c r="S26" i="83"/>
  <c r="R26" i="83"/>
  <c r="Q26" i="83"/>
  <c r="P26" i="83"/>
  <c r="O26" i="83"/>
  <c r="N26" i="83"/>
  <c r="M26" i="83"/>
  <c r="L26" i="83"/>
  <c r="K26" i="83"/>
  <c r="J26" i="83"/>
  <c r="I26" i="83"/>
  <c r="H26" i="83"/>
  <c r="G26" i="83"/>
  <c r="E26" i="83"/>
  <c r="D26" i="83"/>
  <c r="C26" i="83"/>
  <c r="B26" i="83"/>
  <c r="A26" i="83"/>
  <c r="AK24" i="83"/>
  <c r="AJ24" i="83"/>
  <c r="AI24" i="83"/>
  <c r="AH24" i="83"/>
  <c r="AG24" i="83"/>
  <c r="AF24" i="83"/>
  <c r="AE24" i="83"/>
  <c r="AD24" i="83"/>
  <c r="AB24" i="83"/>
  <c r="AA24" i="83"/>
  <c r="Z24" i="83"/>
  <c r="Y24" i="83"/>
  <c r="X24" i="83"/>
  <c r="W24" i="83"/>
  <c r="V24" i="83"/>
  <c r="U24" i="83"/>
  <c r="T24" i="83"/>
  <c r="S24" i="83"/>
  <c r="R24" i="83"/>
  <c r="Q24" i="83"/>
  <c r="P24" i="83"/>
  <c r="O24" i="83"/>
  <c r="N24" i="83"/>
  <c r="M24" i="83"/>
  <c r="L24" i="83"/>
  <c r="K24" i="83"/>
  <c r="J24" i="83"/>
  <c r="I24" i="83"/>
  <c r="H24" i="83"/>
  <c r="G24" i="83"/>
  <c r="F24" i="83"/>
  <c r="E24" i="83"/>
  <c r="D24" i="83"/>
  <c r="C24" i="83"/>
  <c r="B24" i="83"/>
  <c r="A24" i="83"/>
  <c r="R14" i="83"/>
  <c r="K14" i="83"/>
  <c r="H14" i="83"/>
  <c r="G14" i="83"/>
  <c r="F14" i="83"/>
  <c r="E14" i="83"/>
  <c r="D14" i="83"/>
  <c r="C14" i="83"/>
  <c r="B14" i="83"/>
  <c r="A14" i="83"/>
  <c r="R13" i="83"/>
  <c r="K13" i="83"/>
  <c r="J12" i="83"/>
  <c r="I12" i="83"/>
  <c r="H12" i="83"/>
  <c r="G12" i="83"/>
  <c r="F12" i="83"/>
  <c r="E12" i="83"/>
  <c r="D12" i="83"/>
  <c r="C12" i="83"/>
  <c r="B12" i="83"/>
  <c r="A12" i="83"/>
  <c r="I210" i="80" l="1"/>
  <c r="G210" i="80"/>
  <c r="I209" i="80"/>
  <c r="G209" i="80"/>
  <c r="I208" i="80"/>
  <c r="G208" i="80"/>
  <c r="I207" i="80"/>
  <c r="G207" i="80"/>
  <c r="I206" i="80"/>
  <c r="G206" i="80"/>
  <c r="I205" i="80"/>
  <c r="G205" i="80"/>
  <c r="I204" i="80"/>
  <c r="G204" i="80"/>
  <c r="I203" i="80"/>
  <c r="G203" i="80"/>
  <c r="I202" i="80"/>
  <c r="G202" i="80"/>
  <c r="I201" i="80"/>
  <c r="G201" i="80"/>
  <c r="I200" i="80"/>
  <c r="G200" i="80"/>
  <c r="I199" i="80"/>
  <c r="G199" i="80"/>
  <c r="I198" i="80"/>
  <c r="G198" i="80"/>
  <c r="I197" i="80"/>
  <c r="G197" i="80"/>
  <c r="I196" i="80"/>
  <c r="G196" i="80"/>
  <c r="I195" i="80"/>
  <c r="G195" i="80"/>
  <c r="I194" i="80"/>
  <c r="G194" i="80"/>
  <c r="I193" i="80"/>
  <c r="G193" i="80"/>
  <c r="I192" i="80"/>
  <c r="G192" i="80"/>
  <c r="I191" i="80"/>
  <c r="G191" i="80"/>
  <c r="I190" i="80"/>
  <c r="G190" i="80"/>
  <c r="I189" i="80"/>
  <c r="G189" i="80"/>
  <c r="I188" i="80"/>
  <c r="G188" i="80"/>
  <c r="I187" i="80"/>
  <c r="G187" i="80"/>
  <c r="I186" i="80"/>
  <c r="G186" i="80"/>
  <c r="I185" i="80"/>
  <c r="G185" i="80"/>
  <c r="I184" i="80"/>
  <c r="G184" i="80"/>
  <c r="I183" i="80"/>
  <c r="G183" i="80"/>
  <c r="I182" i="80"/>
  <c r="G182" i="80"/>
  <c r="I181" i="80"/>
  <c r="G181" i="80"/>
  <c r="I180" i="80"/>
  <c r="G180" i="80"/>
  <c r="I178" i="80"/>
  <c r="G178" i="80"/>
  <c r="I177" i="80"/>
  <c r="G177" i="80"/>
  <c r="I176" i="80"/>
  <c r="G176" i="80"/>
  <c r="I175" i="80"/>
  <c r="G175" i="80"/>
  <c r="I174" i="80"/>
  <c r="G174" i="80"/>
  <c r="I173" i="80"/>
  <c r="G173" i="80"/>
  <c r="I172" i="80"/>
  <c r="G172" i="80"/>
  <c r="I170" i="80"/>
  <c r="G170" i="80"/>
  <c r="I169" i="80"/>
  <c r="G169" i="80"/>
  <c r="I168" i="80"/>
  <c r="G168" i="80"/>
  <c r="I167" i="80"/>
  <c r="G167" i="80"/>
  <c r="I166" i="80"/>
  <c r="G166" i="80"/>
  <c r="I165" i="80"/>
  <c r="G165" i="80"/>
  <c r="I164" i="80"/>
  <c r="G164" i="80"/>
  <c r="I163" i="80"/>
  <c r="G163" i="80"/>
  <c r="I162" i="80"/>
  <c r="G162" i="80"/>
  <c r="I161" i="80"/>
  <c r="G161" i="80"/>
  <c r="I160" i="80"/>
  <c r="G160" i="80"/>
  <c r="I159" i="80"/>
  <c r="G159" i="80"/>
  <c r="I158" i="80"/>
  <c r="G158" i="80"/>
  <c r="I157" i="80"/>
  <c r="G157" i="80"/>
  <c r="I156" i="80"/>
  <c r="G156" i="80"/>
  <c r="I155" i="80"/>
  <c r="G155" i="80"/>
  <c r="I154" i="80"/>
  <c r="G154" i="80"/>
  <c r="I153" i="80"/>
  <c r="G153" i="80"/>
  <c r="I152" i="80"/>
  <c r="G152" i="80"/>
  <c r="H148" i="80"/>
  <c r="D148" i="80"/>
  <c r="G147" i="80"/>
  <c r="D147" i="80"/>
  <c r="H146" i="80"/>
  <c r="D146" i="80"/>
  <c r="G145" i="80"/>
  <c r="D145" i="80"/>
  <c r="H144" i="80"/>
  <c r="D144" i="80"/>
  <c r="G143" i="80"/>
  <c r="D143" i="80"/>
  <c r="H142" i="80"/>
  <c r="D142" i="80"/>
  <c r="G141" i="80"/>
  <c r="D141" i="80"/>
  <c r="H140" i="80"/>
  <c r="D140" i="80"/>
  <c r="G139" i="80"/>
  <c r="D139" i="80"/>
  <c r="H138" i="80"/>
  <c r="D138" i="80"/>
  <c r="G137" i="80"/>
  <c r="D137" i="80"/>
  <c r="H136" i="80"/>
  <c r="D136" i="80"/>
  <c r="G135" i="80"/>
  <c r="D135" i="80"/>
  <c r="H134" i="80"/>
  <c r="D134" i="80"/>
  <c r="G133" i="80"/>
  <c r="D133" i="80"/>
  <c r="H132" i="80"/>
  <c r="D132" i="80"/>
  <c r="G131" i="80"/>
  <c r="D131" i="80"/>
  <c r="H127" i="80"/>
  <c r="D127" i="80"/>
  <c r="G126" i="80"/>
  <c r="D126" i="80"/>
  <c r="H125" i="80"/>
  <c r="D125" i="80"/>
  <c r="G124" i="80"/>
  <c r="D124" i="80"/>
  <c r="H123" i="80"/>
  <c r="D123" i="80"/>
  <c r="G122" i="80"/>
  <c r="D122" i="80"/>
  <c r="H121" i="80"/>
  <c r="D121" i="80"/>
  <c r="G120" i="80"/>
  <c r="D120" i="80"/>
  <c r="H119" i="80"/>
  <c r="D119" i="80"/>
  <c r="G118" i="80"/>
  <c r="D118" i="80"/>
  <c r="H117" i="80"/>
  <c r="D117" i="80"/>
  <c r="G116" i="80"/>
  <c r="D116" i="80"/>
  <c r="H115" i="80"/>
  <c r="D115" i="80"/>
  <c r="G114" i="80"/>
  <c r="D114" i="80"/>
  <c r="H113" i="80"/>
  <c r="D113" i="80"/>
  <c r="G112" i="80"/>
  <c r="D112" i="80"/>
  <c r="H111" i="80"/>
  <c r="D111" i="80"/>
  <c r="G110" i="80"/>
  <c r="D110" i="80"/>
  <c r="H109" i="80"/>
  <c r="D109" i="80"/>
  <c r="G108" i="80"/>
  <c r="D108" i="80"/>
  <c r="H107" i="80"/>
  <c r="D107" i="80"/>
  <c r="G106" i="80"/>
  <c r="D106" i="80"/>
  <c r="H105" i="80"/>
  <c r="D105" i="80"/>
  <c r="G104" i="80"/>
  <c r="D104" i="80"/>
  <c r="H103" i="80"/>
  <c r="D103" i="80"/>
  <c r="G102" i="80"/>
  <c r="D102" i="80"/>
  <c r="H101" i="80"/>
  <c r="D101" i="80"/>
  <c r="G100" i="80"/>
  <c r="D100" i="80"/>
  <c r="H99" i="80"/>
  <c r="D99" i="80"/>
  <c r="G98" i="80"/>
  <c r="D98" i="80"/>
  <c r="H94" i="80"/>
  <c r="D94" i="80"/>
  <c r="G93" i="80"/>
  <c r="D93" i="80"/>
  <c r="H92" i="80"/>
  <c r="D92" i="80"/>
  <c r="G91" i="80"/>
  <c r="D91" i="80"/>
  <c r="H90" i="80"/>
  <c r="D90" i="80"/>
  <c r="G89" i="80"/>
  <c r="D89" i="80"/>
  <c r="H88" i="80"/>
  <c r="D88" i="80"/>
  <c r="G87" i="80"/>
  <c r="D87" i="80"/>
  <c r="H86" i="80"/>
  <c r="D86" i="80"/>
  <c r="G85" i="80"/>
  <c r="D85" i="80"/>
  <c r="H84" i="80"/>
  <c r="D84" i="80"/>
  <c r="G83" i="80"/>
  <c r="D83" i="80"/>
  <c r="H82" i="80"/>
  <c r="D82" i="80"/>
  <c r="G81" i="80"/>
  <c r="D81" i="80"/>
  <c r="H80" i="80"/>
  <c r="D80" i="80"/>
  <c r="G79" i="80"/>
  <c r="D79" i="80"/>
  <c r="H78" i="80"/>
  <c r="D78" i="80"/>
  <c r="G77" i="80"/>
  <c r="D77" i="80"/>
  <c r="H76" i="80"/>
  <c r="D76" i="80"/>
  <c r="G75" i="80"/>
  <c r="D75" i="80"/>
  <c r="H74" i="80"/>
  <c r="D74" i="80"/>
  <c r="G73" i="80"/>
  <c r="D73" i="80"/>
  <c r="H72" i="80"/>
  <c r="D72" i="80"/>
  <c r="G71" i="80"/>
  <c r="D71" i="80"/>
  <c r="H70" i="80"/>
  <c r="D70" i="80"/>
  <c r="G69" i="80"/>
  <c r="D69" i="80"/>
  <c r="H68" i="80"/>
  <c r="D68" i="80"/>
  <c r="G67" i="80"/>
  <c r="D67" i="80"/>
  <c r="H63" i="80"/>
  <c r="D63" i="80"/>
  <c r="G62" i="80"/>
  <c r="D62" i="80"/>
  <c r="H61" i="80"/>
  <c r="D61" i="80"/>
  <c r="G60" i="80"/>
  <c r="D60" i="80"/>
  <c r="H59" i="80"/>
  <c r="D59" i="80"/>
  <c r="G58" i="80"/>
  <c r="D58" i="80"/>
  <c r="H57" i="80"/>
  <c r="D57" i="80"/>
  <c r="G56" i="80"/>
  <c r="D56" i="80"/>
  <c r="H55" i="80"/>
  <c r="D55" i="80"/>
  <c r="G54" i="80"/>
  <c r="D54" i="80"/>
  <c r="H53" i="80"/>
  <c r="D53" i="80"/>
  <c r="G52" i="80"/>
  <c r="D52" i="80"/>
  <c r="H51" i="80"/>
  <c r="D51" i="80"/>
  <c r="G50" i="80"/>
  <c r="D50" i="80"/>
  <c r="H49" i="80"/>
  <c r="D49" i="80"/>
  <c r="G48" i="80"/>
  <c r="D48" i="80"/>
  <c r="H47" i="80"/>
  <c r="D47" i="80"/>
  <c r="G46" i="80"/>
  <c r="D46" i="80"/>
  <c r="H45" i="80"/>
  <c r="D45" i="80"/>
  <c r="G44" i="80"/>
  <c r="D44" i="80"/>
  <c r="H43" i="80"/>
  <c r="D43" i="80"/>
  <c r="G42" i="80"/>
  <c r="D42" i="80"/>
  <c r="H41" i="80"/>
  <c r="D41" i="80"/>
  <c r="G40" i="80"/>
  <c r="D40" i="80"/>
  <c r="H39" i="80"/>
  <c r="D39" i="80"/>
  <c r="G38" i="80"/>
  <c r="D38" i="80"/>
  <c r="H37" i="80"/>
  <c r="D37" i="80"/>
  <c r="G36" i="80"/>
  <c r="D36" i="80"/>
  <c r="H32" i="80"/>
  <c r="D32" i="80"/>
  <c r="G31" i="80"/>
  <c r="D31" i="80"/>
  <c r="H30" i="80"/>
  <c r="D30" i="80"/>
  <c r="G29" i="80"/>
  <c r="D29" i="80"/>
  <c r="H28" i="80"/>
  <c r="D28" i="80"/>
  <c r="G27" i="80"/>
  <c r="D27" i="80"/>
  <c r="H26" i="80"/>
  <c r="D26" i="80"/>
  <c r="G25" i="80"/>
  <c r="D25" i="80"/>
  <c r="H24" i="80"/>
  <c r="D24" i="80"/>
  <c r="G23" i="80"/>
  <c r="D23" i="80"/>
  <c r="H22" i="80"/>
  <c r="D22" i="80"/>
  <c r="G21" i="80"/>
  <c r="D21" i="80"/>
  <c r="H20" i="80"/>
  <c r="D20" i="80"/>
  <c r="G19" i="80"/>
  <c r="D19" i="80"/>
  <c r="H18" i="80"/>
  <c r="D18" i="80"/>
  <c r="G17" i="80"/>
  <c r="D17" i="80"/>
  <c r="H16" i="80"/>
  <c r="D16" i="80"/>
  <c r="G15" i="80"/>
  <c r="D15" i="80"/>
  <c r="H14" i="80"/>
  <c r="D14" i="80"/>
  <c r="G13" i="80"/>
  <c r="D13" i="80"/>
  <c r="H12" i="80"/>
  <c r="D12" i="80"/>
  <c r="G11" i="80"/>
  <c r="D11" i="80"/>
  <c r="H10" i="80"/>
  <c r="D10" i="80"/>
  <c r="G9" i="80"/>
  <c r="D9" i="80"/>
  <c r="H8" i="80"/>
  <c r="D8" i="80"/>
  <c r="G7" i="80"/>
  <c r="D7" i="80"/>
  <c r="F66" i="76" l="1"/>
  <c r="E66" i="76"/>
  <c r="F65" i="76"/>
  <c r="E65" i="76"/>
  <c r="F64" i="76"/>
  <c r="E64" i="76"/>
  <c r="F63" i="76"/>
  <c r="E63" i="76"/>
  <c r="F62" i="76"/>
  <c r="E62" i="76"/>
  <c r="F61" i="76"/>
  <c r="E61" i="76"/>
  <c r="F60" i="76"/>
  <c r="E60" i="76"/>
  <c r="F59" i="76"/>
  <c r="E59" i="76"/>
  <c r="F58" i="76"/>
  <c r="E58" i="76"/>
  <c r="F57" i="76"/>
  <c r="E57" i="76"/>
  <c r="F56" i="76"/>
  <c r="E56" i="76"/>
  <c r="F55" i="76"/>
  <c r="E55" i="76"/>
  <c r="F54" i="76"/>
  <c r="E54" i="76"/>
  <c r="F53" i="76"/>
  <c r="E53" i="76"/>
  <c r="F52" i="76"/>
  <c r="E52" i="76"/>
  <c r="F51" i="76"/>
  <c r="E51" i="76"/>
  <c r="F50" i="76"/>
  <c r="E50" i="76"/>
  <c r="F49" i="76"/>
  <c r="E49" i="76"/>
  <c r="F48" i="76"/>
  <c r="E48" i="76"/>
  <c r="F47" i="76"/>
  <c r="E47" i="76"/>
  <c r="F46" i="76"/>
  <c r="E46" i="76"/>
  <c r="F45" i="76"/>
  <c r="E45" i="76"/>
  <c r="F44" i="76"/>
  <c r="E44" i="76"/>
  <c r="F43" i="76"/>
  <c r="E43" i="76"/>
  <c r="F42" i="76"/>
  <c r="E42" i="76"/>
  <c r="F41" i="76"/>
  <c r="E41" i="76"/>
  <c r="F40" i="76"/>
  <c r="E40" i="76"/>
  <c r="F39" i="76"/>
  <c r="E39" i="76"/>
  <c r="F38" i="76"/>
  <c r="E38" i="76"/>
  <c r="F37" i="76"/>
  <c r="E37" i="76"/>
  <c r="F36" i="76"/>
  <c r="E36" i="76"/>
  <c r="F35" i="76"/>
  <c r="E35" i="76"/>
  <c r="F34" i="76"/>
  <c r="E34" i="76"/>
  <c r="F33" i="76"/>
  <c r="E33" i="76"/>
  <c r="F32" i="76"/>
  <c r="E32" i="76"/>
  <c r="F31" i="76"/>
  <c r="E31" i="76"/>
  <c r="F30" i="76"/>
  <c r="E30" i="76"/>
  <c r="F29" i="76"/>
  <c r="E29" i="76"/>
  <c r="F28" i="76"/>
  <c r="E28" i="76"/>
  <c r="F27" i="76"/>
  <c r="E27" i="76"/>
  <c r="F26" i="76"/>
  <c r="E26" i="76"/>
  <c r="F25" i="76"/>
  <c r="E25" i="76"/>
  <c r="F24" i="76"/>
  <c r="E24" i="76"/>
  <c r="F23" i="76"/>
  <c r="E23" i="76"/>
  <c r="F22" i="76"/>
  <c r="E22" i="76"/>
  <c r="F21" i="76"/>
  <c r="E21" i="76"/>
  <c r="F20" i="76"/>
  <c r="E20" i="76"/>
  <c r="F19" i="76"/>
  <c r="E19" i="76"/>
  <c r="F18" i="76"/>
  <c r="E18" i="76"/>
  <c r="F17" i="76"/>
  <c r="E17" i="76"/>
  <c r="F16" i="76"/>
  <c r="E16" i="76"/>
  <c r="F15" i="76"/>
  <c r="E15" i="76"/>
  <c r="F14" i="76"/>
  <c r="E14" i="76"/>
  <c r="F13" i="76"/>
  <c r="E13" i="76"/>
  <c r="F12" i="76"/>
  <c r="E12" i="76"/>
  <c r="F11" i="76"/>
  <c r="E11" i="76"/>
  <c r="F10" i="76"/>
  <c r="E10" i="76"/>
  <c r="F9" i="76"/>
  <c r="E9" i="76"/>
  <c r="F8" i="76"/>
  <c r="E8" i="76"/>
  <c r="F7" i="76"/>
  <c r="E7" i="76"/>
  <c r="F6" i="76"/>
  <c r="E6" i="76"/>
  <c r="I210" i="78"/>
  <c r="G210" i="78"/>
  <c r="I209" i="78"/>
  <c r="G209" i="78"/>
  <c r="I208" i="78"/>
  <c r="G208" i="78"/>
  <c r="I207" i="78"/>
  <c r="G207" i="78"/>
  <c r="I206" i="78"/>
  <c r="G206" i="78"/>
  <c r="I205" i="78"/>
  <c r="G205" i="78"/>
  <c r="I204" i="78"/>
  <c r="G204" i="78"/>
  <c r="I203" i="78"/>
  <c r="G203" i="78"/>
  <c r="I202" i="78"/>
  <c r="G202" i="78"/>
  <c r="I201" i="78"/>
  <c r="G201" i="78"/>
  <c r="I200" i="78"/>
  <c r="G200" i="78"/>
  <c r="I199" i="78"/>
  <c r="G199" i="78"/>
  <c r="I198" i="78"/>
  <c r="G198" i="78"/>
  <c r="I197" i="78"/>
  <c r="G197" i="78"/>
  <c r="I196" i="78"/>
  <c r="G196" i="78"/>
  <c r="I195" i="78"/>
  <c r="G195" i="78"/>
  <c r="I194" i="78"/>
  <c r="G194" i="78"/>
  <c r="I193" i="78"/>
  <c r="G193" i="78"/>
  <c r="I192" i="78"/>
  <c r="G192" i="78"/>
  <c r="I191" i="78"/>
  <c r="G191" i="78"/>
  <c r="I190" i="78"/>
  <c r="G190" i="78"/>
  <c r="I189" i="78"/>
  <c r="G189" i="78"/>
  <c r="I188" i="78"/>
  <c r="G188" i="78"/>
  <c r="I187" i="78"/>
  <c r="G187" i="78"/>
  <c r="I186" i="78"/>
  <c r="G186" i="78"/>
  <c r="I185" i="78"/>
  <c r="G185" i="78"/>
  <c r="I184" i="78"/>
  <c r="G184" i="78"/>
  <c r="I183" i="78"/>
  <c r="G183" i="78"/>
  <c r="I182" i="78"/>
  <c r="G182" i="78"/>
  <c r="I181" i="78"/>
  <c r="G181" i="78"/>
  <c r="I180" i="78"/>
  <c r="G180" i="78"/>
  <c r="I178" i="78"/>
  <c r="G178" i="78"/>
  <c r="I177" i="78"/>
  <c r="G177" i="78"/>
  <c r="I176" i="78"/>
  <c r="G176" i="78"/>
  <c r="I175" i="78"/>
  <c r="G175" i="78"/>
  <c r="I174" i="78"/>
  <c r="G174" i="78"/>
  <c r="I173" i="78"/>
  <c r="G173" i="78"/>
  <c r="I172" i="78"/>
  <c r="G172" i="78"/>
  <c r="I170" i="78"/>
  <c r="G170" i="78"/>
  <c r="I169" i="78"/>
  <c r="G169" i="78"/>
  <c r="I168" i="78"/>
  <c r="G168" i="78"/>
  <c r="I167" i="78"/>
  <c r="G167" i="78"/>
  <c r="I166" i="78"/>
  <c r="G166" i="78"/>
  <c r="I165" i="78"/>
  <c r="G165" i="78"/>
  <c r="I164" i="78"/>
  <c r="G164" i="78"/>
  <c r="I163" i="78"/>
  <c r="G163" i="78"/>
  <c r="I162" i="78"/>
  <c r="G162" i="78"/>
  <c r="I161" i="78"/>
  <c r="G161" i="78"/>
  <c r="I160" i="78"/>
  <c r="G160" i="78"/>
  <c r="I159" i="78"/>
  <c r="G159" i="78"/>
  <c r="I158" i="78"/>
  <c r="G158" i="78"/>
  <c r="I157" i="78"/>
  <c r="G157" i="78"/>
  <c r="I156" i="78"/>
  <c r="G156" i="78"/>
  <c r="I155" i="78"/>
  <c r="G155" i="78"/>
  <c r="I154" i="78"/>
  <c r="G154" i="78"/>
  <c r="I153" i="78"/>
  <c r="G153" i="78"/>
  <c r="I152" i="78"/>
  <c r="G152" i="78"/>
  <c r="H148" i="78"/>
  <c r="D148" i="78"/>
  <c r="G147" i="78"/>
  <c r="D147" i="78"/>
  <c r="H146" i="78"/>
  <c r="D146" i="78"/>
  <c r="G145" i="78"/>
  <c r="D145" i="78"/>
  <c r="H144" i="78"/>
  <c r="D144" i="78"/>
  <c r="G143" i="78"/>
  <c r="D143" i="78"/>
  <c r="H142" i="78"/>
  <c r="D142" i="78"/>
  <c r="G141" i="78"/>
  <c r="D141" i="78"/>
  <c r="H140" i="78"/>
  <c r="D140" i="78"/>
  <c r="G139" i="78"/>
  <c r="D139" i="78"/>
  <c r="H138" i="78"/>
  <c r="D138" i="78"/>
  <c r="G137" i="78"/>
  <c r="D137" i="78"/>
  <c r="H136" i="78"/>
  <c r="D136" i="78"/>
  <c r="G135" i="78"/>
  <c r="D135" i="78"/>
  <c r="H134" i="78"/>
  <c r="D134" i="78"/>
  <c r="G133" i="78"/>
  <c r="D133" i="78"/>
  <c r="H132" i="78"/>
  <c r="D132" i="78"/>
  <c r="G131" i="78"/>
  <c r="D131" i="78"/>
  <c r="H127" i="78"/>
  <c r="D127" i="78"/>
  <c r="G126" i="78"/>
  <c r="D126" i="78"/>
  <c r="H125" i="78"/>
  <c r="D125" i="78"/>
  <c r="G124" i="78"/>
  <c r="D124" i="78"/>
  <c r="H123" i="78"/>
  <c r="D123" i="78"/>
  <c r="G122" i="78"/>
  <c r="D122" i="78"/>
  <c r="H121" i="78"/>
  <c r="D121" i="78"/>
  <c r="G120" i="78"/>
  <c r="D120" i="78"/>
  <c r="H119" i="78"/>
  <c r="D119" i="78"/>
  <c r="G118" i="78"/>
  <c r="D118" i="78"/>
  <c r="H117" i="78"/>
  <c r="D117" i="78"/>
  <c r="G116" i="78"/>
  <c r="D116" i="78"/>
  <c r="H115" i="78"/>
  <c r="D115" i="78"/>
  <c r="G114" i="78"/>
  <c r="D114" i="78"/>
  <c r="H113" i="78"/>
  <c r="D113" i="78"/>
  <c r="G112" i="78"/>
  <c r="D112" i="78"/>
  <c r="H111" i="78"/>
  <c r="D111" i="78"/>
  <c r="G110" i="78"/>
  <c r="D110" i="78"/>
  <c r="H109" i="78"/>
  <c r="D109" i="78"/>
  <c r="G108" i="78"/>
  <c r="D108" i="78"/>
  <c r="H107" i="78"/>
  <c r="D107" i="78"/>
  <c r="G106" i="78"/>
  <c r="D106" i="78"/>
  <c r="H105" i="78"/>
  <c r="D105" i="78"/>
  <c r="G104" i="78"/>
  <c r="D104" i="78"/>
  <c r="H103" i="78"/>
  <c r="D103" i="78"/>
  <c r="G102" i="78"/>
  <c r="D102" i="78"/>
  <c r="H101" i="78"/>
  <c r="D101" i="78"/>
  <c r="G100" i="78"/>
  <c r="D100" i="78"/>
  <c r="H99" i="78"/>
  <c r="D99" i="78"/>
  <c r="G98" i="78"/>
  <c r="D98" i="78"/>
  <c r="H94" i="78"/>
  <c r="D94" i="78"/>
  <c r="G93" i="78"/>
  <c r="D93" i="78"/>
  <c r="H92" i="78"/>
  <c r="D92" i="78"/>
  <c r="G91" i="78"/>
  <c r="D91" i="78"/>
  <c r="H90" i="78"/>
  <c r="D90" i="78"/>
  <c r="G89" i="78"/>
  <c r="D89" i="78"/>
  <c r="H88" i="78"/>
  <c r="D88" i="78"/>
  <c r="G87" i="78"/>
  <c r="D87" i="78"/>
  <c r="H86" i="78"/>
  <c r="D86" i="78"/>
  <c r="G85" i="78"/>
  <c r="D85" i="78"/>
  <c r="H84" i="78"/>
  <c r="D84" i="78"/>
  <c r="G83" i="78"/>
  <c r="D83" i="78"/>
  <c r="H82" i="78"/>
  <c r="D82" i="78"/>
  <c r="G81" i="78"/>
  <c r="D81" i="78"/>
  <c r="H80" i="78"/>
  <c r="D80" i="78"/>
  <c r="G79" i="78"/>
  <c r="D79" i="78"/>
  <c r="H78" i="78"/>
  <c r="D78" i="78"/>
  <c r="G77" i="78"/>
  <c r="D77" i="78"/>
  <c r="H76" i="78"/>
  <c r="D76" i="78"/>
  <c r="G75" i="78"/>
  <c r="D75" i="78"/>
  <c r="H74" i="78"/>
  <c r="D74" i="78"/>
  <c r="G73" i="78"/>
  <c r="D73" i="78"/>
  <c r="H72" i="78"/>
  <c r="D72" i="78"/>
  <c r="G71" i="78"/>
  <c r="D71" i="78"/>
  <c r="H70" i="78"/>
  <c r="D70" i="78"/>
  <c r="G69" i="78"/>
  <c r="D69" i="78"/>
  <c r="H68" i="78"/>
  <c r="D68" i="78"/>
  <c r="G67" i="78"/>
  <c r="D67" i="78"/>
  <c r="H63" i="78"/>
  <c r="D63" i="78"/>
  <c r="G62" i="78"/>
  <c r="D62" i="78"/>
  <c r="H61" i="78"/>
  <c r="D61" i="78"/>
  <c r="G60" i="78"/>
  <c r="D60" i="78"/>
  <c r="H59" i="78"/>
  <c r="D59" i="78"/>
  <c r="G58" i="78"/>
  <c r="D58" i="78"/>
  <c r="H57" i="78"/>
  <c r="D57" i="78"/>
  <c r="G56" i="78"/>
  <c r="D56" i="78"/>
  <c r="H55" i="78"/>
  <c r="D55" i="78"/>
  <c r="G54" i="78"/>
  <c r="D54" i="78"/>
  <c r="H53" i="78"/>
  <c r="D53" i="78"/>
  <c r="G52" i="78"/>
  <c r="D52" i="78"/>
  <c r="H51" i="78"/>
  <c r="D51" i="78"/>
  <c r="G50" i="78"/>
  <c r="D50" i="78"/>
  <c r="H49" i="78"/>
  <c r="D49" i="78"/>
  <c r="G48" i="78"/>
  <c r="D48" i="78"/>
  <c r="H47" i="78"/>
  <c r="D47" i="78"/>
  <c r="G46" i="78"/>
  <c r="D46" i="78"/>
  <c r="H45" i="78"/>
  <c r="D45" i="78"/>
  <c r="G44" i="78"/>
  <c r="D44" i="78"/>
  <c r="H43" i="78"/>
  <c r="D43" i="78"/>
  <c r="G42" i="78"/>
  <c r="D42" i="78"/>
  <c r="H41" i="78"/>
  <c r="D41" i="78"/>
  <c r="G40" i="78"/>
  <c r="D40" i="78"/>
  <c r="H39" i="78"/>
  <c r="D39" i="78"/>
  <c r="G38" i="78"/>
  <c r="D38" i="78"/>
  <c r="H37" i="78"/>
  <c r="D37" i="78"/>
  <c r="G36" i="78"/>
  <c r="D36" i="78"/>
  <c r="H32" i="78"/>
  <c r="D32" i="78"/>
  <c r="G31" i="78"/>
  <c r="D31" i="78"/>
  <c r="H30" i="78"/>
  <c r="D30" i="78"/>
  <c r="G29" i="78"/>
  <c r="D29" i="78"/>
  <c r="H28" i="78"/>
  <c r="D28" i="78"/>
  <c r="G27" i="78"/>
  <c r="D27" i="78"/>
  <c r="H26" i="78"/>
  <c r="D26" i="78"/>
  <c r="G25" i="78"/>
  <c r="D25" i="78"/>
  <c r="H24" i="78"/>
  <c r="D24" i="78"/>
  <c r="G23" i="78"/>
  <c r="D23" i="78"/>
  <c r="H22" i="78"/>
  <c r="D22" i="78"/>
  <c r="G21" i="78"/>
  <c r="D21" i="78"/>
  <c r="H20" i="78"/>
  <c r="D20" i="78"/>
  <c r="G19" i="78"/>
  <c r="D19" i="78"/>
  <c r="H18" i="78"/>
  <c r="D18" i="78"/>
  <c r="G17" i="78"/>
  <c r="D17" i="78"/>
  <c r="H16" i="78"/>
  <c r="D16" i="78"/>
  <c r="G15" i="78"/>
  <c r="D15" i="78"/>
  <c r="H14" i="78"/>
  <c r="D14" i="78"/>
  <c r="G13" i="78"/>
  <c r="D13" i="78"/>
  <c r="H12" i="78"/>
  <c r="D12" i="78"/>
  <c r="G11" i="78"/>
  <c r="D11" i="78"/>
  <c r="H10" i="78"/>
  <c r="D10" i="78"/>
  <c r="G9" i="78"/>
  <c r="D9" i="78"/>
  <c r="H8" i="78"/>
  <c r="D8" i="78"/>
  <c r="G7" i="78"/>
  <c r="D7" i="78"/>
  <c r="J35" i="75"/>
  <c r="I35" i="75"/>
  <c r="H35" i="75"/>
  <c r="G35" i="75"/>
  <c r="E35" i="75"/>
  <c r="D35" i="75"/>
  <c r="B35" i="75"/>
  <c r="A35" i="75"/>
  <c r="J32" i="75"/>
  <c r="I32" i="75"/>
  <c r="H32" i="75"/>
  <c r="G32" i="75"/>
  <c r="E32" i="75"/>
  <c r="D32" i="75"/>
  <c r="B32" i="75"/>
  <c r="A32" i="75"/>
  <c r="AK29" i="75"/>
  <c r="AJ29" i="75"/>
  <c r="AI29" i="75"/>
  <c r="AH29" i="75"/>
  <c r="AG29" i="75"/>
  <c r="AF29" i="75"/>
  <c r="AE29" i="75"/>
  <c r="AD29" i="75"/>
  <c r="AC29" i="75"/>
  <c r="AB29" i="75"/>
  <c r="AA29" i="75"/>
  <c r="Z29" i="75"/>
  <c r="Y29" i="75"/>
  <c r="X29" i="75"/>
  <c r="W29" i="75"/>
  <c r="V29" i="75"/>
  <c r="U29" i="75"/>
  <c r="T29" i="75"/>
  <c r="S29" i="75"/>
  <c r="R29" i="75"/>
  <c r="Q29" i="75"/>
  <c r="P29" i="75"/>
  <c r="O29" i="75"/>
  <c r="N29" i="75"/>
  <c r="M29" i="75"/>
  <c r="L29" i="75"/>
  <c r="K29" i="75"/>
  <c r="J29" i="75"/>
  <c r="I29" i="75"/>
  <c r="H29" i="75"/>
  <c r="G29" i="75"/>
  <c r="F29" i="75"/>
  <c r="E29" i="75"/>
  <c r="D29" i="75"/>
  <c r="C29" i="75"/>
  <c r="B29" i="75"/>
  <c r="A29" i="75"/>
  <c r="AA27" i="75"/>
  <c r="Z27" i="75"/>
  <c r="Y27" i="75"/>
  <c r="X27" i="75"/>
  <c r="W27" i="75"/>
  <c r="V27" i="75"/>
  <c r="U27" i="75"/>
  <c r="T27" i="75"/>
  <c r="R27" i="75"/>
  <c r="Q27" i="75"/>
  <c r="P27" i="75"/>
  <c r="M27" i="75"/>
  <c r="L27" i="75"/>
  <c r="K27" i="75"/>
  <c r="J27" i="75"/>
  <c r="I27" i="75"/>
  <c r="H27" i="75"/>
  <c r="G27" i="75"/>
  <c r="F27" i="75"/>
  <c r="D27" i="75"/>
  <c r="C27" i="75"/>
  <c r="B27" i="75"/>
  <c r="AK25" i="75"/>
  <c r="AJ25" i="75"/>
  <c r="AI25" i="75"/>
  <c r="AH25" i="75"/>
  <c r="AG25" i="75"/>
  <c r="AF25" i="75"/>
  <c r="AE25" i="75"/>
  <c r="AD25" i="75"/>
  <c r="AC25" i="75"/>
  <c r="AB25" i="75"/>
  <c r="AA25" i="75"/>
  <c r="Z25" i="75"/>
  <c r="Y25" i="75"/>
  <c r="X25" i="75"/>
  <c r="W25" i="75"/>
  <c r="V25" i="75"/>
  <c r="U25" i="75"/>
  <c r="T25" i="75"/>
  <c r="S25" i="75"/>
  <c r="R25" i="75"/>
  <c r="Q25" i="75"/>
  <c r="P25" i="75"/>
  <c r="O25" i="75"/>
  <c r="N25" i="75"/>
  <c r="M25" i="75"/>
  <c r="L25" i="75"/>
  <c r="K25" i="75"/>
  <c r="J25" i="75"/>
  <c r="I25" i="75"/>
  <c r="H25" i="75"/>
  <c r="G25" i="75"/>
  <c r="E25" i="75"/>
  <c r="D25" i="75"/>
  <c r="C25" i="75"/>
  <c r="B25" i="75"/>
  <c r="A25" i="75"/>
  <c r="AK23" i="75"/>
  <c r="AJ23" i="75"/>
  <c r="AI23" i="75"/>
  <c r="AH23" i="75"/>
  <c r="AG23" i="75"/>
  <c r="AF23" i="75"/>
  <c r="AE23" i="75"/>
  <c r="AD23" i="75"/>
  <c r="AB23" i="75"/>
  <c r="AA23" i="75"/>
  <c r="Z23" i="75"/>
  <c r="Y23" i="75"/>
  <c r="X23" i="75"/>
  <c r="W23" i="75"/>
  <c r="V23" i="75"/>
  <c r="U23" i="75"/>
  <c r="T23" i="75"/>
  <c r="S23" i="75"/>
  <c r="R23" i="75"/>
  <c r="Q23" i="75"/>
  <c r="P23" i="75"/>
  <c r="O23" i="75"/>
  <c r="N23" i="75"/>
  <c r="M23" i="75"/>
  <c r="L23" i="75"/>
  <c r="K23" i="75"/>
  <c r="J23" i="75"/>
  <c r="I23" i="75"/>
  <c r="H23" i="75"/>
  <c r="G23" i="75"/>
  <c r="F23" i="75"/>
  <c r="E23" i="75"/>
  <c r="D23" i="75"/>
  <c r="C23" i="75"/>
  <c r="B23" i="75"/>
  <c r="A23" i="75"/>
  <c r="F15" i="75"/>
  <c r="C15" i="75"/>
  <c r="R13" i="75"/>
  <c r="L13" i="75"/>
  <c r="H13" i="75"/>
  <c r="G13" i="75"/>
  <c r="F13" i="75"/>
  <c r="E13" i="75"/>
  <c r="D13" i="75"/>
  <c r="C13" i="75"/>
  <c r="B13" i="75"/>
  <c r="A13" i="75"/>
  <c r="R12" i="75"/>
  <c r="L12" i="75"/>
  <c r="J11" i="75"/>
  <c r="I11" i="75"/>
  <c r="H11" i="75"/>
  <c r="G11" i="75"/>
  <c r="F11" i="75"/>
  <c r="E11" i="75"/>
  <c r="D11" i="75"/>
  <c r="C11" i="75"/>
  <c r="B11" i="75"/>
  <c r="A11" i="75"/>
  <c r="J35" i="72" l="1"/>
  <c r="I35" i="72"/>
  <c r="H35" i="72"/>
  <c r="G35" i="72"/>
  <c r="E35" i="72"/>
  <c r="D35" i="72"/>
  <c r="B35" i="72"/>
  <c r="A35" i="72"/>
  <c r="J32" i="72"/>
  <c r="I32" i="72"/>
  <c r="H32" i="72"/>
  <c r="G32" i="72"/>
  <c r="E32" i="72"/>
  <c r="D32" i="72"/>
  <c r="B32" i="72"/>
  <c r="A32" i="72"/>
  <c r="AK29" i="72"/>
  <c r="AJ29" i="72"/>
  <c r="AI29" i="72"/>
  <c r="AH29" i="72"/>
  <c r="AG29" i="72"/>
  <c r="AF29" i="72"/>
  <c r="AE29" i="72"/>
  <c r="AD29" i="72"/>
  <c r="AC29" i="72"/>
  <c r="AB29" i="72"/>
  <c r="AA29" i="72"/>
  <c r="Z29" i="72"/>
  <c r="Y29" i="72"/>
  <c r="X29" i="72"/>
  <c r="W29" i="72"/>
  <c r="V29" i="72"/>
  <c r="U29" i="72"/>
  <c r="T29" i="72"/>
  <c r="S29" i="72"/>
  <c r="R29" i="72"/>
  <c r="Q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C29" i="72"/>
  <c r="B29" i="72"/>
  <c r="A29" i="72"/>
  <c r="AA27" i="72"/>
  <c r="Z27" i="72"/>
  <c r="Y27" i="72"/>
  <c r="X27" i="72"/>
  <c r="W27" i="72"/>
  <c r="V27" i="72"/>
  <c r="U27" i="72"/>
  <c r="T27" i="72"/>
  <c r="R27" i="72"/>
  <c r="Q27" i="72"/>
  <c r="P27" i="72"/>
  <c r="M27" i="72"/>
  <c r="L27" i="72"/>
  <c r="K27" i="72"/>
  <c r="J27" i="72"/>
  <c r="I27" i="72"/>
  <c r="H27" i="72"/>
  <c r="G27" i="72"/>
  <c r="F27" i="72"/>
  <c r="D27" i="72"/>
  <c r="C27" i="72"/>
  <c r="B27" i="72"/>
  <c r="AK25" i="72"/>
  <c r="AJ25" i="72"/>
  <c r="AI25" i="72"/>
  <c r="AH25" i="72"/>
  <c r="AG25" i="72"/>
  <c r="AF25" i="72"/>
  <c r="AE25" i="72"/>
  <c r="AD25" i="72"/>
  <c r="AC25" i="72"/>
  <c r="AB25" i="72"/>
  <c r="AA25" i="72"/>
  <c r="Z25" i="72"/>
  <c r="Y25" i="72"/>
  <c r="X25" i="72"/>
  <c r="W25" i="72"/>
  <c r="V25" i="72"/>
  <c r="U25" i="72"/>
  <c r="T25" i="72"/>
  <c r="S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E25" i="72"/>
  <c r="D25" i="72"/>
  <c r="C25" i="72"/>
  <c r="B25" i="72"/>
  <c r="A25" i="72"/>
  <c r="AK23" i="72"/>
  <c r="AJ23" i="72"/>
  <c r="AI23" i="72"/>
  <c r="AH23" i="72"/>
  <c r="AG23" i="72"/>
  <c r="AF23" i="72"/>
  <c r="AE23" i="72"/>
  <c r="AD23" i="72"/>
  <c r="AB23" i="72"/>
  <c r="AA23" i="72"/>
  <c r="Z23" i="72"/>
  <c r="Y23" i="72"/>
  <c r="X23" i="72"/>
  <c r="W23" i="72"/>
  <c r="V23" i="72"/>
  <c r="U23" i="72"/>
  <c r="T23" i="72"/>
  <c r="S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C23" i="72"/>
  <c r="B23" i="72"/>
  <c r="A23" i="72"/>
  <c r="R13" i="72"/>
  <c r="L13" i="72"/>
  <c r="H13" i="72"/>
  <c r="G13" i="72"/>
  <c r="F13" i="72"/>
  <c r="E13" i="72"/>
  <c r="D13" i="72"/>
  <c r="C13" i="72"/>
  <c r="B13" i="72"/>
  <c r="A13" i="72"/>
  <c r="R12" i="72"/>
  <c r="L12" i="72"/>
  <c r="J11" i="72"/>
  <c r="I11" i="72"/>
  <c r="H11" i="72"/>
  <c r="G11" i="72"/>
  <c r="F11" i="72"/>
  <c r="E11" i="72"/>
  <c r="D11" i="72"/>
  <c r="C11" i="72"/>
  <c r="B11" i="72"/>
  <c r="A11" i="72"/>
  <c r="F65" i="68" l="1"/>
  <c r="E65" i="68"/>
  <c r="F62" i="68"/>
  <c r="E62" i="68"/>
  <c r="F61" i="68"/>
  <c r="E61" i="68"/>
  <c r="F58" i="68"/>
  <c r="E58" i="68"/>
  <c r="F57" i="68"/>
  <c r="E57" i="68"/>
  <c r="F55" i="68"/>
  <c r="E55" i="68"/>
  <c r="F54" i="68"/>
  <c r="E54" i="68"/>
  <c r="F50" i="68"/>
  <c r="E50" i="68"/>
  <c r="F49" i="68"/>
  <c r="E49" i="68"/>
  <c r="F48" i="68"/>
  <c r="E48" i="68"/>
  <c r="F47" i="68"/>
  <c r="E47" i="68"/>
  <c r="F46" i="68"/>
  <c r="E46" i="68"/>
  <c r="F45" i="68"/>
  <c r="E45" i="68"/>
  <c r="F44" i="68"/>
  <c r="E44" i="68"/>
  <c r="F43" i="68"/>
  <c r="E43" i="68"/>
  <c r="F42" i="68"/>
  <c r="E42" i="68"/>
  <c r="F41" i="68"/>
  <c r="E41" i="68"/>
  <c r="F40" i="68"/>
  <c r="E40" i="68"/>
  <c r="F39" i="68"/>
  <c r="E39" i="68"/>
  <c r="F38" i="68"/>
  <c r="E38" i="68"/>
  <c r="F37" i="68"/>
  <c r="E37" i="68"/>
  <c r="F36" i="68"/>
  <c r="E36" i="68"/>
  <c r="F35" i="68"/>
  <c r="E35" i="68"/>
  <c r="F33" i="68"/>
  <c r="E33" i="68"/>
  <c r="F32" i="68"/>
  <c r="E32" i="68"/>
  <c r="F30" i="68"/>
  <c r="E30" i="68"/>
  <c r="F29" i="68"/>
  <c r="E29" i="68"/>
  <c r="F28" i="68"/>
  <c r="E28" i="68"/>
  <c r="F27" i="68"/>
  <c r="E27" i="68"/>
  <c r="F26" i="68"/>
  <c r="E26" i="68"/>
  <c r="F25" i="68"/>
  <c r="E25" i="68"/>
  <c r="F24" i="68"/>
  <c r="E24" i="68"/>
  <c r="F23" i="68"/>
  <c r="E23" i="68"/>
  <c r="F22" i="68"/>
  <c r="E22" i="68"/>
  <c r="F21" i="68"/>
  <c r="E21" i="68"/>
  <c r="F20" i="68"/>
  <c r="E20" i="68"/>
  <c r="F19" i="68"/>
  <c r="E19" i="68"/>
  <c r="F18" i="68"/>
  <c r="E18" i="68"/>
  <c r="F15" i="68"/>
  <c r="E15" i="68"/>
  <c r="F14" i="68"/>
  <c r="E14" i="68"/>
  <c r="F12" i="68"/>
  <c r="E12" i="68"/>
  <c r="F11" i="68"/>
  <c r="E11" i="68"/>
  <c r="F10" i="68"/>
  <c r="E10" i="68"/>
  <c r="F7" i="68"/>
  <c r="E7" i="68"/>
  <c r="F6" i="68"/>
  <c r="AC38" i="67"/>
  <c r="U38" i="67"/>
  <c r="L38" i="67"/>
  <c r="J37" i="67"/>
  <c r="I37" i="67"/>
  <c r="H37" i="67"/>
  <c r="G37" i="67"/>
  <c r="E37" i="67"/>
  <c r="D37" i="67"/>
  <c r="B37" i="67"/>
  <c r="A37" i="67"/>
  <c r="J34" i="67"/>
  <c r="I34" i="67"/>
  <c r="H34" i="67"/>
  <c r="G34" i="67"/>
  <c r="E34" i="67"/>
  <c r="D34" i="67"/>
  <c r="B34" i="67"/>
  <c r="A34" i="67"/>
  <c r="AK31" i="67"/>
  <c r="AJ31" i="67"/>
  <c r="AI31" i="67"/>
  <c r="AH31" i="67"/>
  <c r="AG31" i="67"/>
  <c r="AF31" i="67"/>
  <c r="AE31" i="67"/>
  <c r="AD31" i="67"/>
  <c r="AC31" i="67"/>
  <c r="AB31" i="67"/>
  <c r="AA31" i="67"/>
  <c r="Z31" i="67"/>
  <c r="Y31" i="67"/>
  <c r="X31" i="67"/>
  <c r="W31" i="67"/>
  <c r="V31" i="67"/>
  <c r="U31" i="67"/>
  <c r="T31" i="67"/>
  <c r="S31" i="67"/>
  <c r="R31" i="67"/>
  <c r="Q31" i="67"/>
  <c r="P31" i="67"/>
  <c r="O31" i="67"/>
  <c r="N31" i="67"/>
  <c r="M31" i="67"/>
  <c r="L31" i="67"/>
  <c r="K31" i="67"/>
  <c r="J31" i="67"/>
  <c r="I31" i="67"/>
  <c r="H31" i="67"/>
  <c r="G31" i="67"/>
  <c r="F31" i="67"/>
  <c r="E31" i="67"/>
  <c r="D31" i="67"/>
  <c r="C31" i="67"/>
  <c r="B31" i="67"/>
  <c r="A31" i="67"/>
  <c r="AA29" i="67"/>
  <c r="Z29" i="67"/>
  <c r="Y29" i="67"/>
  <c r="X29" i="67"/>
  <c r="W29" i="67"/>
  <c r="V29" i="67"/>
  <c r="U29" i="67"/>
  <c r="T29" i="67"/>
  <c r="R29" i="67"/>
  <c r="Q29" i="67"/>
  <c r="P29" i="67"/>
  <c r="M29" i="67"/>
  <c r="L29" i="67"/>
  <c r="K29" i="67"/>
  <c r="J29" i="67"/>
  <c r="I29" i="67"/>
  <c r="H29" i="67"/>
  <c r="G29" i="67"/>
  <c r="F29" i="67"/>
  <c r="D29" i="67"/>
  <c r="C29" i="67"/>
  <c r="B29" i="67"/>
  <c r="AK27" i="67"/>
  <c r="AJ27" i="67"/>
  <c r="AI27" i="67"/>
  <c r="AH27" i="67"/>
  <c r="AG27" i="67"/>
  <c r="AF27" i="67"/>
  <c r="AE27" i="67"/>
  <c r="AD27" i="67"/>
  <c r="AC27" i="67"/>
  <c r="AB27" i="67"/>
  <c r="AA27" i="67"/>
  <c r="Z27" i="67"/>
  <c r="Y27" i="67"/>
  <c r="X27" i="67"/>
  <c r="W27" i="67"/>
  <c r="V27" i="67"/>
  <c r="U27" i="67"/>
  <c r="T27" i="67"/>
  <c r="S27" i="67"/>
  <c r="R27" i="67"/>
  <c r="Q27" i="67"/>
  <c r="P27" i="67"/>
  <c r="O27" i="67"/>
  <c r="N27" i="67"/>
  <c r="M27" i="67"/>
  <c r="L27" i="67"/>
  <c r="K27" i="67"/>
  <c r="J27" i="67"/>
  <c r="I27" i="67"/>
  <c r="H27" i="67"/>
  <c r="G27" i="67"/>
  <c r="E27" i="67"/>
  <c r="D27" i="67"/>
  <c r="C27" i="67"/>
  <c r="B27" i="67"/>
  <c r="A27" i="67"/>
  <c r="AK25" i="67"/>
  <c r="AJ25" i="67"/>
  <c r="AI25" i="67"/>
  <c r="AH25" i="67"/>
  <c r="AG25" i="67"/>
  <c r="AF25" i="67"/>
  <c r="AE25" i="67"/>
  <c r="AD25" i="67"/>
  <c r="AB25" i="67"/>
  <c r="AA25" i="67"/>
  <c r="Z25" i="67"/>
  <c r="Y25" i="67"/>
  <c r="X25" i="67"/>
  <c r="W25" i="67"/>
  <c r="V25" i="67"/>
  <c r="U25" i="67"/>
  <c r="T25" i="67"/>
  <c r="S25" i="67"/>
  <c r="R25" i="67"/>
  <c r="Q25" i="67"/>
  <c r="P25" i="67"/>
  <c r="O25" i="67"/>
  <c r="N25" i="67"/>
  <c r="M25" i="67"/>
  <c r="L25" i="67"/>
  <c r="K25" i="67"/>
  <c r="J25" i="67"/>
  <c r="I25" i="67"/>
  <c r="H25" i="67"/>
  <c r="G25" i="67"/>
  <c r="F25" i="67"/>
  <c r="E25" i="67"/>
  <c r="D25" i="67"/>
  <c r="C25" i="67"/>
  <c r="B25" i="67"/>
  <c r="A25" i="67"/>
  <c r="AK22" i="67"/>
  <c r="AJ22" i="67"/>
  <c r="AI22" i="67"/>
  <c r="AH22" i="67"/>
  <c r="AG22" i="67"/>
  <c r="AF22" i="67"/>
  <c r="AE22" i="67"/>
  <c r="AD22" i="67"/>
  <c r="AC22" i="67"/>
  <c r="AB22" i="67"/>
  <c r="AA22" i="67"/>
  <c r="Z22" i="67"/>
  <c r="Y22" i="67"/>
  <c r="X22" i="67"/>
  <c r="W22" i="67"/>
  <c r="V22" i="67"/>
  <c r="U22" i="67"/>
  <c r="T22" i="67"/>
  <c r="S22" i="67"/>
  <c r="R22" i="67"/>
  <c r="Q22" i="67"/>
  <c r="P22" i="67"/>
  <c r="O22" i="67"/>
  <c r="N22" i="67"/>
  <c r="M22" i="67"/>
  <c r="L22" i="67"/>
  <c r="K22" i="67"/>
  <c r="J22" i="67"/>
  <c r="I22" i="67"/>
  <c r="H22" i="67"/>
  <c r="G22" i="67"/>
  <c r="G15" i="67"/>
  <c r="E15" i="67"/>
  <c r="D15" i="67"/>
  <c r="B15" i="67"/>
  <c r="A15" i="67"/>
  <c r="R13" i="67"/>
  <c r="L13" i="67"/>
  <c r="H13" i="67"/>
  <c r="G13" i="67"/>
  <c r="F13" i="67"/>
  <c r="E13" i="67"/>
  <c r="D13" i="67"/>
  <c r="C13" i="67"/>
  <c r="B13" i="67"/>
  <c r="A13" i="67"/>
  <c r="R12" i="67"/>
  <c r="L12" i="67"/>
  <c r="J11" i="67"/>
  <c r="I11" i="67"/>
  <c r="H11" i="67"/>
  <c r="G11" i="67"/>
  <c r="F11" i="67"/>
  <c r="E11" i="67"/>
  <c r="D11" i="67"/>
  <c r="C11" i="67"/>
  <c r="B11" i="67"/>
  <c r="A11" i="67"/>
  <c r="K210" i="66"/>
  <c r="I210" i="66"/>
  <c r="K209" i="66"/>
  <c r="I209" i="66"/>
  <c r="K208" i="66"/>
  <c r="I208" i="66"/>
  <c r="K207" i="66"/>
  <c r="I207" i="66"/>
  <c r="K205" i="66"/>
  <c r="I205" i="66"/>
  <c r="K204" i="66"/>
  <c r="I204" i="66"/>
  <c r="K201" i="66"/>
  <c r="I201" i="66"/>
  <c r="K200" i="66"/>
  <c r="I200" i="66"/>
  <c r="K199" i="66"/>
  <c r="I199" i="66"/>
  <c r="K198" i="66"/>
  <c r="I198" i="66"/>
  <c r="K197" i="66"/>
  <c r="I197" i="66"/>
  <c r="K196" i="66"/>
  <c r="I196" i="66"/>
  <c r="K195" i="66"/>
  <c r="I195" i="66"/>
  <c r="K194" i="66"/>
  <c r="I194" i="66"/>
  <c r="K193" i="66"/>
  <c r="I193" i="66"/>
  <c r="K192" i="66"/>
  <c r="I192" i="66"/>
  <c r="K190" i="66"/>
  <c r="I190" i="66"/>
  <c r="K189" i="66"/>
  <c r="I189" i="66"/>
  <c r="K188" i="66"/>
  <c r="I188" i="66"/>
  <c r="K187" i="66"/>
  <c r="I187" i="66"/>
  <c r="K186" i="66"/>
  <c r="I186" i="66"/>
  <c r="K185" i="66"/>
  <c r="I185" i="66"/>
  <c r="K184" i="66"/>
  <c r="I184" i="66"/>
  <c r="K183" i="66"/>
  <c r="I183" i="66"/>
  <c r="K182" i="66"/>
  <c r="I182" i="66"/>
  <c r="K181" i="66"/>
  <c r="I181" i="66"/>
  <c r="K180" i="66"/>
  <c r="I180" i="66"/>
  <c r="K177" i="66"/>
  <c r="I177" i="66"/>
  <c r="K176" i="66"/>
  <c r="I176" i="66"/>
  <c r="K175" i="66"/>
  <c r="I175" i="66"/>
  <c r="K174" i="66"/>
  <c r="I174" i="66"/>
  <c r="K170" i="66"/>
  <c r="I170" i="66"/>
  <c r="K169" i="66"/>
  <c r="I169" i="66"/>
  <c r="K167" i="66"/>
  <c r="I167" i="66"/>
  <c r="K166" i="66"/>
  <c r="I166" i="66"/>
  <c r="K165" i="66"/>
  <c r="I165" i="66"/>
  <c r="K163" i="66"/>
  <c r="I163" i="66"/>
  <c r="K162" i="66"/>
  <c r="I162" i="66"/>
  <c r="K161" i="66"/>
  <c r="I161" i="66"/>
  <c r="K160" i="66"/>
  <c r="I160" i="66"/>
  <c r="K159" i="66"/>
  <c r="I159" i="66"/>
  <c r="K158" i="66"/>
  <c r="I158" i="66"/>
  <c r="K156" i="66"/>
  <c r="I156" i="66"/>
  <c r="K155" i="66"/>
  <c r="I155" i="66"/>
  <c r="K154" i="66"/>
  <c r="I154" i="66"/>
  <c r="K153" i="66"/>
  <c r="I153" i="66"/>
  <c r="J148" i="66"/>
  <c r="E148" i="66"/>
  <c r="I147" i="66"/>
  <c r="E147" i="66"/>
  <c r="J146" i="66"/>
  <c r="E146" i="66"/>
  <c r="I145" i="66"/>
  <c r="E145" i="66"/>
  <c r="J144" i="66"/>
  <c r="E144" i="66"/>
  <c r="E143" i="66"/>
  <c r="J142" i="66"/>
  <c r="E142" i="66"/>
  <c r="E141" i="66"/>
  <c r="E138" i="66"/>
  <c r="E137" i="66"/>
  <c r="E136" i="66"/>
  <c r="E135" i="66"/>
  <c r="J134" i="66"/>
  <c r="E134" i="66"/>
  <c r="E133" i="66"/>
  <c r="J132" i="66"/>
  <c r="E132" i="66"/>
  <c r="E131" i="66"/>
  <c r="J127" i="66"/>
  <c r="E127" i="66"/>
  <c r="E126" i="66"/>
  <c r="E124" i="66"/>
  <c r="J123" i="66"/>
  <c r="E123" i="66"/>
  <c r="E122" i="66"/>
  <c r="J121" i="66"/>
  <c r="E121" i="66"/>
  <c r="E120" i="66"/>
  <c r="J119" i="66"/>
  <c r="E119" i="66"/>
  <c r="E118" i="66"/>
  <c r="J117" i="66"/>
  <c r="E117" i="66"/>
  <c r="E116" i="66"/>
  <c r="J115" i="66"/>
  <c r="E115" i="66"/>
  <c r="E114" i="66"/>
  <c r="J113" i="66"/>
  <c r="E113" i="66"/>
  <c r="E112" i="66"/>
  <c r="J111" i="66"/>
  <c r="E111" i="66"/>
  <c r="E110" i="66"/>
  <c r="J109" i="66"/>
  <c r="E109" i="66"/>
  <c r="E108" i="66"/>
  <c r="J105" i="66"/>
  <c r="E105" i="66"/>
  <c r="E104" i="66"/>
  <c r="J103" i="66"/>
  <c r="E103" i="66"/>
  <c r="E102" i="66"/>
  <c r="J101" i="66"/>
  <c r="E101" i="66"/>
  <c r="I100" i="66"/>
  <c r="E100" i="66"/>
  <c r="J99" i="66"/>
  <c r="E99" i="66"/>
  <c r="I98" i="66"/>
  <c r="E98" i="66"/>
  <c r="J94" i="66"/>
  <c r="E94" i="66"/>
  <c r="E93" i="66"/>
  <c r="J92" i="66"/>
  <c r="E92" i="66"/>
  <c r="E91" i="66"/>
  <c r="J90" i="66"/>
  <c r="E90" i="66"/>
  <c r="I89" i="66"/>
  <c r="E89" i="66"/>
  <c r="J86" i="66"/>
  <c r="E86" i="66"/>
  <c r="E85" i="66"/>
  <c r="J84" i="66"/>
  <c r="E84" i="66"/>
  <c r="E83" i="66"/>
  <c r="J82" i="66"/>
  <c r="E82" i="66"/>
  <c r="E81" i="66"/>
  <c r="J80" i="66"/>
  <c r="E80" i="66"/>
  <c r="E79" i="66"/>
  <c r="J78" i="66"/>
  <c r="E78" i="66"/>
  <c r="E77" i="66"/>
  <c r="J76" i="66"/>
  <c r="E76" i="66"/>
  <c r="E75" i="66"/>
  <c r="J70" i="66"/>
  <c r="E70" i="66"/>
  <c r="E69" i="66"/>
  <c r="J68" i="66"/>
  <c r="E68" i="66"/>
  <c r="E67" i="66"/>
  <c r="J63" i="66"/>
  <c r="E63" i="66"/>
  <c r="E62" i="66"/>
  <c r="J61" i="66"/>
  <c r="E61" i="66"/>
  <c r="E60" i="66"/>
  <c r="J59" i="66"/>
  <c r="E59" i="66"/>
  <c r="E58" i="66"/>
  <c r="J57" i="66"/>
  <c r="E57" i="66"/>
  <c r="E56" i="66"/>
  <c r="J55" i="66"/>
  <c r="E55" i="66"/>
  <c r="E54" i="66"/>
  <c r="J53" i="66"/>
  <c r="E53" i="66"/>
  <c r="E52" i="66"/>
  <c r="J49" i="66"/>
  <c r="E49" i="66"/>
  <c r="E48" i="66"/>
  <c r="J47" i="66"/>
  <c r="E47" i="66"/>
  <c r="E46" i="66"/>
  <c r="J45" i="66"/>
  <c r="E45" i="66"/>
  <c r="E44" i="66"/>
  <c r="J43" i="66"/>
  <c r="E43" i="66"/>
  <c r="E42" i="66"/>
  <c r="J41" i="66"/>
  <c r="E41" i="66"/>
  <c r="E40" i="66"/>
  <c r="J39" i="66"/>
  <c r="E39" i="66"/>
  <c r="E38" i="66"/>
  <c r="J37" i="66"/>
  <c r="E37" i="66"/>
  <c r="E36" i="66"/>
  <c r="J32" i="66"/>
  <c r="E32" i="66"/>
  <c r="E31" i="66"/>
  <c r="J30" i="66"/>
  <c r="E30" i="66"/>
  <c r="E29" i="66"/>
  <c r="E27" i="66"/>
  <c r="J26" i="66"/>
  <c r="E26" i="66"/>
  <c r="E25" i="66"/>
  <c r="J24" i="66"/>
  <c r="E24" i="66"/>
  <c r="E23" i="66"/>
  <c r="J22" i="66"/>
  <c r="E22" i="66"/>
  <c r="E21" i="66"/>
  <c r="J20" i="66"/>
  <c r="E20" i="66"/>
  <c r="E19" i="66"/>
  <c r="J18" i="66"/>
  <c r="E18" i="66"/>
  <c r="E17" i="66"/>
  <c r="J16" i="66"/>
  <c r="E16" i="66"/>
  <c r="E15" i="66"/>
  <c r="J14" i="66"/>
  <c r="E14" i="66"/>
  <c r="E13" i="66"/>
  <c r="F12" i="43"/>
  <c r="C12" i="43"/>
  <c r="K11" i="43"/>
  <c r="J11" i="43"/>
  <c r="K10" i="43"/>
  <c r="J10" i="43"/>
  <c r="I25" i="41"/>
  <c r="H25" i="41"/>
  <c r="F25" i="41"/>
  <c r="E25" i="41"/>
  <c r="F22" i="41"/>
  <c r="E22" i="41"/>
  <c r="I20" i="41"/>
  <c r="H20" i="41"/>
  <c r="I19" i="41"/>
  <c r="H19" i="41"/>
  <c r="F19" i="41"/>
  <c r="E19" i="41"/>
  <c r="F14" i="41"/>
  <c r="E14" i="41"/>
  <c r="F10" i="41"/>
  <c r="E10" i="41"/>
  <c r="F4" i="41"/>
  <c r="E4" i="41"/>
  <c r="I3" i="41"/>
  <c r="H3" i="41"/>
  <c r="F3" i="41"/>
  <c r="E3" i="41"/>
  <c r="C9" i="40"/>
  <c r="F9" i="40" s="1"/>
  <c r="B9" i="40"/>
  <c r="E9" i="40" s="1"/>
  <c r="I7" i="40"/>
  <c r="H7" i="40"/>
  <c r="I5" i="40"/>
  <c r="H5" i="40"/>
  <c r="I3" i="40"/>
  <c r="I4" i="40" s="1"/>
  <c r="H3" i="40"/>
  <c r="H4" i="40" s="1"/>
  <c r="F17" i="39"/>
  <c r="E17" i="39"/>
  <c r="F11" i="39"/>
  <c r="E11" i="39"/>
  <c r="R12" i="38"/>
  <c r="Q12" i="38"/>
  <c r="F7" i="38"/>
  <c r="L12" i="38" s="1"/>
  <c r="E7" i="38"/>
  <c r="K12" i="38" s="1"/>
  <c r="D7" i="38"/>
  <c r="J7" i="38" s="1"/>
  <c r="C7" i="38"/>
  <c r="L7" i="38" s="1"/>
  <c r="B7" i="38"/>
  <c r="O6" i="38"/>
  <c r="N6" i="38"/>
  <c r="L6" i="38"/>
  <c r="K6" i="38"/>
  <c r="O5" i="38"/>
  <c r="N5" i="38"/>
  <c r="L5" i="38"/>
  <c r="K5" i="38"/>
  <c r="O4" i="38"/>
  <c r="N4" i="38"/>
  <c r="L4" i="38"/>
  <c r="K4" i="38"/>
  <c r="G8" i="37"/>
  <c r="F8" i="37"/>
  <c r="E8" i="37"/>
  <c r="D8" i="37"/>
  <c r="C8" i="37"/>
  <c r="B8" i="37"/>
  <c r="G7" i="36"/>
  <c r="O7" i="36" s="1"/>
  <c r="F7" i="36"/>
  <c r="N7" i="36" s="1"/>
  <c r="E7" i="36"/>
  <c r="M7" i="36" s="1"/>
  <c r="D7" i="36"/>
  <c r="L7" i="36" s="1"/>
  <c r="C7" i="36"/>
  <c r="K7" i="36" s="1"/>
  <c r="B7" i="36"/>
  <c r="J7" i="36" s="1"/>
  <c r="C8" i="35"/>
  <c r="B8" i="35"/>
  <c r="C13" i="33"/>
  <c r="F13" i="33" s="1"/>
  <c r="B13" i="33"/>
  <c r="E13" i="33" s="1"/>
  <c r="C9" i="33"/>
  <c r="B9" i="33"/>
  <c r="E9" i="33" s="1"/>
  <c r="C6" i="33"/>
  <c r="B6" i="33"/>
  <c r="H6" i="33" s="1"/>
  <c r="F3" i="33"/>
  <c r="E3" i="33"/>
  <c r="C3" i="33"/>
  <c r="I3" i="33" s="1"/>
  <c r="B3" i="33"/>
  <c r="H3" i="33" s="1"/>
  <c r="H19" i="32"/>
  <c r="I8" i="32"/>
  <c r="H8" i="32"/>
  <c r="I4" i="32"/>
  <c r="H4" i="32"/>
  <c r="C7" i="30"/>
  <c r="C9" i="30" s="1"/>
  <c r="B7" i="30"/>
  <c r="E7" i="30" s="1"/>
  <c r="C8" i="28"/>
  <c r="B8" i="28"/>
  <c r="E8" i="28" s="1"/>
  <c r="E5" i="28"/>
  <c r="C5" i="28"/>
  <c r="F5" i="28" s="1"/>
  <c r="B5" i="28"/>
  <c r="F35" i="27"/>
  <c r="F34" i="27"/>
  <c r="L34" i="27" s="1"/>
  <c r="F33" i="27"/>
  <c r="F32" i="27"/>
  <c r="L32" i="27" s="1"/>
  <c r="F31" i="27"/>
  <c r="N13" i="27" s="1"/>
  <c r="F30" i="27"/>
  <c r="L30" i="27" s="1"/>
  <c r="E29" i="27"/>
  <c r="K29" i="27" s="1"/>
  <c r="D29" i="27"/>
  <c r="J29" i="27" s="1"/>
  <c r="C29" i="27"/>
  <c r="I29" i="27" s="1"/>
  <c r="B29" i="27"/>
  <c r="H29" i="27" s="1"/>
  <c r="L28" i="27"/>
  <c r="F28" i="27"/>
  <c r="N10" i="27" s="1"/>
  <c r="F27" i="27"/>
  <c r="N9" i="27" s="1"/>
  <c r="F26" i="27"/>
  <c r="L26" i="27" s="1"/>
  <c r="F25" i="27"/>
  <c r="L25" i="27" s="1"/>
  <c r="F24" i="27"/>
  <c r="N6" i="27" s="1"/>
  <c r="I23" i="27"/>
  <c r="E23" i="27"/>
  <c r="K23" i="27" s="1"/>
  <c r="D23" i="27"/>
  <c r="J23" i="27" s="1"/>
  <c r="C23" i="27"/>
  <c r="B23" i="27"/>
  <c r="H23" i="27" s="1"/>
  <c r="F17" i="27"/>
  <c r="L17" i="27" s="1"/>
  <c r="N16" i="27"/>
  <c r="F16" i="27"/>
  <c r="L16" i="27" s="1"/>
  <c r="F15" i="27"/>
  <c r="L15" i="27" s="1"/>
  <c r="N14" i="27"/>
  <c r="F14" i="27"/>
  <c r="L14" i="27" s="1"/>
  <c r="F13" i="27"/>
  <c r="L13" i="27" s="1"/>
  <c r="F12" i="27"/>
  <c r="L12" i="27" s="1"/>
  <c r="E11" i="27"/>
  <c r="K11" i="27" s="1"/>
  <c r="D11" i="27"/>
  <c r="J11" i="27" s="1"/>
  <c r="C11" i="27"/>
  <c r="I11" i="27" s="1"/>
  <c r="B11" i="27"/>
  <c r="H11" i="27" s="1"/>
  <c r="F10" i="27"/>
  <c r="L10" i="27" s="1"/>
  <c r="F9" i="27"/>
  <c r="L9" i="27" s="1"/>
  <c r="N8" i="27"/>
  <c r="F8" i="27"/>
  <c r="L8" i="27" s="1"/>
  <c r="N7" i="27"/>
  <c r="F7" i="27"/>
  <c r="L7" i="27" s="1"/>
  <c r="F6" i="27"/>
  <c r="L6" i="27" s="1"/>
  <c r="E5" i="27"/>
  <c r="K5" i="27" s="1"/>
  <c r="D5" i="27"/>
  <c r="J5" i="27" s="1"/>
  <c r="C5" i="27"/>
  <c r="I5" i="27" s="1"/>
  <c r="B5" i="27"/>
  <c r="F44" i="50"/>
  <c r="I44" i="50" s="1"/>
  <c r="F43" i="50"/>
  <c r="I42" i="50"/>
  <c r="F42" i="50"/>
  <c r="F41" i="50"/>
  <c r="I41" i="50" s="1"/>
  <c r="F40" i="50"/>
  <c r="I40" i="50" s="1"/>
  <c r="M39" i="50"/>
  <c r="F39" i="50"/>
  <c r="F38" i="50"/>
  <c r="F37" i="50"/>
  <c r="K15" i="50" s="1"/>
  <c r="F36" i="50"/>
  <c r="I36" i="50" s="1"/>
  <c r="F35" i="50"/>
  <c r="M35" i="50" s="1"/>
  <c r="F34" i="50"/>
  <c r="F33" i="50"/>
  <c r="F32" i="50"/>
  <c r="M32" i="50" s="1"/>
  <c r="F31" i="50"/>
  <c r="F30" i="50"/>
  <c r="I30" i="50" s="1"/>
  <c r="F29" i="50"/>
  <c r="I29" i="50" s="1"/>
  <c r="F28" i="50"/>
  <c r="M27" i="50"/>
  <c r="F27" i="50"/>
  <c r="I27" i="50" s="1"/>
  <c r="F22" i="50"/>
  <c r="I22" i="50" s="1"/>
  <c r="F21" i="50"/>
  <c r="I21" i="50" s="1"/>
  <c r="K20" i="50"/>
  <c r="F20" i="50"/>
  <c r="I20" i="50" s="1"/>
  <c r="F19" i="50"/>
  <c r="I19" i="50" s="1"/>
  <c r="F18" i="50"/>
  <c r="F17" i="50"/>
  <c r="F16" i="50"/>
  <c r="M16" i="50" s="1"/>
  <c r="F15" i="50"/>
  <c r="M14" i="50"/>
  <c r="F14" i="50"/>
  <c r="I14" i="50" s="1"/>
  <c r="F13" i="50"/>
  <c r="I13" i="50" s="1"/>
  <c r="F12" i="50"/>
  <c r="M12" i="50" s="1"/>
  <c r="F11" i="50"/>
  <c r="K10" i="50"/>
  <c r="F10" i="50"/>
  <c r="M10" i="50" s="1"/>
  <c r="F9" i="50"/>
  <c r="M9" i="50" s="1"/>
  <c r="F8" i="50"/>
  <c r="K7" i="50"/>
  <c r="F7" i="50"/>
  <c r="F6" i="50"/>
  <c r="M6" i="50" s="1"/>
  <c r="K5" i="50"/>
  <c r="F5" i="50"/>
  <c r="B26" i="26"/>
  <c r="D26" i="26" s="1"/>
  <c r="D14" i="26"/>
  <c r="B14" i="26"/>
  <c r="G7" i="25"/>
  <c r="O7" i="25" s="1"/>
  <c r="F7" i="25"/>
  <c r="N7" i="25" s="1"/>
  <c r="E7" i="25"/>
  <c r="M7" i="25" s="1"/>
  <c r="D7" i="25"/>
  <c r="L7" i="25" s="1"/>
  <c r="C7" i="25"/>
  <c r="K7" i="25" s="1"/>
  <c r="B7" i="25"/>
  <c r="J7" i="25" s="1"/>
  <c r="C12" i="24"/>
  <c r="I12" i="24" s="1"/>
  <c r="B12" i="24"/>
  <c r="C9" i="24"/>
  <c r="B9" i="24"/>
  <c r="E6" i="24"/>
  <c r="C6" i="24"/>
  <c r="I6" i="24" s="1"/>
  <c r="B6" i="24"/>
  <c r="H6" i="24" s="1"/>
  <c r="C3" i="24"/>
  <c r="F3" i="24" s="1"/>
  <c r="B3" i="24"/>
  <c r="E5" i="21"/>
  <c r="L5" i="21" s="1"/>
  <c r="D5" i="21"/>
  <c r="K5" i="21" s="1"/>
  <c r="C5" i="21"/>
  <c r="J5" i="21" s="1"/>
  <c r="B5" i="21"/>
  <c r="I5" i="21" s="1"/>
  <c r="F4" i="21"/>
  <c r="M4" i="21" s="1"/>
  <c r="F3" i="21"/>
  <c r="M3" i="21" s="1"/>
  <c r="D13" i="55"/>
  <c r="I13" i="55" s="1"/>
  <c r="C13" i="55"/>
  <c r="H13" i="55" s="1"/>
  <c r="B13" i="55"/>
  <c r="G13" i="55" s="1"/>
  <c r="E12" i="55"/>
  <c r="J12" i="55" s="1"/>
  <c r="E11" i="55"/>
  <c r="J11" i="55" s="1"/>
  <c r="E10" i="55"/>
  <c r="J10" i="55" s="1"/>
  <c r="E9" i="55"/>
  <c r="J9" i="55" s="1"/>
  <c r="E8" i="55"/>
  <c r="J8" i="55" s="1"/>
  <c r="E7" i="55"/>
  <c r="F8" i="20"/>
  <c r="E8" i="20"/>
  <c r="C8" i="20"/>
  <c r="I8" i="20" s="1"/>
  <c r="B8" i="20"/>
  <c r="H8" i="20" s="1"/>
  <c r="I6" i="20"/>
  <c r="H6" i="20"/>
  <c r="I5" i="20"/>
  <c r="H5" i="20"/>
  <c r="I4" i="20"/>
  <c r="I7" i="20" s="1"/>
  <c r="H4" i="20"/>
  <c r="H7" i="20" s="1"/>
  <c r="C10" i="54"/>
  <c r="B10" i="54"/>
  <c r="C7" i="54"/>
  <c r="F7" i="54" s="1"/>
  <c r="B7" i="54"/>
  <c r="H7" i="54" s="1"/>
  <c r="C19" i="18"/>
  <c r="G19" i="18" s="1"/>
  <c r="B19" i="18"/>
  <c r="F19" i="18" s="1"/>
  <c r="D18" i="18"/>
  <c r="D17" i="18"/>
  <c r="D16" i="18"/>
  <c r="J16" i="18" s="1"/>
  <c r="D15" i="18"/>
  <c r="H15" i="18" s="1"/>
  <c r="D14" i="18"/>
  <c r="D13" i="18"/>
  <c r="D12" i="18"/>
  <c r="H12" i="18" s="1"/>
  <c r="C10" i="18"/>
  <c r="G10" i="18" s="1"/>
  <c r="B10" i="18"/>
  <c r="F10" i="18" s="1"/>
  <c r="D9" i="18"/>
  <c r="D8" i="18"/>
  <c r="D7" i="18"/>
  <c r="H7" i="18" s="1"/>
  <c r="D6" i="18"/>
  <c r="H6" i="18" s="1"/>
  <c r="D5" i="18"/>
  <c r="E9" i="17"/>
  <c r="D9" i="17"/>
  <c r="C9" i="17"/>
  <c r="B9" i="17"/>
  <c r="N8" i="17"/>
  <c r="L8" i="17"/>
  <c r="F8" i="17"/>
  <c r="F7" i="17"/>
  <c r="L7" i="17" s="1"/>
  <c r="F6" i="17"/>
  <c r="F5" i="17"/>
  <c r="F4" i="17"/>
  <c r="L4" i="17" s="1"/>
  <c r="I13" i="56"/>
  <c r="D13" i="56"/>
  <c r="J13" i="56" s="1"/>
  <c r="C13" i="56"/>
  <c r="B13" i="56"/>
  <c r="H13" i="56" s="1"/>
  <c r="D6" i="56"/>
  <c r="J6" i="56" s="1"/>
  <c r="C6" i="56"/>
  <c r="I6" i="56" s="1"/>
  <c r="B6" i="56"/>
  <c r="H6" i="56" s="1"/>
  <c r="E12" i="14"/>
  <c r="K12" i="14" s="1"/>
  <c r="D12" i="14"/>
  <c r="J12" i="14" s="1"/>
  <c r="C12" i="14"/>
  <c r="I12" i="14" s="1"/>
  <c r="B12" i="14"/>
  <c r="H12" i="14" s="1"/>
  <c r="F11" i="14"/>
  <c r="N11" i="14" s="1"/>
  <c r="F10" i="14"/>
  <c r="L10" i="14" s="1"/>
  <c r="F9" i="14"/>
  <c r="L9" i="14" s="1"/>
  <c r="F8" i="14"/>
  <c r="F7" i="14"/>
  <c r="F6" i="14"/>
  <c r="L6" i="14" s="1"/>
  <c r="L5" i="14"/>
  <c r="F5" i="14"/>
  <c r="N5" i="14" s="1"/>
  <c r="J7" i="13"/>
  <c r="E7" i="13"/>
  <c r="K7" i="13" s="1"/>
  <c r="D7" i="13"/>
  <c r="C7" i="13"/>
  <c r="I7" i="13" s="1"/>
  <c r="B7" i="13"/>
  <c r="H7" i="13" s="1"/>
  <c r="F6" i="13"/>
  <c r="L6" i="13" s="1"/>
  <c r="F5" i="13"/>
  <c r="L5" i="13" s="1"/>
  <c r="F4" i="13"/>
  <c r="L4" i="13" s="1"/>
  <c r="F3" i="13"/>
  <c r="L3" i="13" s="1"/>
  <c r="F7" i="12"/>
  <c r="L7" i="12" s="1"/>
  <c r="E7" i="12"/>
  <c r="K7" i="12" s="1"/>
  <c r="D7" i="12"/>
  <c r="J7" i="12" s="1"/>
  <c r="C7" i="12"/>
  <c r="I7" i="12" s="1"/>
  <c r="G6" i="12"/>
  <c r="M6" i="12" s="1"/>
  <c r="G5" i="12"/>
  <c r="M5" i="12" s="1"/>
  <c r="G4" i="12"/>
  <c r="M4" i="12" s="1"/>
  <c r="G3" i="12"/>
  <c r="F19" i="11"/>
  <c r="I46" i="9"/>
  <c r="S46" i="9" s="1"/>
  <c r="H46" i="9"/>
  <c r="R46" i="9" s="1"/>
  <c r="G46" i="9"/>
  <c r="Q46" i="9" s="1"/>
  <c r="F46" i="9"/>
  <c r="P46" i="9" s="1"/>
  <c r="E46" i="9"/>
  <c r="O46" i="9" s="1"/>
  <c r="D46" i="9"/>
  <c r="N46" i="9" s="1"/>
  <c r="C46" i="9"/>
  <c r="M46" i="9" s="1"/>
  <c r="B46" i="9"/>
  <c r="L46" i="9" s="1"/>
  <c r="I44" i="9"/>
  <c r="AC17" i="9" s="1"/>
  <c r="H44" i="9"/>
  <c r="R44" i="9" s="1"/>
  <c r="G44" i="9"/>
  <c r="F44" i="9"/>
  <c r="P44" i="9" s="1"/>
  <c r="E44" i="9"/>
  <c r="O44" i="9" s="1"/>
  <c r="D44" i="9"/>
  <c r="N44" i="9" s="1"/>
  <c r="C44" i="9"/>
  <c r="W17" i="9" s="1"/>
  <c r="B44" i="9"/>
  <c r="L44" i="9" s="1"/>
  <c r="J43" i="9"/>
  <c r="T43" i="9" s="1"/>
  <c r="J42" i="9"/>
  <c r="T42" i="9" s="1"/>
  <c r="J41" i="9"/>
  <c r="I39" i="9"/>
  <c r="S39" i="9" s="1"/>
  <c r="H39" i="9"/>
  <c r="G39" i="9"/>
  <c r="Q39" i="9" s="1"/>
  <c r="F39" i="9"/>
  <c r="Z12" i="9" s="1"/>
  <c r="E39" i="9"/>
  <c r="O39" i="9" s="1"/>
  <c r="D39" i="9"/>
  <c r="C39" i="9"/>
  <c r="M39" i="9" s="1"/>
  <c r="B39" i="9"/>
  <c r="L39" i="9" s="1"/>
  <c r="J38" i="9"/>
  <c r="T38" i="9" s="1"/>
  <c r="J37" i="9"/>
  <c r="T37" i="9" s="1"/>
  <c r="J36" i="9"/>
  <c r="O34" i="9"/>
  <c r="I34" i="9"/>
  <c r="S34" i="9" s="1"/>
  <c r="H34" i="9"/>
  <c r="G34" i="9"/>
  <c r="Q34" i="9" s="1"/>
  <c r="F34" i="9"/>
  <c r="E34" i="9"/>
  <c r="D34" i="9"/>
  <c r="C34" i="9"/>
  <c r="W6" i="9" s="1"/>
  <c r="B34" i="9"/>
  <c r="B47" i="9" s="1"/>
  <c r="J33" i="9"/>
  <c r="T33" i="9" s="1"/>
  <c r="J32" i="9"/>
  <c r="T32" i="9" s="1"/>
  <c r="J31" i="9"/>
  <c r="T31" i="9" s="1"/>
  <c r="J30" i="9"/>
  <c r="T30" i="9" s="1"/>
  <c r="M22" i="9"/>
  <c r="I22" i="9"/>
  <c r="S22" i="9" s="1"/>
  <c r="H22" i="9"/>
  <c r="R22" i="9" s="1"/>
  <c r="G22" i="9"/>
  <c r="Q22" i="9" s="1"/>
  <c r="F22" i="9"/>
  <c r="E22" i="9"/>
  <c r="D22" i="9"/>
  <c r="N22" i="9" s="1"/>
  <c r="C22" i="9"/>
  <c r="B22" i="9"/>
  <c r="P20" i="9"/>
  <c r="I20" i="9"/>
  <c r="S20" i="9" s="1"/>
  <c r="H20" i="9"/>
  <c r="R20" i="9" s="1"/>
  <c r="G20" i="9"/>
  <c r="Q20" i="9" s="1"/>
  <c r="F20" i="9"/>
  <c r="E20" i="9"/>
  <c r="O20" i="9" s="1"/>
  <c r="D20" i="9"/>
  <c r="N20" i="9" s="1"/>
  <c r="C20" i="9"/>
  <c r="AG15" i="9" s="1"/>
  <c r="B20" i="9"/>
  <c r="L20" i="9" s="1"/>
  <c r="J19" i="9"/>
  <c r="T19" i="9" s="1"/>
  <c r="J18" i="9"/>
  <c r="T18" i="9" s="1"/>
  <c r="Z17" i="9"/>
  <c r="Y17" i="9"/>
  <c r="X17" i="9"/>
  <c r="V17" i="9"/>
  <c r="J17" i="9"/>
  <c r="I15" i="9"/>
  <c r="H15" i="9"/>
  <c r="R15" i="9" s="1"/>
  <c r="G15" i="9"/>
  <c r="Q15" i="9" s="1"/>
  <c r="F15" i="9"/>
  <c r="E15" i="9"/>
  <c r="D15" i="9"/>
  <c r="AH15" i="9" s="1"/>
  <c r="C15" i="9"/>
  <c r="M15" i="9" s="1"/>
  <c r="B15" i="9"/>
  <c r="J14" i="9"/>
  <c r="T14" i="9" s="1"/>
  <c r="J13" i="9"/>
  <c r="T13" i="9" s="1"/>
  <c r="AC12" i="9"/>
  <c r="AA12" i="9"/>
  <c r="V12" i="9"/>
  <c r="J12" i="9"/>
  <c r="T12" i="9" s="1"/>
  <c r="AF10" i="9"/>
  <c r="I10" i="9"/>
  <c r="AM10" i="9" s="1"/>
  <c r="H10" i="9"/>
  <c r="G10" i="9"/>
  <c r="Q10" i="9" s="1"/>
  <c r="F10" i="9"/>
  <c r="AJ10" i="9" s="1"/>
  <c r="E10" i="9"/>
  <c r="O10" i="9" s="1"/>
  <c r="D10" i="9"/>
  <c r="C10" i="9"/>
  <c r="B10" i="9"/>
  <c r="L10" i="9" s="1"/>
  <c r="J9" i="9"/>
  <c r="T9" i="9" s="1"/>
  <c r="J8" i="9"/>
  <c r="T8" i="9" s="1"/>
  <c r="J7" i="9"/>
  <c r="AC6" i="9"/>
  <c r="AA6" i="9"/>
  <c r="Y6" i="9"/>
  <c r="J6" i="9"/>
  <c r="T6" i="9" s="1"/>
  <c r="O46" i="7"/>
  <c r="I46" i="7"/>
  <c r="S46" i="7" s="1"/>
  <c r="H46" i="7"/>
  <c r="R46" i="7" s="1"/>
  <c r="G46" i="7"/>
  <c r="Q46" i="7" s="1"/>
  <c r="F46" i="7"/>
  <c r="P46" i="7" s="1"/>
  <c r="E46" i="7"/>
  <c r="D46" i="7"/>
  <c r="N46" i="7" s="1"/>
  <c r="C46" i="7"/>
  <c r="M46" i="7" s="1"/>
  <c r="B46" i="7"/>
  <c r="L46" i="7" s="1"/>
  <c r="N44" i="7"/>
  <c r="I44" i="7"/>
  <c r="H44" i="7"/>
  <c r="R44" i="7" s="1"/>
  <c r="G44" i="7"/>
  <c r="Q44" i="7" s="1"/>
  <c r="F44" i="7"/>
  <c r="Z17" i="7" s="1"/>
  <c r="E44" i="7"/>
  <c r="Y17" i="7" s="1"/>
  <c r="D44" i="7"/>
  <c r="C44" i="7"/>
  <c r="B44" i="7"/>
  <c r="V17" i="7" s="1"/>
  <c r="J43" i="7"/>
  <c r="T43" i="7" s="1"/>
  <c r="J42" i="7"/>
  <c r="T42" i="7" s="1"/>
  <c r="T41" i="7"/>
  <c r="J41" i="7"/>
  <c r="P39" i="7"/>
  <c r="I39" i="7"/>
  <c r="H39" i="7"/>
  <c r="R39" i="7" s="1"/>
  <c r="G39" i="7"/>
  <c r="F39" i="7"/>
  <c r="Z12" i="7" s="1"/>
  <c r="E39" i="7"/>
  <c r="O39" i="7" s="1"/>
  <c r="D39" i="7"/>
  <c r="N39" i="7" s="1"/>
  <c r="C39" i="7"/>
  <c r="B39" i="7"/>
  <c r="J38" i="7"/>
  <c r="T38" i="7" s="1"/>
  <c r="J37" i="7"/>
  <c r="T37" i="7" s="1"/>
  <c r="J36" i="7"/>
  <c r="S34" i="7"/>
  <c r="I34" i="7"/>
  <c r="H34" i="7"/>
  <c r="R34" i="7" s="1"/>
  <c r="G34" i="7"/>
  <c r="G47" i="7" s="1"/>
  <c r="F34" i="7"/>
  <c r="Z6" i="7" s="1"/>
  <c r="E34" i="7"/>
  <c r="O34" i="7" s="1"/>
  <c r="D34" i="7"/>
  <c r="N34" i="7" s="1"/>
  <c r="C34" i="7"/>
  <c r="B34" i="7"/>
  <c r="J33" i="7"/>
  <c r="T33" i="7" s="1"/>
  <c r="J32" i="7"/>
  <c r="T32" i="7" s="1"/>
  <c r="J31" i="7"/>
  <c r="T31" i="7" s="1"/>
  <c r="J30" i="7"/>
  <c r="T30" i="7" s="1"/>
  <c r="I22" i="7"/>
  <c r="H22" i="7"/>
  <c r="R22" i="7" s="1"/>
  <c r="G22" i="7"/>
  <c r="Q22" i="7" s="1"/>
  <c r="F22" i="7"/>
  <c r="P22" i="7" s="1"/>
  <c r="E22" i="7"/>
  <c r="D22" i="7"/>
  <c r="C22" i="7"/>
  <c r="M22" i="7" s="1"/>
  <c r="B22" i="7"/>
  <c r="L22" i="7" s="1"/>
  <c r="I20" i="7"/>
  <c r="S20" i="7" s="1"/>
  <c r="H20" i="7"/>
  <c r="R20" i="7" s="1"/>
  <c r="G20" i="7"/>
  <c r="Q20" i="7" s="1"/>
  <c r="F20" i="7"/>
  <c r="P20" i="7" s="1"/>
  <c r="E20" i="7"/>
  <c r="O20" i="7" s="1"/>
  <c r="D20" i="7"/>
  <c r="N20" i="7" s="1"/>
  <c r="C20" i="7"/>
  <c r="B20" i="7"/>
  <c r="L20" i="7" s="1"/>
  <c r="J19" i="7"/>
  <c r="T19" i="7" s="1"/>
  <c r="J18" i="7"/>
  <c r="AB17" i="7"/>
  <c r="X17" i="7"/>
  <c r="J17" i="7"/>
  <c r="I15" i="7"/>
  <c r="I23" i="7" s="1"/>
  <c r="AM23" i="7" s="1"/>
  <c r="H15" i="7"/>
  <c r="R15" i="7" s="1"/>
  <c r="G15" i="7"/>
  <c r="Q15" i="7" s="1"/>
  <c r="F15" i="7"/>
  <c r="AJ15" i="7" s="1"/>
  <c r="E15" i="7"/>
  <c r="D15" i="7"/>
  <c r="C15" i="7"/>
  <c r="M15" i="7" s="1"/>
  <c r="B15" i="7"/>
  <c r="L15" i="7" s="1"/>
  <c r="J14" i="7"/>
  <c r="T14" i="7" s="1"/>
  <c r="J13" i="7"/>
  <c r="T13" i="7" s="1"/>
  <c r="Y12" i="7"/>
  <c r="J12" i="7"/>
  <c r="T12" i="7" s="1"/>
  <c r="I10" i="7"/>
  <c r="AM10" i="7" s="1"/>
  <c r="H10" i="7"/>
  <c r="G10" i="7"/>
  <c r="F10" i="7"/>
  <c r="E10" i="7"/>
  <c r="AI10" i="7" s="1"/>
  <c r="D10" i="7"/>
  <c r="N10" i="7" s="1"/>
  <c r="C10" i="7"/>
  <c r="B10" i="7"/>
  <c r="L10" i="7" s="1"/>
  <c r="J9" i="7"/>
  <c r="T9" i="7" s="1"/>
  <c r="T8" i="7"/>
  <c r="J8" i="7"/>
  <c r="J7" i="7"/>
  <c r="T7" i="7" s="1"/>
  <c r="AC6" i="7"/>
  <c r="Y6" i="7"/>
  <c r="X6" i="7"/>
  <c r="V6" i="7"/>
  <c r="J6" i="7"/>
  <c r="H47" i="5"/>
  <c r="Q47" i="5" s="1"/>
  <c r="G47" i="5"/>
  <c r="P47" i="5" s="1"/>
  <c r="F47" i="5"/>
  <c r="O47" i="5" s="1"/>
  <c r="E47" i="5"/>
  <c r="N47" i="5" s="1"/>
  <c r="D47" i="5"/>
  <c r="M47" i="5" s="1"/>
  <c r="C47" i="5"/>
  <c r="L47" i="5" s="1"/>
  <c r="B47" i="5"/>
  <c r="K47" i="5" s="1"/>
  <c r="H45" i="5"/>
  <c r="Q45" i="5" s="1"/>
  <c r="G45" i="5"/>
  <c r="P45" i="5" s="1"/>
  <c r="F45" i="5"/>
  <c r="O45" i="5" s="1"/>
  <c r="E45" i="5"/>
  <c r="D45" i="5"/>
  <c r="V17" i="5" s="1"/>
  <c r="C45" i="5"/>
  <c r="L45" i="5" s="1"/>
  <c r="B45" i="5"/>
  <c r="K45" i="5" s="1"/>
  <c r="I44" i="5"/>
  <c r="R44" i="5" s="1"/>
  <c r="I43" i="5"/>
  <c r="R43" i="5" s="1"/>
  <c r="I42" i="5"/>
  <c r="H40" i="5"/>
  <c r="Q40" i="5" s="1"/>
  <c r="G40" i="5"/>
  <c r="P40" i="5" s="1"/>
  <c r="F40" i="5"/>
  <c r="O40" i="5" s="1"/>
  <c r="E40" i="5"/>
  <c r="D40" i="5"/>
  <c r="M40" i="5" s="1"/>
  <c r="C40" i="5"/>
  <c r="B40" i="5"/>
  <c r="T12" i="5" s="1"/>
  <c r="I39" i="5"/>
  <c r="R39" i="5" s="1"/>
  <c r="I38" i="5"/>
  <c r="R38" i="5" s="1"/>
  <c r="I37" i="5"/>
  <c r="R37" i="5" s="1"/>
  <c r="M35" i="5"/>
  <c r="L35" i="5"/>
  <c r="H35" i="5"/>
  <c r="Q35" i="5" s="1"/>
  <c r="G35" i="5"/>
  <c r="Y6" i="5" s="1"/>
  <c r="F35" i="5"/>
  <c r="X6" i="5" s="1"/>
  <c r="E35" i="5"/>
  <c r="D35" i="5"/>
  <c r="C35" i="5"/>
  <c r="U6" i="5" s="1"/>
  <c r="B35" i="5"/>
  <c r="T6" i="5" s="1"/>
  <c r="I34" i="5"/>
  <c r="R34" i="5" s="1"/>
  <c r="I33" i="5"/>
  <c r="R33" i="5" s="1"/>
  <c r="I32" i="5"/>
  <c r="R32" i="5" s="1"/>
  <c r="I31" i="5"/>
  <c r="R31" i="5" s="1"/>
  <c r="H22" i="5"/>
  <c r="G22" i="5"/>
  <c r="F22" i="5"/>
  <c r="E22" i="5"/>
  <c r="D22" i="5"/>
  <c r="M22" i="5" s="1"/>
  <c r="C22" i="5"/>
  <c r="B22" i="5"/>
  <c r="K22" i="5" s="1"/>
  <c r="H20" i="5"/>
  <c r="Q20" i="5" s="1"/>
  <c r="G20" i="5"/>
  <c r="P20" i="5" s="1"/>
  <c r="F20" i="5"/>
  <c r="O20" i="5" s="1"/>
  <c r="E20" i="5"/>
  <c r="N20" i="5" s="1"/>
  <c r="D20" i="5"/>
  <c r="M20" i="5" s="1"/>
  <c r="C20" i="5"/>
  <c r="L20" i="5" s="1"/>
  <c r="B20" i="5"/>
  <c r="K20" i="5" s="1"/>
  <c r="I19" i="5"/>
  <c r="R19" i="5" s="1"/>
  <c r="I18" i="5"/>
  <c r="R18" i="5" s="1"/>
  <c r="Y17" i="5"/>
  <c r="X17" i="5"/>
  <c r="I17" i="5"/>
  <c r="AF15" i="5"/>
  <c r="H15" i="5"/>
  <c r="G15" i="5"/>
  <c r="AH15" i="5" s="1"/>
  <c r="F15" i="5"/>
  <c r="E15" i="5"/>
  <c r="N15" i="5" s="1"/>
  <c r="D15" i="5"/>
  <c r="C15" i="5"/>
  <c r="AD15" i="5" s="1"/>
  <c r="B15" i="5"/>
  <c r="K15" i="5" s="1"/>
  <c r="I14" i="5"/>
  <c r="R14" i="5" s="1"/>
  <c r="I13" i="5"/>
  <c r="Z12" i="5"/>
  <c r="I12" i="5"/>
  <c r="R12" i="5" s="1"/>
  <c r="H10" i="5"/>
  <c r="G10" i="5"/>
  <c r="F10" i="5"/>
  <c r="O10" i="5" s="1"/>
  <c r="E10" i="5"/>
  <c r="D10" i="5"/>
  <c r="C10" i="5"/>
  <c r="B10" i="5"/>
  <c r="K10" i="5" s="1"/>
  <c r="I9" i="5"/>
  <c r="R9" i="5" s="1"/>
  <c r="I8" i="5"/>
  <c r="R8" i="5" s="1"/>
  <c r="I7" i="5"/>
  <c r="R7" i="5" s="1"/>
  <c r="Z6" i="5"/>
  <c r="W6" i="5"/>
  <c r="I6" i="5"/>
  <c r="R6" i="5" s="1"/>
  <c r="F9" i="52"/>
  <c r="E9" i="52"/>
  <c r="D9" i="52"/>
  <c r="C9" i="52"/>
  <c r="E10" i="4"/>
  <c r="D10" i="4"/>
  <c r="C10" i="4"/>
  <c r="B10" i="4"/>
  <c r="F60" i="68"/>
  <c r="F59" i="68"/>
  <c r="E59" i="68"/>
  <c r="E53" i="68"/>
  <c r="E51" i="68"/>
  <c r="F17" i="68"/>
  <c r="E17" i="68"/>
  <c r="F13" i="68"/>
  <c r="E13" i="68"/>
  <c r="F9" i="68"/>
  <c r="E9" i="68"/>
  <c r="K206" i="66"/>
  <c r="I206" i="66"/>
  <c r="K203" i="66"/>
  <c r="I203" i="66"/>
  <c r="I202" i="66"/>
  <c r="K191" i="66"/>
  <c r="I191" i="66"/>
  <c r="K178" i="66"/>
  <c r="I178" i="66"/>
  <c r="K173" i="66"/>
  <c r="K172" i="66"/>
  <c r="K168" i="66"/>
  <c r="I168" i="66"/>
  <c r="K164" i="66"/>
  <c r="I164" i="66"/>
  <c r="K157" i="66"/>
  <c r="I157" i="66"/>
  <c r="K152" i="66"/>
  <c r="I143" i="66"/>
  <c r="J140" i="66"/>
  <c r="E140" i="66"/>
  <c r="E139" i="66"/>
  <c r="J138" i="66"/>
  <c r="I137" i="66"/>
  <c r="J136" i="66"/>
  <c r="I135" i="66"/>
  <c r="I133" i="66"/>
  <c r="I131" i="66"/>
  <c r="I126" i="66"/>
  <c r="E125" i="66"/>
  <c r="I122" i="66"/>
  <c r="I120" i="66"/>
  <c r="I118" i="66"/>
  <c r="I116" i="66"/>
  <c r="I114" i="66"/>
  <c r="I112" i="66"/>
  <c r="I110" i="66"/>
  <c r="I108" i="66"/>
  <c r="J107" i="66"/>
  <c r="I106" i="66"/>
  <c r="E107" i="66"/>
  <c r="E106" i="66"/>
  <c r="I104" i="66"/>
  <c r="I102" i="66"/>
  <c r="I93" i="66"/>
  <c r="I91" i="66"/>
  <c r="J88" i="66"/>
  <c r="E88" i="66"/>
  <c r="E87" i="66"/>
  <c r="I85" i="66"/>
  <c r="I83" i="66"/>
  <c r="I81" i="66"/>
  <c r="I79" i="66"/>
  <c r="I77" i="66"/>
  <c r="J74" i="66"/>
  <c r="E74" i="66"/>
  <c r="E73" i="66"/>
  <c r="E72" i="66"/>
  <c r="E71" i="66"/>
  <c r="I69" i="66"/>
  <c r="I67" i="66"/>
  <c r="I62" i="66"/>
  <c r="I60" i="66"/>
  <c r="I58" i="66"/>
  <c r="I56" i="66"/>
  <c r="I54" i="66"/>
  <c r="J51" i="66"/>
  <c r="E51" i="66"/>
  <c r="E50" i="66"/>
  <c r="I48" i="66"/>
  <c r="I46" i="66"/>
  <c r="I44" i="66"/>
  <c r="I42" i="66"/>
  <c r="I40" i="66"/>
  <c r="I38" i="66"/>
  <c r="I36" i="66"/>
  <c r="H31" i="66"/>
  <c r="H29" i="66"/>
  <c r="J28" i="66"/>
  <c r="H25" i="66"/>
  <c r="H23" i="66"/>
  <c r="H21" i="66"/>
  <c r="H19" i="66"/>
  <c r="H17" i="66"/>
  <c r="H15" i="66"/>
  <c r="J12" i="66"/>
  <c r="E12" i="66"/>
  <c r="Q10" i="60"/>
  <c r="Q9" i="60"/>
  <c r="Q8" i="60"/>
  <c r="Q7" i="60"/>
  <c r="Q6" i="60"/>
  <c r="Q5" i="60"/>
  <c r="AD732" i="71"/>
  <c r="N357" i="71"/>
  <c r="T338" i="71"/>
  <c r="M338" i="71"/>
  <c r="AA337" i="71"/>
  <c r="AA331" i="71"/>
  <c r="T329" i="71"/>
  <c r="M329" i="71"/>
  <c r="AA328" i="71"/>
  <c r="AA327" i="71"/>
  <c r="AA326" i="71"/>
  <c r="AA325" i="71"/>
  <c r="AA324" i="71"/>
  <c r="AC271" i="71"/>
  <c r="Z271" i="71"/>
  <c r="W271" i="71"/>
  <c r="T271" i="71"/>
  <c r="Q271" i="71"/>
  <c r="N271" i="71"/>
  <c r="K271" i="71"/>
  <c r="H271" i="71"/>
  <c r="AF267" i="71"/>
  <c r="AF266" i="71"/>
  <c r="AF265" i="71"/>
  <c r="AF261" i="71"/>
  <c r="AF260" i="71"/>
  <c r="AF259" i="71"/>
  <c r="AC257" i="71"/>
  <c r="Z257" i="71"/>
  <c r="W257" i="71"/>
  <c r="T257" i="71"/>
  <c r="Q257" i="71"/>
  <c r="N257" i="71"/>
  <c r="K257" i="71"/>
  <c r="H257" i="71"/>
  <c r="AF256" i="71"/>
  <c r="AF255" i="71"/>
  <c r="AF254" i="71"/>
  <c r="AF253" i="71"/>
  <c r="AB239" i="71"/>
  <c r="Y239" i="71"/>
  <c r="V239" i="71"/>
  <c r="S239" i="71"/>
  <c r="P239" i="71"/>
  <c r="M239" i="71"/>
  <c r="J239" i="71"/>
  <c r="J225" i="71"/>
  <c r="AE221" i="71"/>
  <c r="AB215" i="71"/>
  <c r="Y215" i="71"/>
  <c r="V215" i="71"/>
  <c r="S215" i="71"/>
  <c r="P215" i="71"/>
  <c r="M215" i="71"/>
  <c r="J215" i="71"/>
  <c r="J201" i="71"/>
  <c r="AE200" i="71"/>
  <c r="AE199" i="71"/>
  <c r="AE198" i="71"/>
  <c r="AE197" i="71"/>
  <c r="P39" i="9" l="1"/>
  <c r="I3" i="24"/>
  <c r="F12" i="24"/>
  <c r="H9" i="33"/>
  <c r="M45" i="5"/>
  <c r="AI10" i="9"/>
  <c r="M29" i="50"/>
  <c r="F7" i="30"/>
  <c r="I12" i="50"/>
  <c r="O10" i="7"/>
  <c r="Y12" i="9"/>
  <c r="J7" i="18"/>
  <c r="K22" i="50"/>
  <c r="M30" i="50"/>
  <c r="L31" i="27"/>
  <c r="AE15" i="5"/>
  <c r="S10" i="7"/>
  <c r="P15" i="7"/>
  <c r="B47" i="7"/>
  <c r="V22" i="7" s="1"/>
  <c r="I9" i="50"/>
  <c r="M13" i="50"/>
  <c r="L24" i="27"/>
  <c r="E6" i="33"/>
  <c r="I16" i="50"/>
  <c r="L27" i="27"/>
  <c r="AB6" i="7"/>
  <c r="AF15" i="7"/>
  <c r="F47" i="9"/>
  <c r="AJ47" i="9" s="1"/>
  <c r="L11" i="14"/>
  <c r="H16" i="18"/>
  <c r="E7" i="54"/>
  <c r="K8" i="50"/>
  <c r="V12" i="5"/>
  <c r="E23" i="7"/>
  <c r="AI23" i="7" s="1"/>
  <c r="P10" i="9"/>
  <c r="AB17" i="9"/>
  <c r="I6" i="50"/>
  <c r="I10" i="50"/>
  <c r="I32" i="50"/>
  <c r="I37" i="50"/>
  <c r="AA338" i="71"/>
  <c r="J22" i="7"/>
  <c r="T6" i="7"/>
  <c r="AL10" i="7"/>
  <c r="R10" i="7"/>
  <c r="AC17" i="7"/>
  <c r="S44" i="7"/>
  <c r="L47" i="9"/>
  <c r="AF47" i="9"/>
  <c r="L34" i="9"/>
  <c r="J14" i="18"/>
  <c r="H14" i="18"/>
  <c r="I38" i="50"/>
  <c r="K16" i="50"/>
  <c r="AB12" i="7"/>
  <c r="F23" i="7"/>
  <c r="AJ23" i="7" s="1"/>
  <c r="S39" i="7"/>
  <c r="AC12" i="7"/>
  <c r="AL15" i="9"/>
  <c r="N8" i="14"/>
  <c r="L8" i="14"/>
  <c r="N6" i="17"/>
  <c r="L6" i="17"/>
  <c r="M38" i="50"/>
  <c r="T17" i="5"/>
  <c r="V6" i="5"/>
  <c r="D48" i="5"/>
  <c r="M48" i="5" s="1"/>
  <c r="L40" i="5"/>
  <c r="U12" i="5"/>
  <c r="G48" i="5"/>
  <c r="AH48" i="5" s="1"/>
  <c r="AH10" i="7"/>
  <c r="AK15" i="7"/>
  <c r="J20" i="7"/>
  <c r="T20" i="7" s="1"/>
  <c r="T18" i="7"/>
  <c r="T36" i="7"/>
  <c r="L39" i="7"/>
  <c r="V12" i="7"/>
  <c r="J39" i="7"/>
  <c r="AD12" i="7" s="1"/>
  <c r="O44" i="7"/>
  <c r="D47" i="7"/>
  <c r="AH47" i="7" s="1"/>
  <c r="N15" i="9"/>
  <c r="F23" i="9"/>
  <c r="AJ23" i="9" s="1"/>
  <c r="P34" i="9"/>
  <c r="P47" i="9"/>
  <c r="J12" i="18"/>
  <c r="J15" i="18"/>
  <c r="E13" i="55"/>
  <c r="J13" i="55" s="1"/>
  <c r="J7" i="55"/>
  <c r="F6" i="24"/>
  <c r="I9" i="33"/>
  <c r="F9" i="33"/>
  <c r="I13" i="33"/>
  <c r="F9" i="24"/>
  <c r="I9" i="24"/>
  <c r="I34" i="50"/>
  <c r="K12" i="50"/>
  <c r="I40" i="5"/>
  <c r="AA12" i="5" s="1"/>
  <c r="C48" i="5"/>
  <c r="AD48" i="5" s="1"/>
  <c r="O23" i="7"/>
  <c r="L34" i="7"/>
  <c r="V6" i="9"/>
  <c r="G7" i="12"/>
  <c r="M7" i="12" s="1"/>
  <c r="M3" i="12"/>
  <c r="F7" i="13"/>
  <c r="L7" i="13" s="1"/>
  <c r="J6" i="18"/>
  <c r="M34" i="50"/>
  <c r="AC10" i="5"/>
  <c r="Y12" i="5"/>
  <c r="O15" i="5"/>
  <c r="AG15" i="5"/>
  <c r="AC15" i="5"/>
  <c r="U17" i="5"/>
  <c r="P22" i="5"/>
  <c r="Y22" i="5"/>
  <c r="N45" i="5"/>
  <c r="W17" i="5"/>
  <c r="J10" i="7"/>
  <c r="T10" i="7" s="1"/>
  <c r="X12" i="7"/>
  <c r="X22" i="7"/>
  <c r="J46" i="7"/>
  <c r="Z6" i="9"/>
  <c r="S44" i="9"/>
  <c r="N6" i="14"/>
  <c r="N9" i="14"/>
  <c r="N4" i="17"/>
  <c r="N7" i="17"/>
  <c r="J5" i="18"/>
  <c r="H5" i="18"/>
  <c r="M5" i="50"/>
  <c r="I5" i="50"/>
  <c r="M17" i="50"/>
  <c r="I17" i="50"/>
  <c r="N12" i="27"/>
  <c r="I7" i="38"/>
  <c r="J44" i="7"/>
  <c r="L44" i="7"/>
  <c r="S10" i="9"/>
  <c r="W12" i="9"/>
  <c r="F12" i="14"/>
  <c r="M37" i="50"/>
  <c r="H13" i="33"/>
  <c r="AD16" i="96"/>
  <c r="AE16" i="96"/>
  <c r="AI16" i="96"/>
  <c r="AG16" i="96"/>
  <c r="AJ16" i="96"/>
  <c r="AH16" i="96"/>
  <c r="AD15" i="96"/>
  <c r="AE15" i="96"/>
  <c r="AI15" i="96"/>
  <c r="AG15" i="96"/>
  <c r="AJ15" i="96"/>
  <c r="AH15" i="96"/>
  <c r="R4" i="96"/>
  <c r="Q4" i="96"/>
  <c r="AE13" i="96"/>
  <c r="U4" i="96"/>
  <c r="AD13" i="96"/>
  <c r="T4" i="96"/>
  <c r="AJ13" i="96"/>
  <c r="AH13" i="96"/>
  <c r="Z4" i="96"/>
  <c r="X4" i="96"/>
  <c r="AI13" i="96"/>
  <c r="AG13" i="96"/>
  <c r="Y4" i="96"/>
  <c r="W4" i="96"/>
  <c r="AE12" i="96"/>
  <c r="AD12" i="96"/>
  <c r="AJ12" i="96"/>
  <c r="AH12" i="96"/>
  <c r="AI12" i="96"/>
  <c r="AG12" i="96"/>
  <c r="AF263" i="71"/>
  <c r="AF269" i="71"/>
  <c r="J2" i="101"/>
  <c r="E2" i="101"/>
  <c r="D2" i="103"/>
  <c r="E2" i="66"/>
  <c r="J2" i="66"/>
  <c r="G2" i="103"/>
  <c r="AJ15" i="85"/>
  <c r="AJ15" i="87" s="1"/>
  <c r="AI15" i="85"/>
  <c r="AI15" i="87" s="1"/>
  <c r="AG15" i="85"/>
  <c r="AG15" i="87" s="1"/>
  <c r="AH15" i="85"/>
  <c r="AH15" i="87" s="1"/>
  <c r="AE15" i="85"/>
  <c r="AE15" i="87" s="1"/>
  <c r="AD15" i="85"/>
  <c r="AD15" i="87" s="1"/>
  <c r="AE14" i="85"/>
  <c r="AE14" i="87" s="1"/>
  <c r="AD14" i="85"/>
  <c r="AD14" i="87" s="1"/>
  <c r="AJ14" i="85"/>
  <c r="AJ14" i="87" s="1"/>
  <c r="AH14" i="85"/>
  <c r="AH14" i="87" s="1"/>
  <c r="AG14" i="85"/>
  <c r="AG14" i="87" s="1"/>
  <c r="AI14" i="85"/>
  <c r="AI14" i="87" s="1"/>
  <c r="AD12" i="85"/>
  <c r="AD12" i="87" s="1"/>
  <c r="S4" i="85"/>
  <c r="T4" i="87" s="1"/>
  <c r="AE12" i="85"/>
  <c r="AE12" i="87" s="1"/>
  <c r="R4" i="85"/>
  <c r="S4" i="87" s="1"/>
  <c r="M4" i="67"/>
  <c r="O4" i="85"/>
  <c r="P4" i="87" s="1"/>
  <c r="P4" i="85"/>
  <c r="Q4" i="87" s="1"/>
  <c r="AI12" i="85"/>
  <c r="AI12" i="87" s="1"/>
  <c r="U4" i="85"/>
  <c r="V4" i="87" s="1"/>
  <c r="AH12" i="85"/>
  <c r="AH12" i="87" s="1"/>
  <c r="X4" i="85"/>
  <c r="Y4" i="87" s="1"/>
  <c r="V4" i="85"/>
  <c r="W4" i="87" s="1"/>
  <c r="AG12" i="85"/>
  <c r="AG12" i="87" s="1"/>
  <c r="W4" i="85"/>
  <c r="X4" i="87" s="1"/>
  <c r="AJ12" i="85"/>
  <c r="AJ12" i="87" s="1"/>
  <c r="AE11" i="85"/>
  <c r="AE11" i="87" s="1"/>
  <c r="AD11" i="85"/>
  <c r="AD11" i="87" s="1"/>
  <c r="AJ11" i="85"/>
  <c r="AJ11" i="87" s="1"/>
  <c r="AI11" i="85"/>
  <c r="AI11" i="87" s="1"/>
  <c r="AH11" i="85"/>
  <c r="AH11" i="87" s="1"/>
  <c r="AG11" i="85"/>
  <c r="AG11" i="87" s="1"/>
  <c r="M240" i="71"/>
  <c r="H272" i="71"/>
  <c r="Q272" i="71"/>
  <c r="V216" i="71"/>
  <c r="J216" i="71"/>
  <c r="P216" i="71"/>
  <c r="Y216" i="71"/>
  <c r="AG14" i="67"/>
  <c r="G2" i="80"/>
  <c r="G2" i="78"/>
  <c r="E2" i="76"/>
  <c r="AE17" i="84"/>
  <c r="AE16" i="83"/>
  <c r="AD17" i="84"/>
  <c r="AD16" i="83"/>
  <c r="AD15" i="75"/>
  <c r="AE15" i="75"/>
  <c r="AD15" i="72"/>
  <c r="AE15" i="72"/>
  <c r="AJ17" i="84"/>
  <c r="AJ16" i="83"/>
  <c r="AI16" i="83"/>
  <c r="AH16" i="83"/>
  <c r="AG17" i="84"/>
  <c r="AG16" i="83"/>
  <c r="AI17" i="84"/>
  <c r="AH17" i="84"/>
  <c r="AI15" i="75"/>
  <c r="AH15" i="75"/>
  <c r="AJ15" i="75"/>
  <c r="AG15" i="75"/>
  <c r="AG15" i="72"/>
  <c r="AJ15" i="72"/>
  <c r="AH15" i="72"/>
  <c r="AI15" i="72"/>
  <c r="AD15" i="67"/>
  <c r="AJ14" i="67"/>
  <c r="AH16" i="84"/>
  <c r="AJ15" i="83"/>
  <c r="AG16" i="84"/>
  <c r="AH15" i="83"/>
  <c r="AI16" i="84"/>
  <c r="AG15" i="83"/>
  <c r="AI15" i="83"/>
  <c r="AJ16" i="84"/>
  <c r="AI14" i="75"/>
  <c r="AG14" i="75"/>
  <c r="AJ14" i="75"/>
  <c r="AH14" i="75"/>
  <c r="AI14" i="72"/>
  <c r="AG14" i="72"/>
  <c r="AJ14" i="72"/>
  <c r="AH14" i="72"/>
  <c r="AH14" i="67"/>
  <c r="AE15" i="83"/>
  <c r="AD15" i="83"/>
  <c r="AE16" i="84"/>
  <c r="AD16" i="84"/>
  <c r="AD14" i="75"/>
  <c r="AE14" i="75"/>
  <c r="AD14" i="72"/>
  <c r="AE14" i="72"/>
  <c r="AH14" i="84"/>
  <c r="U5" i="84"/>
  <c r="AH13" i="83"/>
  <c r="U4" i="83"/>
  <c r="T5" i="84"/>
  <c r="T4" i="83"/>
  <c r="S5" i="84"/>
  <c r="S4" i="83"/>
  <c r="AI14" i="84"/>
  <c r="R5" i="84"/>
  <c r="AI13" i="83"/>
  <c r="R4" i="83"/>
  <c r="AG14" i="84"/>
  <c r="AG13" i="83"/>
  <c r="AJ14" i="84"/>
  <c r="AJ13" i="83"/>
  <c r="AI12" i="75"/>
  <c r="R4" i="75"/>
  <c r="U4" i="75"/>
  <c r="AG12" i="75"/>
  <c r="AJ12" i="75"/>
  <c r="S4" i="75"/>
  <c r="AH12" i="75"/>
  <c r="T4" i="75"/>
  <c r="AI12" i="72"/>
  <c r="R4" i="72"/>
  <c r="AH12" i="72"/>
  <c r="U4" i="72"/>
  <c r="AG12" i="72"/>
  <c r="AJ12" i="72"/>
  <c r="S4" i="72"/>
  <c r="T4" i="72"/>
  <c r="AE12" i="67"/>
  <c r="P5" i="84"/>
  <c r="P4" i="83"/>
  <c r="AE14" i="84"/>
  <c r="AE13" i="83"/>
  <c r="AD14" i="84"/>
  <c r="AD13" i="83"/>
  <c r="O5" i="84"/>
  <c r="O4" i="83"/>
  <c r="AD12" i="75"/>
  <c r="O4" i="75"/>
  <c r="AE12" i="75"/>
  <c r="P4" i="75"/>
  <c r="AD12" i="72"/>
  <c r="P4" i="72"/>
  <c r="O4" i="72"/>
  <c r="AE12" i="72"/>
  <c r="L5" i="84"/>
  <c r="L4" i="83"/>
  <c r="M5" i="84"/>
  <c r="M4" i="83"/>
  <c r="L4" i="75"/>
  <c r="M4" i="75"/>
  <c r="L4" i="72"/>
  <c r="M4" i="72"/>
  <c r="AE11" i="67"/>
  <c r="AE12" i="83"/>
  <c r="AD12" i="83"/>
  <c r="AE13" i="84"/>
  <c r="AD13" i="84"/>
  <c r="AE11" i="75"/>
  <c r="AD11" i="75"/>
  <c r="AD11" i="72"/>
  <c r="AE11" i="72"/>
  <c r="AG11" i="67"/>
  <c r="AH13" i="84"/>
  <c r="AJ12" i="83"/>
  <c r="AJ13" i="84"/>
  <c r="AI13" i="84"/>
  <c r="AG13" i="84"/>
  <c r="AI12" i="83"/>
  <c r="AH12" i="83"/>
  <c r="AG12" i="83"/>
  <c r="AI11" i="75"/>
  <c r="AG11" i="75"/>
  <c r="AJ11" i="75"/>
  <c r="AH11" i="75"/>
  <c r="AI11" i="72"/>
  <c r="AH11" i="72"/>
  <c r="AJ11" i="72"/>
  <c r="AG11" i="72"/>
  <c r="A17" i="84"/>
  <c r="A16" i="83"/>
  <c r="A15" i="72"/>
  <c r="A15" i="75" s="1"/>
  <c r="G17" i="84"/>
  <c r="G16" i="83"/>
  <c r="G15" i="72"/>
  <c r="G15" i="75" s="1"/>
  <c r="D16" i="83"/>
  <c r="D17" i="84"/>
  <c r="D15" i="72"/>
  <c r="D15" i="75" s="1"/>
  <c r="E16" i="83"/>
  <c r="E17" i="84"/>
  <c r="E15" i="72"/>
  <c r="E15" i="75" s="1"/>
  <c r="B16" i="83"/>
  <c r="B17" i="84"/>
  <c r="B15" i="72"/>
  <c r="B15" i="75" s="1"/>
  <c r="AE239" i="71"/>
  <c r="AE225" i="71"/>
  <c r="T272" i="71"/>
  <c r="AF257" i="71"/>
  <c r="K202" i="66"/>
  <c r="I19" i="32"/>
  <c r="P10" i="5"/>
  <c r="G23" i="5"/>
  <c r="AH23" i="5" s="1"/>
  <c r="AH10" i="5"/>
  <c r="K40" i="5"/>
  <c r="AA17" i="9"/>
  <c r="Q44" i="9"/>
  <c r="G47" i="9"/>
  <c r="Q47" i="9" s="1"/>
  <c r="L12" i="14"/>
  <c r="N12" i="14"/>
  <c r="W272" i="71"/>
  <c r="I173" i="66"/>
  <c r="I172" i="66"/>
  <c r="AE10" i="5"/>
  <c r="D23" i="5"/>
  <c r="AE23" i="5" s="1"/>
  <c r="M10" i="5"/>
  <c r="I15" i="5"/>
  <c r="M44" i="7"/>
  <c r="W17" i="7"/>
  <c r="M216" i="71"/>
  <c r="AB240" i="71"/>
  <c r="H13" i="66"/>
  <c r="E28" i="66"/>
  <c r="I124" i="66"/>
  <c r="I139" i="66"/>
  <c r="I141" i="66"/>
  <c r="E60" i="68"/>
  <c r="J12" i="43"/>
  <c r="L22" i="5"/>
  <c r="AN10" i="7"/>
  <c r="M20" i="7"/>
  <c r="AG15" i="7"/>
  <c r="C47" i="7"/>
  <c r="M47" i="7" s="1"/>
  <c r="M34" i="7"/>
  <c r="W6" i="7"/>
  <c r="Q47" i="7"/>
  <c r="Q34" i="7"/>
  <c r="AA6" i="7"/>
  <c r="H9" i="24"/>
  <c r="E9" i="24"/>
  <c r="M28" i="50"/>
  <c r="I28" i="50"/>
  <c r="K6" i="50"/>
  <c r="P240" i="71"/>
  <c r="F8" i="68"/>
  <c r="C23" i="5"/>
  <c r="AD23" i="5" s="1"/>
  <c r="L10" i="5"/>
  <c r="AD10" i="5"/>
  <c r="R13" i="5"/>
  <c r="R15" i="5"/>
  <c r="Q15" i="5"/>
  <c r="AI15" i="5"/>
  <c r="AK47" i="7"/>
  <c r="AA22" i="7"/>
  <c r="M44" i="9"/>
  <c r="K272" i="71"/>
  <c r="Q10" i="5"/>
  <c r="H23" i="5"/>
  <c r="AI23" i="5" s="1"/>
  <c r="AI10" i="5"/>
  <c r="X12" i="5"/>
  <c r="M15" i="5"/>
  <c r="AF47" i="7"/>
  <c r="AB216" i="71"/>
  <c r="AF271" i="71"/>
  <c r="AC272" i="71"/>
  <c r="E11" i="66"/>
  <c r="H27" i="66"/>
  <c r="I75" i="66"/>
  <c r="I87" i="66"/>
  <c r="Q22" i="5"/>
  <c r="AE48" i="5"/>
  <c r="AA17" i="7"/>
  <c r="AK15" i="9"/>
  <c r="G23" i="9"/>
  <c r="AK23" i="9" s="1"/>
  <c r="M20" i="9"/>
  <c r="E10" i="54"/>
  <c r="H10" i="54"/>
  <c r="V240" i="71"/>
  <c r="AA329" i="71"/>
  <c r="I45" i="5"/>
  <c r="R45" i="5" s="1"/>
  <c r="R42" i="5"/>
  <c r="N22" i="7"/>
  <c r="J18" i="18"/>
  <c r="H18" i="18"/>
  <c r="I7" i="54"/>
  <c r="F10" i="54"/>
  <c r="I10" i="54"/>
  <c r="J240" i="71"/>
  <c r="AE215" i="71"/>
  <c r="AE201" i="71"/>
  <c r="Y240" i="71"/>
  <c r="N272" i="71"/>
  <c r="Z272" i="71"/>
  <c r="E8" i="68"/>
  <c r="W12" i="5"/>
  <c r="N40" i="5"/>
  <c r="D23" i="7"/>
  <c r="AH23" i="7" s="1"/>
  <c r="AH15" i="7"/>
  <c r="H23" i="7"/>
  <c r="AL15" i="7"/>
  <c r="N15" i="7"/>
  <c r="F47" i="7"/>
  <c r="AI15" i="9"/>
  <c r="O15" i="9"/>
  <c r="AM15" i="9"/>
  <c r="S15" i="9"/>
  <c r="E12" i="24"/>
  <c r="H12" i="24"/>
  <c r="I15" i="50"/>
  <c r="M15" i="50"/>
  <c r="I31" i="50"/>
  <c r="M31" i="50"/>
  <c r="K9" i="50"/>
  <c r="F11" i="27"/>
  <c r="I9" i="30"/>
  <c r="F9" i="30"/>
  <c r="S216" i="71"/>
  <c r="S240" i="71"/>
  <c r="E34" i="68"/>
  <c r="E10" i="39"/>
  <c r="Z17" i="5"/>
  <c r="P35" i="5"/>
  <c r="H48" i="5"/>
  <c r="AI48" i="5" s="1"/>
  <c r="AF10" i="7"/>
  <c r="P23" i="7"/>
  <c r="AJ10" i="7"/>
  <c r="P10" i="7"/>
  <c r="AI15" i="7"/>
  <c r="O15" i="7"/>
  <c r="AM15" i="7"/>
  <c r="S15" i="7"/>
  <c r="AD17" i="7"/>
  <c r="T17" i="7"/>
  <c r="O22" i="7"/>
  <c r="S22" i="7"/>
  <c r="B23" i="7"/>
  <c r="AF23" i="7" s="1"/>
  <c r="S23" i="7"/>
  <c r="M39" i="7"/>
  <c r="W12" i="7"/>
  <c r="Q39" i="7"/>
  <c r="AA12" i="7"/>
  <c r="T44" i="7"/>
  <c r="AH10" i="9"/>
  <c r="D23" i="9"/>
  <c r="AH23" i="9" s="1"/>
  <c r="N10" i="9"/>
  <c r="AL10" i="9"/>
  <c r="H23" i="9"/>
  <c r="AL23" i="9" s="1"/>
  <c r="R10" i="9"/>
  <c r="J20" i="9"/>
  <c r="T20" i="9" s="1"/>
  <c r="J22" i="9"/>
  <c r="T17" i="9"/>
  <c r="J39" i="9"/>
  <c r="AD12" i="9" s="1"/>
  <c r="T36" i="9"/>
  <c r="J46" i="9"/>
  <c r="T46" i="9" s="1"/>
  <c r="J8" i="18"/>
  <c r="H8" i="18"/>
  <c r="D10" i="18"/>
  <c r="L13" i="55"/>
  <c r="F5" i="21"/>
  <c r="E3" i="24"/>
  <c r="H3" i="24"/>
  <c r="I52" i="66"/>
  <c r="I50" i="66"/>
  <c r="F34" i="68"/>
  <c r="F10" i="39"/>
  <c r="F51" i="68"/>
  <c r="E63" i="68"/>
  <c r="I22" i="5"/>
  <c r="I10" i="5"/>
  <c r="B23" i="5"/>
  <c r="AC23" i="5" s="1"/>
  <c r="F23" i="5"/>
  <c r="AG23" i="5" s="1"/>
  <c r="AG10" i="5"/>
  <c r="I20" i="5"/>
  <c r="R20" i="5" s="1"/>
  <c r="AA17" i="5"/>
  <c r="R17" i="5"/>
  <c r="O22" i="5"/>
  <c r="I47" i="5"/>
  <c r="R47" i="5" s="1"/>
  <c r="T22" i="7"/>
  <c r="M23" i="7"/>
  <c r="AG10" i="7"/>
  <c r="C23" i="7"/>
  <c r="AG23" i="7" s="1"/>
  <c r="M10" i="7"/>
  <c r="Q23" i="7"/>
  <c r="AK10" i="7"/>
  <c r="G23" i="7"/>
  <c r="AK23" i="7" s="1"/>
  <c r="Q10" i="7"/>
  <c r="T46" i="7"/>
  <c r="L47" i="7"/>
  <c r="J34" i="7"/>
  <c r="T34" i="7" s="1"/>
  <c r="P34" i="7"/>
  <c r="P44" i="7"/>
  <c r="E23" i="9"/>
  <c r="AI23" i="9" s="1"/>
  <c r="I23" i="9"/>
  <c r="AM23" i="9" s="1"/>
  <c r="J34" i="9"/>
  <c r="T34" i="9" s="1"/>
  <c r="N47" i="9"/>
  <c r="N34" i="9"/>
  <c r="X6" i="9"/>
  <c r="D47" i="9"/>
  <c r="R47" i="9"/>
  <c r="R34" i="9"/>
  <c r="AB6" i="9"/>
  <c r="J44" i="9"/>
  <c r="T44" i="9" s="1"/>
  <c r="T41" i="9"/>
  <c r="H47" i="9"/>
  <c r="J9" i="18"/>
  <c r="H9" i="18"/>
  <c r="J17" i="18"/>
  <c r="H17" i="18"/>
  <c r="D19" i="18"/>
  <c r="M8" i="50"/>
  <c r="I8" i="50"/>
  <c r="M33" i="50"/>
  <c r="K11" i="50"/>
  <c r="I33" i="50"/>
  <c r="N17" i="27"/>
  <c r="L35" i="27"/>
  <c r="I152" i="66"/>
  <c r="F53" i="68"/>
  <c r="K12" i="43"/>
  <c r="F63" i="68"/>
  <c r="N10" i="5"/>
  <c r="AF10" i="5"/>
  <c r="L15" i="5"/>
  <c r="P15" i="5"/>
  <c r="N22" i="5"/>
  <c r="E23" i="5"/>
  <c r="AF23" i="5" s="1"/>
  <c r="I35" i="5"/>
  <c r="AA6" i="5" s="1"/>
  <c r="N35" i="5"/>
  <c r="E48" i="5"/>
  <c r="AF48" i="5" s="1"/>
  <c r="J15" i="7"/>
  <c r="AN15" i="7" s="1"/>
  <c r="N47" i="7"/>
  <c r="H47" i="7"/>
  <c r="AL47" i="7" s="1"/>
  <c r="J10" i="9"/>
  <c r="T7" i="9"/>
  <c r="AF15" i="9"/>
  <c r="L15" i="9"/>
  <c r="AJ15" i="9"/>
  <c r="P15" i="9"/>
  <c r="J15" i="9"/>
  <c r="O22" i="9"/>
  <c r="B23" i="9"/>
  <c r="C47" i="9"/>
  <c r="M47" i="9" s="1"/>
  <c r="N5" i="17"/>
  <c r="L5" i="17"/>
  <c r="M11" i="50"/>
  <c r="I11" i="50"/>
  <c r="M18" i="50"/>
  <c r="I18" i="50"/>
  <c r="F23" i="27"/>
  <c r="N5" i="27" s="1"/>
  <c r="I5" i="28"/>
  <c r="F8" i="28"/>
  <c r="I8" i="28"/>
  <c r="F6" i="33"/>
  <c r="I6" i="33"/>
  <c r="K35" i="5"/>
  <c r="O35" i="5"/>
  <c r="B48" i="5"/>
  <c r="AC48" i="5" s="1"/>
  <c r="F48" i="5"/>
  <c r="AG48" i="5" s="1"/>
  <c r="E47" i="7"/>
  <c r="AI47" i="7" s="1"/>
  <c r="I47" i="7"/>
  <c r="AM47" i="7" s="1"/>
  <c r="AG10" i="9"/>
  <c r="AK10" i="9"/>
  <c r="M10" i="9"/>
  <c r="V22" i="9"/>
  <c r="L22" i="9"/>
  <c r="Z22" i="9"/>
  <c r="P22" i="9"/>
  <c r="C23" i="9"/>
  <c r="AG23" i="9" s="1"/>
  <c r="M34" i="9"/>
  <c r="N39" i="9"/>
  <c r="X12" i="9"/>
  <c r="R39" i="9"/>
  <c r="AB12" i="9"/>
  <c r="N7" i="14"/>
  <c r="L7" i="14"/>
  <c r="F9" i="17"/>
  <c r="J13" i="18"/>
  <c r="H13" i="18"/>
  <c r="M7" i="50"/>
  <c r="I7" i="50"/>
  <c r="AJ11" i="67"/>
  <c r="AI11" i="67"/>
  <c r="AH11" i="67"/>
  <c r="AJ12" i="67"/>
  <c r="U4" i="67"/>
  <c r="AI12" i="67"/>
  <c r="T4" i="67"/>
  <c r="AH12" i="67"/>
  <c r="S4" i="67"/>
  <c r="AG12" i="67"/>
  <c r="R4" i="67"/>
  <c r="E47" i="9"/>
  <c r="AI47" i="9" s="1"/>
  <c r="I47" i="9"/>
  <c r="AM47" i="9" s="1"/>
  <c r="H5" i="27"/>
  <c r="F5" i="27"/>
  <c r="B9" i="30"/>
  <c r="H9" i="30" s="1"/>
  <c r="L4" i="67"/>
  <c r="AG15" i="67"/>
  <c r="AJ15" i="67"/>
  <c r="AI15" i="67"/>
  <c r="AH15" i="67"/>
  <c r="M36" i="50"/>
  <c r="K14" i="50"/>
  <c r="I39" i="50"/>
  <c r="K17" i="50"/>
  <c r="K19" i="50"/>
  <c r="I43" i="50"/>
  <c r="K21" i="50"/>
  <c r="F29" i="27"/>
  <c r="N15" i="27"/>
  <c r="L33" i="27"/>
  <c r="H5" i="28"/>
  <c r="H8" i="28"/>
  <c r="E9" i="30"/>
  <c r="H7" i="38"/>
  <c r="K7" i="38"/>
  <c r="I35" i="50"/>
  <c r="K13" i="50"/>
  <c r="M40" i="50"/>
  <c r="K18" i="50"/>
  <c r="AE14" i="67"/>
  <c r="AD14" i="67"/>
  <c r="E2" i="68"/>
  <c r="O4" i="67"/>
  <c r="AD11" i="67"/>
  <c r="AD12" i="67"/>
  <c r="AI14" i="67"/>
  <c r="AE15" i="67"/>
  <c r="P4" i="67"/>
  <c r="R23" i="9" l="1"/>
  <c r="V22" i="5"/>
  <c r="N23" i="9"/>
  <c r="K23" i="5"/>
  <c r="T39" i="9"/>
  <c r="S47" i="9"/>
  <c r="X22" i="5"/>
  <c r="P48" i="5"/>
  <c r="Q23" i="9"/>
  <c r="Y22" i="9"/>
  <c r="R35" i="5"/>
  <c r="L48" i="5"/>
  <c r="T15" i="7"/>
  <c r="Q23" i="5"/>
  <c r="R40" i="5"/>
  <c r="S47" i="7"/>
  <c r="P23" i="5"/>
  <c r="P23" i="9"/>
  <c r="M23" i="5"/>
  <c r="AN15" i="9"/>
  <c r="AD17" i="9"/>
  <c r="N23" i="7"/>
  <c r="U22" i="5"/>
  <c r="T39" i="7"/>
  <c r="L23" i="27"/>
  <c r="P23" i="27"/>
  <c r="H11" i="66"/>
  <c r="T15" i="9"/>
  <c r="R47" i="7"/>
  <c r="J19" i="18"/>
  <c r="H19" i="18"/>
  <c r="E16" i="68"/>
  <c r="P5" i="27"/>
  <c r="L5" i="27"/>
  <c r="M23" i="9"/>
  <c r="O47" i="7"/>
  <c r="AC22" i="9"/>
  <c r="AL47" i="9"/>
  <c r="AB22" i="9"/>
  <c r="J47" i="7"/>
  <c r="AD6" i="7"/>
  <c r="T22" i="5"/>
  <c r="R22" i="5"/>
  <c r="L23" i="7"/>
  <c r="W22" i="5"/>
  <c r="P11" i="27"/>
  <c r="L11" i="27"/>
  <c r="O23" i="9"/>
  <c r="AE216" i="71"/>
  <c r="AB22" i="7"/>
  <c r="O48" i="5"/>
  <c r="Z22" i="5"/>
  <c r="L23" i="5"/>
  <c r="N48" i="5"/>
  <c r="O47" i="9"/>
  <c r="AF272" i="71"/>
  <c r="AF23" i="9"/>
  <c r="L23" i="9"/>
  <c r="I23" i="5"/>
  <c r="AJ10" i="5"/>
  <c r="N23" i="5"/>
  <c r="AJ47" i="7"/>
  <c r="Z22" i="7"/>
  <c r="P29" i="27"/>
  <c r="L29" i="27"/>
  <c r="N11" i="27"/>
  <c r="N9" i="17"/>
  <c r="L9" i="17"/>
  <c r="AH47" i="9"/>
  <c r="X22" i="9"/>
  <c r="J47" i="9"/>
  <c r="AD22" i="9" s="1"/>
  <c r="AD6" i="9"/>
  <c r="O23" i="5"/>
  <c r="R10" i="5"/>
  <c r="J10" i="18"/>
  <c r="H10" i="18"/>
  <c r="Y22" i="7"/>
  <c r="I71" i="66"/>
  <c r="I73" i="66"/>
  <c r="P47" i="7"/>
  <c r="AG47" i="9"/>
  <c r="W22" i="9"/>
  <c r="J23" i="9"/>
  <c r="T10" i="9"/>
  <c r="AN10" i="9"/>
  <c r="I48" i="5"/>
  <c r="O5" i="21"/>
  <c r="M5" i="21"/>
  <c r="T22" i="9"/>
  <c r="AC22" i="7"/>
  <c r="Q48" i="5"/>
  <c r="S23" i="9"/>
  <c r="AL23" i="7"/>
  <c r="R23" i="7"/>
  <c r="K48" i="5"/>
  <c r="J125" i="66"/>
  <c r="F16" i="68"/>
  <c r="AG47" i="7"/>
  <c r="W22" i="7"/>
  <c r="J23" i="7"/>
  <c r="AJ15" i="5"/>
  <c r="AK47" i="9"/>
  <c r="AA22" i="9"/>
  <c r="AE240" i="71"/>
  <c r="AN23" i="9" l="1"/>
  <c r="T23" i="9"/>
  <c r="AJ48" i="5"/>
  <c r="R48" i="5"/>
  <c r="AA22" i="5"/>
  <c r="AJ23" i="5"/>
  <c r="R23" i="5"/>
  <c r="E31" i="68"/>
  <c r="T47" i="7"/>
  <c r="AN47" i="7"/>
  <c r="AD22" i="7"/>
  <c r="AN23" i="7"/>
  <c r="T23" i="7"/>
  <c r="F31" i="68"/>
  <c r="J72" i="66"/>
  <c r="AN47" i="9"/>
  <c r="T47" i="9"/>
  <c r="E52" i="68" l="1"/>
  <c r="E64" i="68"/>
  <c r="J4" i="43"/>
  <c r="F52" i="68"/>
  <c r="K4" i="43"/>
  <c r="F64" i="68"/>
  <c r="G171" i="80" l="1"/>
  <c r="G171" i="78"/>
  <c r="I171" i="80"/>
  <c r="I171" i="78"/>
  <c r="F56" i="68"/>
  <c r="F66" i="68"/>
  <c r="K171" i="66"/>
  <c r="M41" i="50"/>
  <c r="E56" i="68"/>
  <c r="E66" i="68"/>
  <c r="I171" i="66"/>
  <c r="M19" i="50"/>
  <c r="I151" i="80" l="1"/>
  <c r="I151" i="78"/>
  <c r="G151" i="80"/>
  <c r="G151" i="78"/>
  <c r="K151" i="66"/>
  <c r="I151" i="66"/>
  <c r="G150" i="80" l="1"/>
  <c r="G150" i="78"/>
  <c r="I150" i="80"/>
  <c r="I150" i="78"/>
  <c r="K150" i="66"/>
  <c r="I150" i="66"/>
</calcChain>
</file>

<file path=xl/comments1.xml><?xml version="1.0" encoding="utf-8"?>
<comments xmlns="http://schemas.openxmlformats.org/spreadsheetml/2006/main">
  <authors>
    <author>Author</author>
  </authors>
  <commentList>
    <comment ref="O4" authorId="0" shapeId="0">
      <text>
        <r>
          <rPr>
            <b/>
            <sz val="8"/>
            <color indexed="81"/>
            <rFont val="Tahoma"/>
            <family val="2"/>
            <charset val="238"/>
          </rPr>
          <t>Author:</t>
        </r>
        <r>
          <rPr>
            <sz val="8"/>
            <color indexed="81"/>
            <rFont val="Tahoma"/>
            <family val="2"/>
            <charset val="238"/>
          </rPr>
          <t xml:space="preserve">
nemusi sediet kvoli opravnej polozke; porovnava sa net value predosleho roka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D587" authorId="0" shapeId="0">
      <text>
        <r>
          <rPr>
            <b/>
            <sz val="9"/>
            <color indexed="81"/>
            <rFont val="Tahoma"/>
            <family val="2"/>
            <charset val="238"/>
          </rPr>
          <t>5180A</t>
        </r>
      </text>
    </comment>
    <comment ref="D588" authorId="0" shapeId="0">
      <text>
        <r>
          <rPr>
            <b/>
            <sz val="9"/>
            <color indexed="81"/>
            <rFont val="Tahoma"/>
            <family val="2"/>
            <charset val="238"/>
          </rPr>
          <t>5183</t>
        </r>
      </text>
    </comment>
    <comment ref="D589" authorId="0" shapeId="0">
      <text>
        <r>
          <rPr>
            <b/>
            <sz val="9"/>
            <color indexed="81"/>
            <rFont val="Tahoma"/>
            <family val="2"/>
            <charset val="238"/>
          </rPr>
          <t>5186</t>
        </r>
      </text>
    </comment>
    <comment ref="D590" authorId="0" shapeId="0">
      <text>
        <r>
          <rPr>
            <b/>
            <sz val="9"/>
            <color indexed="81"/>
            <rFont val="Tahoma"/>
            <family val="2"/>
            <charset val="238"/>
          </rPr>
          <t>51831,51832</t>
        </r>
      </text>
    </comment>
    <comment ref="D593" authorId="0" shapeId="0">
      <text>
        <r>
          <rPr>
            <b/>
            <sz val="9"/>
            <color indexed="81"/>
            <rFont val="Tahoma"/>
            <family val="2"/>
            <charset val="238"/>
          </rPr>
          <t>51886, 5181</t>
        </r>
      </text>
    </comment>
    <comment ref="D595" authorId="0" shapeId="0">
      <text>
        <r>
          <rPr>
            <b/>
            <sz val="9"/>
            <color indexed="81"/>
            <rFont val="Tahoma"/>
            <family val="2"/>
            <charset val="238"/>
          </rPr>
          <t>5184A</t>
        </r>
      </text>
    </comment>
  </commentList>
</comments>
</file>

<file path=xl/sharedStrings.xml><?xml version="1.0" encoding="utf-8"?>
<sst xmlns="http://schemas.openxmlformats.org/spreadsheetml/2006/main" count="5332" uniqueCount="2016">
  <si>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</si>
  <si>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</si>
  <si>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</si>
  <si>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</si>
  <si>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</si>
  <si>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</si>
  <si>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</si>
  <si>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B. písm. b) prílohy č. 3 o štruktúre spoločníkov, akcionárov ku dňu, ku ktorému sa zostavuje účtovná závierka a o štruktúre spoločníkov, akcionárov do dňa jej zmeny  vzniknutej v priebehu účtovného obdobia</t>
  </si>
  <si>
    <t>Tabuľka č. 1</t>
  </si>
  <si>
    <t>Spoločník, akcionár</t>
  </si>
  <si>
    <t>Výška podielu na základnom imaní</t>
  </si>
  <si>
    <t>Podiel na hlasovacích právach v %</t>
  </si>
  <si>
    <t>v %</t>
  </si>
  <si>
    <t>absolútne</t>
  </si>
  <si>
    <t>Spolu</t>
  </si>
  <si>
    <t>Tabuľka č. 2</t>
  </si>
  <si>
    <t>Spoločník, akcionár do dňa zmeny  v štruktúre spoločníkov, akcionárov</t>
  </si>
  <si>
    <t>Dátum zmeny</t>
  </si>
  <si>
    <t>x</t>
  </si>
  <si>
    <t>3. Informácie k časti F. písm. a) prílohy č. 3 o dlhodobom nehmotnom majetku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</si>
  <si>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</si>
  <si>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</si>
  <si>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</si>
  <si>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</si>
  <si>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</si>
  <si>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</si>
  <si>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</si>
  <si>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</si>
  <si>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</si>
  <si>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</si>
  <si>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</si>
  <si>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</si>
  <si>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</si>
  <si>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</si>
  <si>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</si>
  <si>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4. Informácie k časti F. písm. c) prílohy č. 3 o dlhodobom nehmotnom majetku</t>
  </si>
  <si>
    <t>Hodnota za bežné účtovné obdobie</t>
  </si>
  <si>
    <t>Dlhodobý nehmotný majetok, na ktorý je zriadené záložné právo</t>
  </si>
  <si>
    <t>Dlhodobý nehmotný majetok, pri ktorom má účtovná jednotka obmedzené právo s ním nakladať</t>
  </si>
  <si>
    <t>5.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</si>
  <si>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</si>
  <si>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</si>
  <si>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</si>
  <si>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</si>
  <si>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</si>
  <si>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</si>
  <si>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</si>
  <si>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 xml:space="preserve">6. Informácie k časti F. písm. c) prílohy č. 3 o dlhodobom hmotnom majetku </t>
  </si>
  <si>
    <t>Dlhodobý hmotný majetok, na ktorý je zriadené záložné právo</t>
  </si>
  <si>
    <t>Dlhodobý hmotný majetok, pri ktorom má účtovná jednotka obmedzené právo s ním nakladať</t>
  </si>
  <si>
    <t>7. Informácie k časti F. písm. j) prílohy č. 3 o  dlhodobom finančnom majetku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</si>
  <si>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</si>
  <si>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</si>
  <si>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</si>
  <si>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</si>
  <si>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</si>
  <si>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 xml:space="preserve">8. Informácie k časti F. písm. m) prílohy č. 3 o dlhodobom finančnom majetku </t>
  </si>
  <si>
    <t>Dlhodobý finančný majetok, na ktorý je zriadené záložné právo</t>
  </si>
  <si>
    <t>Dlhodobý finančný majetok, pri ktorom má účtovná jednotka obmedzené právo s ním nakladať</t>
  </si>
  <si>
    <t>9.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</si>
  <si>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</si>
  <si>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</si>
  <si>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</si>
  <si>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</si>
  <si>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</si>
  <si>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</si>
  <si>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</si>
  <si>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</si>
  <si>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</si>
  <si>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</si>
  <si>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10. Informácie k časti F. písm. j) a l) prílohy č. 3 o dlhových CP držaných do splatnosti</t>
  </si>
  <si>
    <t>Druh CP</t>
  </si>
  <si>
    <t>Zvýšenie hodnoty</t>
  </si>
  <si>
    <t>Zníženie hodnoty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</si>
  <si>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</si>
  <si>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</si>
  <si>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</si>
  <si>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</si>
  <si>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</si>
  <si>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Stav na konci účtovného obdobia</t>
  </si>
  <si>
    <t>11. Informácie k časti F. písm. j) a l) prílohy č. 3 o poskytnutých dlhodobých pôžičkách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</si>
  <si>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</si>
  <si>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</si>
  <si>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</si>
  <si>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</si>
  <si>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12. Informácie k časti F. písm. o) prílohy č. 3 o opravných položkách k zásobám</t>
  </si>
  <si>
    <t>Zásoby</t>
  </si>
  <si>
    <t>Stav  OP na začiatku účtovného obdobia</t>
  </si>
  <si>
    <t>Zúčtovanie OP z dôvodu zániku opodstatnenosti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</si>
  <si>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</si>
  <si>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</si>
  <si>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</si>
  <si>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</si>
  <si>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</si>
  <si>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</si>
  <si>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</si>
  <si>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Náklady na obstarávanie nehnuteľnosti  na predaj za účtovné obdobie</t>
  </si>
  <si>
    <t>Náklady na obstaranie nehnuteľnosti na predaj od začiatku obstarávania</t>
  </si>
  <si>
    <t>Nedokončená výroba a polotovary vlastnej výroby</t>
  </si>
  <si>
    <t>13. Informácie k časti F. písm. p) prílohy č. 3 o zásobách, na ktoré je zriadené záložné právo a o zásobách, pri ktorých má účtovná jednotka obmedzené právo s nimi nakladať</t>
  </si>
  <si>
    <t>Zásoby, na ktoré je zriadené záložné právo</t>
  </si>
  <si>
    <t>Zásoby, pri ktorých má účtovná jednotka obmedzené právo s nimi nakladať</t>
  </si>
  <si>
    <t>14. Informácie k časti F. písm. q) prílohy č. 3 o zákazkovej výrobe a o zákazkovej výstavbe nehnuteľnosti určenej na predaj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</si>
  <si>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</si>
  <si>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</si>
  <si>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</si>
  <si>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</si>
  <si>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</si>
  <si>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</si>
  <si>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</si>
  <si>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</si>
  <si>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</si>
  <si>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 xml:space="preserve">Suma prijatých preddavkov 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</si>
  <si>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</si>
  <si>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</si>
  <si>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</si>
  <si>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</si>
  <si>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</si>
  <si>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</si>
  <si>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</si>
  <si>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</si>
  <si>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15. Informácie k časti F. písm. r) prílohy č. 3 o vývoji opravnej položky  k pohľadávkam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</si>
  <si>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</si>
  <si>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</si>
  <si>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</si>
  <si>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</si>
  <si>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</si>
  <si>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</si>
  <si>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</si>
  <si>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</si>
  <si>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16.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</si>
  <si>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</si>
  <si>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</si>
  <si>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</si>
  <si>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</si>
  <si>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</si>
  <si>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</si>
  <si>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</si>
  <si>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</si>
  <si>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</si>
  <si>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</si>
  <si>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</si>
  <si>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</si>
  <si>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Pohľadávky po lehote splatnosti</t>
  </si>
  <si>
    <t>Pohľadávky so zostatkovou dobou splatnosti  jeden rok až päť rokov</t>
  </si>
  <si>
    <t>Pohľadávky so zostatkovou dobou splatnosti dlhšou ako päť rokov</t>
  </si>
  <si>
    <t xml:space="preserve">17.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</si>
  <si>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</si>
  <si>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</si>
  <si>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</si>
  <si>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</si>
  <si>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</si>
  <si>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Hodnota pohľadávok, pri ktorých je obmedzené právo s nimi nakladať</t>
  </si>
  <si>
    <t>18. Informácie k časti F. písm. w)  prílohy č. 3 o krátkodobom finančnom majetku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</si>
  <si>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</si>
  <si>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</si>
  <si>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</si>
  <si>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</si>
  <si>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</si>
  <si>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</si>
  <si>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</si>
  <si>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</si>
  <si>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</si>
  <si>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</si>
  <si>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</si>
  <si>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</si>
  <si>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</si>
  <si>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19.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</si>
  <si>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</si>
  <si>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</si>
  <si>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</si>
  <si>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Stav  OP na konci účtovného obdobia</t>
  </si>
  <si>
    <t>Krátkodobý  finančný majetok, na ktorý bolo zriadené záložné právo</t>
  </si>
  <si>
    <t>Krátkodobý  finančný majetok, pri ktorom je obmedzené právo s ním nakladať</t>
  </si>
  <si>
    <t>20. Informácie k časti F. písm. y) prílohy č. 3 o krátkodobom finančnom majetku, na ktorý bolo zriadené záložné právo a o krátkodobom finančnom majetku, pri ktorom má účtovná jednotka obmedzené právo s ním nakladať</t>
  </si>
  <si>
    <t>21. Informácie k časti F. písm.  za) prílohy č. 3 o ocenení krátkodobého finančného  majetku, ku dňu ku ktorému sa zostavuje účtovná závierka reálnou hodnotou</t>
  </si>
  <si>
    <t>Emisné kvóty (komodity)</t>
  </si>
  <si>
    <t>22. Informácie k časti F. písm.  zb) prílohy č. 3 o významných položkách časového rozlíšenia na strane aktív</t>
  </si>
  <si>
    <t>Opis položky časového rozlíšenia</t>
  </si>
  <si>
    <t xml:space="preserve">Náklady budúcich období dlhodobé,  z toho: </t>
  </si>
  <si>
    <t>Náklady budúcich období krátkodobé, z toho:</t>
  </si>
  <si>
    <t>Príjmy budúcich období dlhodobé, z toho:</t>
  </si>
  <si>
    <t>Príjmy budúcich období krátkodobé, z toho:</t>
  </si>
  <si>
    <t>23. Informácie k časti F. písm. zc) prílohy č. 3 o majetku prenajatom formou finančného prenájmu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</si>
  <si>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</si>
  <si>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</si>
  <si>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</si>
  <si>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</si>
  <si>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</si>
  <si>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</si>
  <si>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 xml:space="preserve">24. Informácie k časti G. písm. a) tretiemu bodu prílohy č. 3 o rozdelení účtovného zisku alebo o vysporiadaní účtovnej straty 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</si>
  <si>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</si>
  <si>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</si>
  <si>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</si>
  <si>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</si>
  <si>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</si>
  <si>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</si>
  <si>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</si>
  <si>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</si>
  <si>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</si>
  <si>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</si>
  <si>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</si>
  <si>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</si>
  <si>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</si>
  <si>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</si>
  <si>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</si>
  <si>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</si>
  <si>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</si>
  <si>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</si>
  <si>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25. Informácie k časti G. písm. b) prílohy č. 3 o rezervách</t>
  </si>
  <si>
    <t>Použitie</t>
  </si>
  <si>
    <t>Zrušenie</t>
  </si>
  <si>
    <t>Dlhodobé rezervy, z toho:</t>
  </si>
  <si>
    <t>Krátkodobé rezervy, z toho:</t>
  </si>
  <si>
    <t>26. Informácie k časti G. písm. c) a d) prílohy č. 3 o záväzkoch</t>
  </si>
  <si>
    <t>Záväzky po lehote splatnosti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</si>
  <si>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</si>
  <si>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</si>
  <si>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</si>
  <si>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</si>
  <si>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</si>
  <si>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</si>
  <si>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</si>
  <si>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</si>
  <si>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</si>
  <si>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</si>
  <si>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</si>
  <si>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</si>
  <si>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</si>
  <si>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zníženie nákladov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</si>
  <si>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</si>
  <si>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</si>
  <si>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</si>
  <si>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</si>
  <si>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</si>
  <si>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</si>
  <si>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</si>
  <si>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</si>
  <si>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</si>
  <si>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</si>
  <si>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</si>
  <si>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</si>
  <si>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Menovitá hodnota</t>
  </si>
  <si>
    <t>Počet</t>
  </si>
  <si>
    <t>Emisný kurz</t>
  </si>
  <si>
    <t>Úrok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</si>
  <si>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</si>
  <si>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</si>
  <si>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</si>
  <si>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</si>
  <si>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</si>
  <si>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</si>
  <si>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31. Informácie k časti G. písm. j) prílohy č. 3 o významných položkách časového rozlíšenia na strane pasív</t>
  </si>
  <si>
    <t>Výdavky budúcich období dlhodobé, z toho:</t>
  </si>
  <si>
    <t>Výdavky budúcich období krátkodobé, z toho:</t>
  </si>
  <si>
    <t>32. Informácie k časti  G. písm. k) prílohy č. 3 o významných položkách derivátov za bežné účtovné obdobie</t>
  </si>
  <si>
    <t>Účtovná hodnota</t>
  </si>
  <si>
    <t>Dohodnutá cena  podkladového nástroja</t>
  </si>
  <si>
    <t>pohľadávky</t>
  </si>
  <si>
    <t>záväzku</t>
  </si>
  <si>
    <t>Deriváty určené na obchodovanie, z toho: </t>
  </si>
  <si>
    <t>Zabezpečovacie deriváty, z toho:</t>
  </si>
  <si>
    <t>Zmena reálnej hodnoty (+/-) s vplyvom na</t>
  </si>
  <si>
    <t>výsledok hospodárenia</t>
  </si>
  <si>
    <t>vlastné imanie</t>
  </si>
  <si>
    <t>33.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</si>
  <si>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</si>
  <si>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</si>
  <si>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</si>
  <si>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</si>
  <si>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</si>
  <si>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</si>
  <si>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34. Informácie k časti G. písm. m) prílohy č. 3 o majetku prenajatom formou finančného prenájmu</t>
  </si>
  <si>
    <t>Finančný náklad</t>
  </si>
  <si>
    <t>35. Informácie k časti H. písm. a) prílohy č. 3 o tržbách</t>
  </si>
  <si>
    <t>Oblasť odbytu</t>
  </si>
  <si>
    <t>Typ výrobkov, tovarov, služieb  (napríklad A)</t>
  </si>
  <si>
    <t>Typ výrobkov, tovarov, služieb  (napríklad B)</t>
  </si>
  <si>
    <t>Typ výrobkov, tovarov, služieb  (napríklad C)</t>
  </si>
  <si>
    <t>36.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</si>
  <si>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</si>
  <si>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</si>
  <si>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</si>
  <si>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</si>
  <si>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</si>
  <si>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</si>
  <si>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</si>
  <si>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</si>
  <si>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</si>
  <si>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37.  Informácie k časti H. písm. c) až f)  prílohy č. 3 o výnosoch pri aktivácii nákladov a o výnosoch z hospodárskej činnosti, finančnej činnosti a mimoriadnej činnosti</t>
  </si>
  <si>
    <t>Ostatné významné položky výnosov z hospodárskej činnosti, z toho:</t>
  </si>
  <si>
    <t>Finančné výnosy, z toho:</t>
  </si>
  <si>
    <t>Kurzové zisky, z toho:</t>
  </si>
  <si>
    <t>kurzové zisky ku dňu, ku ktorému sa zostavuje účtovná závierka</t>
  </si>
  <si>
    <t>Ostatné významné položky finančných výnosov, z toho:</t>
  </si>
  <si>
    <t>Mimoriadne výnosy, z toho:</t>
  </si>
  <si>
    <t>38.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</si>
  <si>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</si>
  <si>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</si>
  <si>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</si>
  <si>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</si>
  <si>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</si>
  <si>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</si>
  <si>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</si>
  <si>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39. Informácie k časti I. prílohy č. 3 o nákladoch</t>
  </si>
  <si>
    <t>Náklady za poskytnuté služby, z toho: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</si>
  <si>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</si>
  <si>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</si>
  <si>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</si>
  <si>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</si>
  <si>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</si>
  <si>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</si>
  <si>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 toho:</t>
  </si>
  <si>
    <t>Ostatné významné položky nákladov z hospodárskej činnosti, z toho:</t>
  </si>
  <si>
    <t>Finančné náklady, z toho:</t>
  </si>
  <si>
    <t>Kurzové straty, z toho:</t>
  </si>
  <si>
    <t>kurzové straty ku dňu, ku ktorému sa zostavuje účtovná závierka</t>
  </si>
  <si>
    <t>Ostatné významné položky finančných nákladov, z toho:</t>
  </si>
  <si>
    <t>Mimoriadne náklady, z toho:</t>
  </si>
  <si>
    <t>40.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</si>
  <si>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</si>
  <si>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</si>
  <si>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</si>
  <si>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</si>
  <si>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</si>
  <si>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</si>
  <si>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41.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</si>
  <si>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</si>
  <si>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</si>
  <si>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</si>
  <si>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</si>
  <si>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</si>
  <si>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</si>
  <si>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</si>
  <si>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</si>
  <si>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</si>
  <si>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</si>
  <si>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</si>
  <si>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42. Informácie k  časť K. prílohy č. 3 o podsúvahových položkách</t>
  </si>
  <si>
    <t>Prenajatý majetok</t>
  </si>
  <si>
    <t>Majetok v nájme (operatívny prenájom)</t>
  </si>
  <si>
    <t>Majetok prijatý do úschovy</t>
  </si>
  <si>
    <t>Pohľadávky z derivátov</t>
  </si>
  <si>
    <t>Záväzky z opcií derivátov</t>
  </si>
  <si>
    <t>Odpísané pohľadávky</t>
  </si>
  <si>
    <t>Pohľadávky z leasingu</t>
  </si>
  <si>
    <t>Záväzky z leasingu</t>
  </si>
  <si>
    <t>Iné položky</t>
  </si>
  <si>
    <t>43. Informácie k časti L. písm. a) prílohy č. 3 o podmienených záväzkoch</t>
  </si>
  <si>
    <t>Druh podmieneného záväzku</t>
  </si>
  <si>
    <t xml:space="preserve">Bežné účtovné obdobie                      </t>
  </si>
  <si>
    <t>Hodnota celkom</t>
  </si>
  <si>
    <t>Hodnota voči spriazneným osobám</t>
  </si>
  <si>
    <t>Zo súdnych rozhodnutí</t>
  </si>
  <si>
    <t>Z poskytnutých záruk</t>
  </si>
  <si>
    <t>Zo všeobecne záväzných právnych predpisov</t>
  </si>
  <si>
    <t>Zo zmluvy o podriadenom záväzku</t>
  </si>
  <si>
    <t>Z ručenia</t>
  </si>
  <si>
    <t>Iné podmienené záväzky</t>
  </si>
  <si>
    <t xml:space="preserve">Bezprostredne predchádzajúce účtovné obdobie                      </t>
  </si>
  <si>
    <t>44. Informácie k časti L. písm. c) prílohy č. 3 o podmienenom majetku</t>
  </si>
  <si>
    <t>Druh podmieneného majetku</t>
  </si>
  <si>
    <t xml:space="preserve">Bežné účtovné obdobie                               </t>
  </si>
  <si>
    <t xml:space="preserve">Bezprostredne predchádzajúce účtovné obdobie                                                                            </t>
  </si>
  <si>
    <t>Práva zo servisných zmlúv</t>
  </si>
  <si>
    <t>Práva z poistných zmlúv</t>
  </si>
  <si>
    <t>Práva z koncesionárskych zmlúv</t>
  </si>
  <si>
    <t>Práva z licenčných zmlúv</t>
  </si>
  <si>
    <t>Práva z privatizácie</t>
  </si>
  <si>
    <t>Práva zo súdnych sporov</t>
  </si>
  <si>
    <t>Iné práva</t>
  </si>
  <si>
    <t>45. Informácie k časti M. prílohy č. 3 o príjmoch a výhodách členov štatutárnych orgánov, dozorných orgánov a iných orgánov</t>
  </si>
  <si>
    <t>Druh príjmu, výhody</t>
  </si>
  <si>
    <t>Hodnota  príjmu, výhody súčasných členov orgánov</t>
  </si>
  <si>
    <t xml:space="preserve">Hodnota príjmu, výhody bývalých členov orgánov                                                        </t>
  </si>
  <si>
    <t>štatutárnych</t>
  </si>
  <si>
    <t>dozorných</t>
  </si>
  <si>
    <t>iných</t>
  </si>
  <si>
    <t>Časť 1 - Bežné účtovné obdobie</t>
  </si>
  <si>
    <t>Časť 2 - Bezprostredne predchádzajúce účtovné obdobie</t>
  </si>
  <si>
    <t>Peňažné príjmy</t>
  </si>
  <si>
    <t>Nepeňažné príjmy</t>
  </si>
  <si>
    <t>Peňažné  preddavky</t>
  </si>
  <si>
    <t>Nepeňažné preddavky</t>
  </si>
  <si>
    <t>Poskytnuté úvery</t>
  </si>
  <si>
    <t>Poskytnuté záruky</t>
  </si>
  <si>
    <t>46. Informácie k časti N. prílohy č. 3 o ekonomických vzťahoch medzi účtovnou jednotkou a spriaznenými osobami</t>
  </si>
  <si>
    <t>Spriaznená osoba </t>
  </si>
  <si>
    <t>Kód druhu obchodu</t>
  </si>
  <si>
    <t>Hodnotové vyjadrenie obchodu</t>
  </si>
  <si>
    <t xml:space="preserve">Bezprostredne predchádzajúce účtovné obdobie                                             </t>
  </si>
  <si>
    <t xml:space="preserve">Tabuľka č. 2 </t>
  </si>
  <si>
    <t>Stav na konci účtovného obdobia</t>
  </si>
  <si>
    <t>Základné imanie</t>
  </si>
  <si>
    <t>Vlastné akcie a vlastné obchodné podiely</t>
  </si>
  <si>
    <t>Emisné ážio</t>
  </si>
  <si>
    <t>Ostatné kapitálové fondy</t>
  </si>
  <si>
    <t>Zákonný rezervný fond (nedeliteľný fond) z kapitálových vkladov</t>
  </si>
  <si>
    <t>Oceňovacie rozdiely z kapitálových účastín</t>
  </si>
  <si>
    <t>Zákonný rezervný fond</t>
  </si>
  <si>
    <t>Nedeliteľný fond</t>
  </si>
  <si>
    <t>Štatutárne fondy a ostatné fondy</t>
  </si>
  <si>
    <t>Nerozdelený zisk minulých rokov</t>
  </si>
  <si>
    <t>Vyplatené dividendy</t>
  </si>
  <si>
    <t>Ostatné položky vlastného imania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</si>
  <si>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</si>
  <si>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</si>
  <si>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</si>
  <si>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</si>
  <si>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</si>
  <si>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</si>
  <si>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</si>
  <si>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</si>
  <si>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</si>
  <si>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t>Stav na začiatku účtovného obdobia</t>
  </si>
  <si>
    <t>Vyradenie dlhového CP z účtovníctva v účtovnom období</t>
  </si>
  <si>
    <t>Dlhové CP držané 
do splatnosti</t>
  </si>
  <si>
    <t>Vyradenie pôžičky z účtovníctva 
v účtovnom období</t>
  </si>
  <si>
    <t>Iný podiel na ostatných položkách VI ako na ZI v %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</si>
  <si>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</si>
  <si>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</si>
  <si>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</si>
  <si>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</si>
  <si>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</si>
  <si>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Pohľadávky podľa zostatkovej doby splatnosti</t>
  </si>
  <si>
    <t>Pohľadávky so zostatkovou dobou splatnosti 
do jedného roka</t>
  </si>
  <si>
    <t>Zvýšenie/ zníženie hodnoty (+/-)</t>
  </si>
  <si>
    <t>Vplyv ocenenia na výsledok hospodárenia bežného účtovného obdobia</t>
  </si>
  <si>
    <t>Vplyv ocenenia na vlastné imanie</t>
  </si>
  <si>
    <t>Položka vlastného imania</t>
  </si>
  <si>
    <t>Zmena základného imania</t>
  </si>
  <si>
    <t>Pohľadávky za upísané vlastné imanie</t>
  </si>
  <si>
    <t>Oceňovacie rozdiely z precenenia pri zlúčení, splynutí a rozdelení</t>
  </si>
  <si>
    <t>Neuhradená strata minulých rokov</t>
  </si>
  <si>
    <t>Výsledok hospodárenia bežného účtovného obdobia</t>
  </si>
  <si>
    <t>Účet 491 – Vlastné imanie fyzickej osoby – podnikateľa</t>
  </si>
  <si>
    <t>Stav 
na začiatku účtovného obdobia</t>
  </si>
  <si>
    <t>Záväzky so zostatkovou dobou splatnosti 
do jedného roka vrátane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</si>
  <si>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</si>
  <si>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</si>
  <si>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</si>
  <si>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</si>
  <si>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27. Informácie k časti G. písm. g) prílohy č. 3 o záväzkoch zo sociálneho fondu</t>
  </si>
  <si>
    <t>28. Informácie k časti G. písm. h) prílohy č. 3 o vydaných dlhopisoch</t>
  </si>
  <si>
    <t>29. Informácie k časti G. písm. i)  prílohy č. 3 o bankových úveroch, pôžičkách a krátkodobých finančných výpomociach</t>
  </si>
  <si>
    <t>30. Informácie k časti F. písm. v) a časti G. písm. f) prílohy č. 3 o odloženej daňovej pohľadávke alebo o odloženom daňovom záväzku</t>
  </si>
  <si>
    <t>Výnosy budúcich období dlhodobé, 
z toho:</t>
  </si>
  <si>
    <t>Výnosy budúcich období krátkodobé, 
z toho:</t>
  </si>
  <si>
    <t>Bezprostred- 
ne predchádza- 
júce účtovné obdobie</t>
  </si>
  <si>
    <t>Nedokončená výroba a polotovary vlastnej výroby</t>
  </si>
  <si>
    <t>Bezprostred- 
ne predchádza-
júce účtovné obdobie</t>
  </si>
  <si>
    <r>
      <t>Významné položky pri aktivácii nákladov, z toho:</t>
    </r>
    <r>
      <rPr>
        <sz val="8"/>
        <color theme="1"/>
        <rFont val="Arial"/>
        <family val="2"/>
        <charset val="238"/>
      </rPr>
      <t> </t>
    </r>
  </si>
  <si>
    <t>Dcérska účtovná jednotka/
Materská účtovná jednotka</t>
  </si>
  <si>
    <t>Za bežné 
účtovné obdobie</t>
  </si>
  <si>
    <t>Sumár od začiatku zákazkovej výstavby nehnuteľnosti určenej 
na predaj až do konca bežného účtovného obdobia</t>
  </si>
  <si>
    <t>Sumár od začiatku zákazkovej výroby až 
do konca bežného účtovného obdobia</t>
  </si>
  <si>
    <t>Bezprostredne predchádzajúce 
účtovné obdobie</t>
  </si>
  <si>
    <t>Práva z investovania prostriedkov 
získaných oslobodením od dane z príjmov</t>
  </si>
  <si>
    <t>Pôžičky ÚJ 
v kons. celku</t>
  </si>
  <si>
    <t>Podielové CP a podiely 
v spoločnosti
s podstatným
vplyvom</t>
  </si>
  <si>
    <t>50% of PM</t>
  </si>
  <si>
    <t>Client:</t>
  </si>
  <si>
    <t>Pre-tax income</t>
  </si>
  <si>
    <t>75% of PM</t>
  </si>
  <si>
    <t>Subject:</t>
  </si>
  <si>
    <t>Balance sheet</t>
  </si>
  <si>
    <t>Select value</t>
  </si>
  <si>
    <t>Sales revenue</t>
  </si>
  <si>
    <t>Equity</t>
  </si>
  <si>
    <t>Total assets</t>
  </si>
  <si>
    <t>RANGE</t>
  </si>
  <si>
    <t>in EUR</t>
  </si>
  <si>
    <t>Descrip-</t>
  </si>
  <si>
    <t>ASSETS</t>
  </si>
  <si>
    <t>Line</t>
  </si>
  <si>
    <t>Current accountig period</t>
  </si>
  <si>
    <t>Previous acc. period</t>
  </si>
  <si>
    <t>tion</t>
  </si>
  <si>
    <t>No.</t>
  </si>
  <si>
    <t>Brutto</t>
  </si>
  <si>
    <t>Correction</t>
  </si>
  <si>
    <t>Net</t>
  </si>
  <si>
    <t>a</t>
  </si>
  <si>
    <t>b</t>
  </si>
  <si>
    <t>c</t>
  </si>
  <si>
    <t>TOTAL ASSETS l. 002 + l. 030
+ l. 061</t>
  </si>
  <si>
    <t>001</t>
  </si>
  <si>
    <t>A.</t>
  </si>
  <si>
    <t>Non-current assets l. 003 + l. 011
+ l. 021</t>
  </si>
  <si>
    <t>002</t>
  </si>
  <si>
    <t>A.I.</t>
  </si>
  <si>
    <t>Non-current intangible assets  total (l. 004 to 010)</t>
  </si>
  <si>
    <t>003</t>
  </si>
  <si>
    <t>A.I.1.</t>
  </si>
  <si>
    <t>Capitalized development cost (012) - /072, 091A/</t>
  </si>
  <si>
    <t>004</t>
  </si>
  <si>
    <t>2.</t>
  </si>
  <si>
    <t>Software (013) - /073, 091A/</t>
  </si>
  <si>
    <t>005</t>
  </si>
  <si>
    <t>3.</t>
  </si>
  <si>
    <t>Valuable rights (014) - /074, 091A/</t>
  </si>
  <si>
    <t>006</t>
  </si>
  <si>
    <t>4.</t>
  </si>
  <si>
    <t>Goodwill (015)-/075,091A/</t>
  </si>
  <si>
    <t>007</t>
  </si>
  <si>
    <t>5.</t>
  </si>
  <si>
    <t>Other non-current intangible assets (019, 01X) - /079,
07X, 091A/</t>
  </si>
  <si>
    <t>008</t>
  </si>
  <si>
    <t>6.</t>
  </si>
  <si>
    <t>Non-current intangible assets under construction (041) - 093</t>
  </si>
  <si>
    <t>009</t>
  </si>
  <si>
    <t>7.</t>
  </si>
  <si>
    <t>Advance payments for non-current intangible assets (051) - 095A</t>
  </si>
  <si>
    <t>010</t>
  </si>
  <si>
    <t>A.II.</t>
  </si>
  <si>
    <t>Non-current tangible assets  total (l. 012 to 020)</t>
  </si>
  <si>
    <t>011</t>
  </si>
  <si>
    <t>A.II.1.</t>
  </si>
  <si>
    <t>Land (031)-092A</t>
  </si>
  <si>
    <t>012</t>
  </si>
  <si>
    <t>Buildings (021) - /081,092A/</t>
  </si>
  <si>
    <t>013</t>
  </si>
  <si>
    <t>Plant and equipment (022) - /082, 092A/</t>
  </si>
  <si>
    <t>014</t>
  </si>
  <si>
    <t>Perennial crops (025) - /085, 092A/</t>
  </si>
  <si>
    <t>015</t>
  </si>
  <si>
    <t>Livestock and draught animals (026) - /086, 092A/</t>
  </si>
  <si>
    <t>016</t>
  </si>
  <si>
    <t>Other non-current tangible assets (029, 02X, 032) -
/089, 08X, 092A/</t>
  </si>
  <si>
    <t>017</t>
  </si>
  <si>
    <t>Non-current tangible assets under construction (042) - 094</t>
  </si>
  <si>
    <t>018</t>
  </si>
  <si>
    <t>8.</t>
  </si>
  <si>
    <t>Advance payments for non-current tangible assets (052) - 095A</t>
  </si>
  <si>
    <t>019</t>
  </si>
  <si>
    <t>9.</t>
  </si>
  <si>
    <t>Adjustments for assets acquired (+/- 097) +/- 098</t>
  </si>
  <si>
    <t>020</t>
  </si>
  <si>
    <t>A.III.</t>
  </si>
  <si>
    <t xml:space="preserve">Non-current financial assets  total (l. 022 to 029) </t>
  </si>
  <si>
    <t>021</t>
  </si>
  <si>
    <t>A.III.1.</t>
  </si>
  <si>
    <t>Investment in subsidiaries (061) - 096A</t>
  </si>
  <si>
    <t>022</t>
  </si>
  <si>
    <t>Investment in  interest in associates (062) - 096A</t>
  </si>
  <si>
    <t>023</t>
  </si>
  <si>
    <t>Other non-current investments (063, 065) - 096A</t>
  </si>
  <si>
    <t>024</t>
  </si>
  <si>
    <t>Loans to entities in consolidated group (066A) - 096A</t>
  </si>
  <si>
    <t>025</t>
  </si>
  <si>
    <t>Other non-current financial assets (067A, 069, 06XA)
- 096A</t>
  </si>
  <si>
    <t>026</t>
  </si>
  <si>
    <t>Loans with maturity up to one year (066A, 067A, 06XA)
- 096A</t>
  </si>
  <si>
    <t>027</t>
  </si>
  <si>
    <t>Non-current financial assets under construction (043) - 096A</t>
  </si>
  <si>
    <t>028</t>
  </si>
  <si>
    <t>Advance payments for non-current financial assets (053) - 095A</t>
  </si>
  <si>
    <t>029</t>
  </si>
  <si>
    <t>B.</t>
  </si>
  <si>
    <t>Current assets l. 031 + l. 038
+ l. 046 + l. 055</t>
  </si>
  <si>
    <t>030</t>
  </si>
  <si>
    <t>B.I.</t>
  </si>
  <si>
    <t>Inventory total (l. 032 to 037)</t>
  </si>
  <si>
    <t>031</t>
  </si>
  <si>
    <t>B.I.1.</t>
  </si>
  <si>
    <t>Raw material (112, 119, 11X) - /191,19X/</t>
  </si>
  <si>
    <t>032</t>
  </si>
  <si>
    <t>Work in progress and semi-finished goods (121, 122, 12X) -
/192, 193, 19X/</t>
  </si>
  <si>
    <t>033</t>
  </si>
  <si>
    <t>Finished goods (123) - 194</t>
  </si>
  <si>
    <t>034</t>
  </si>
  <si>
    <t>Livestock (124) - 195</t>
  </si>
  <si>
    <t>035</t>
  </si>
  <si>
    <t>Merchandise (132,13,13X,139) -/196,19X/
- /196, 19X/</t>
  </si>
  <si>
    <t>036</t>
  </si>
  <si>
    <t>Advance payments for inventories (314A) - 391A</t>
  </si>
  <si>
    <t>037</t>
  </si>
  <si>
    <t>B.II.</t>
  </si>
  <si>
    <t>Long-term receivables total (l. 039 to 045)</t>
  </si>
  <si>
    <t>038</t>
  </si>
  <si>
    <t>B.II.1.</t>
  </si>
  <si>
    <t>Trade receivables (311A, 312A, 313A, 314A, 315A, 31XA)
- 391A</t>
  </si>
  <si>
    <t>039</t>
  </si>
  <si>
    <t>Net value of construction contracts (316A)</t>
  </si>
  <si>
    <t>040</t>
  </si>
  <si>
    <t>Receivables from subsidiary and controlling entity (351A) - 391A</t>
  </si>
  <si>
    <t>041</t>
  </si>
  <si>
    <t>Other receivables within consolidated group (351A) - 391A</t>
  </si>
  <si>
    <t>042</t>
  </si>
  <si>
    <t>Receivables from partners and consortium members (354A, 355A, 358A,
35XA) - 391A</t>
  </si>
  <si>
    <t>043</t>
  </si>
  <si>
    <t>Other receivables (335A, 33XA, 371A,373A, 374A, 375A,376A, 378A) - 391A</t>
  </si>
  <si>
    <t>044</t>
  </si>
  <si>
    <t>Deferred tax asset (481A)</t>
  </si>
  <si>
    <t>045</t>
  </si>
  <si>
    <t>B.III.</t>
  </si>
  <si>
    <t>Short-term receivables  total (l. 047 to 054)</t>
  </si>
  <si>
    <t>046</t>
  </si>
  <si>
    <t>B.III.1.</t>
  </si>
  <si>
    <t>Trade receivables (311A, 312A, 313A, 314A, 315A, 31XA) - 391A</t>
  </si>
  <si>
    <t>047</t>
  </si>
  <si>
    <t>048</t>
  </si>
  <si>
    <t>Receivables from subsidiary and controlling enterprise (351A) - 391A</t>
  </si>
  <si>
    <t>049</t>
  </si>
  <si>
    <t>050</t>
  </si>
  <si>
    <t>Receivables from partners and consortium members (354A, 355A, 358A,35XA, 398A) - 391A</t>
  </si>
  <si>
    <t>051</t>
  </si>
  <si>
    <t>Social security receivables (336) - 391A</t>
  </si>
  <si>
    <t>052</t>
  </si>
  <si>
    <t>Tax receivables (341, 342, 343, 345, 346, 347) - 391A</t>
  </si>
  <si>
    <t>053</t>
  </si>
  <si>
    <t>Other receivables (335A, 33XA, 371A, 373A, 374A, 375A, 376A, 378A) - 391A</t>
  </si>
  <si>
    <t>054</t>
  </si>
  <si>
    <t>B.IV.</t>
  </si>
  <si>
    <t>Financial assets total (l. 056 to 060)</t>
  </si>
  <si>
    <t>055</t>
  </si>
  <si>
    <t>B.IV.1.</t>
  </si>
  <si>
    <t>Cash (211, 213, 21X)</t>
  </si>
  <si>
    <t>056</t>
  </si>
  <si>
    <t>Bank accounts (221A, 22X +/- 261)</t>
  </si>
  <si>
    <t>057</t>
  </si>
  <si>
    <t>Term deposits exceeding one year 22XA</t>
  </si>
  <si>
    <t>058</t>
  </si>
  <si>
    <t>Short-term financial assets (251, 253, 256, 257, 25X) - /291, 29X/</t>
  </si>
  <si>
    <t>059</t>
  </si>
  <si>
    <t>Short-term financial assets under construction (259, 314A) - 291</t>
  </si>
  <si>
    <t>060</t>
  </si>
  <si>
    <t>C.</t>
  </si>
  <si>
    <t>Accruals and prepayments  total l. 062 and 065</t>
  </si>
  <si>
    <t>061</t>
  </si>
  <si>
    <t>C.1.</t>
  </si>
  <si>
    <t xml:space="preserve">Prepaid expenses long-term (381A, 382A) </t>
  </si>
  <si>
    <t>062</t>
  </si>
  <si>
    <t>Prepaid expenses short-term (381A, 382A)</t>
  </si>
  <si>
    <t>063</t>
  </si>
  <si>
    <t>Accrued revenues  long-term (385A)</t>
  </si>
  <si>
    <t>064</t>
  </si>
  <si>
    <t>Accrued revenues short-term (385A)</t>
  </si>
  <si>
    <t>065</t>
  </si>
  <si>
    <t>Control number  (lines 001-064)</t>
  </si>
  <si>
    <t>LIABILITIES</t>
  </si>
  <si>
    <t>Current accountig</t>
  </si>
  <si>
    <t>Previous accouting</t>
  </si>
  <si>
    <t>period</t>
  </si>
  <si>
    <t>SHAREHOLDERS' EQUITY AND LIABILITIES TOTAL l. 067 + 088 + 121</t>
  </si>
  <si>
    <t>066</t>
  </si>
  <si>
    <t>Shareholders' equity l. 068+ 073+ 080 + 084+ 087</t>
  </si>
  <si>
    <t>067</t>
  </si>
  <si>
    <t>Registered capital total (l. 069 to 072)</t>
  </si>
  <si>
    <t>068</t>
  </si>
  <si>
    <t>Share capital (411 alebo +/- 491)</t>
  </si>
  <si>
    <t>069</t>
  </si>
  <si>
    <t>Own shares and interests (/-/252)</t>
  </si>
  <si>
    <t>070</t>
  </si>
  <si>
    <t>Change in share capital +/- 419</t>
  </si>
  <si>
    <t>071</t>
  </si>
  <si>
    <t>Receivables for subscribed share capital (/-/353)</t>
  </si>
  <si>
    <t>072</t>
  </si>
  <si>
    <t>Capital funds total (l. 074 to 079)</t>
  </si>
  <si>
    <t>073</t>
  </si>
  <si>
    <t>Share premium (412)</t>
  </si>
  <si>
    <t>074</t>
  </si>
  <si>
    <t>Other capital funds (413)</t>
  </si>
  <si>
    <t>075</t>
  </si>
  <si>
    <t>Legal reserve fund (non-distributable fund) from capital contributions (417, 418)</t>
  </si>
  <si>
    <t>076</t>
  </si>
  <si>
    <t>Asset and liabilities revaluation reserve (+/- 414)</t>
  </si>
  <si>
    <t>077</t>
  </si>
  <si>
    <t>Investments revaluation reserve  (+/- 415)</t>
  </si>
  <si>
    <t>078</t>
  </si>
  <si>
    <t>Revaluation reserve for mergers and demergers (+/-416)</t>
  </si>
  <si>
    <t>079</t>
  </si>
  <si>
    <t>Funds created from profit total (l. 081 to 083)</t>
  </si>
  <si>
    <t>080</t>
  </si>
  <si>
    <t>Legal reserve fund (421)</t>
  </si>
  <si>
    <t>081</t>
  </si>
  <si>
    <t>Non-distributable fund  (422)</t>
  </si>
  <si>
    <t>082</t>
  </si>
  <si>
    <t>Statutory and other funds (423, 427, 42X)</t>
  </si>
  <si>
    <t>083</t>
  </si>
  <si>
    <t>A.IV.</t>
  </si>
  <si>
    <t>Retained earnings l. 085 + 086</t>
  </si>
  <si>
    <t>084</t>
  </si>
  <si>
    <t>A.IV.1.</t>
  </si>
  <si>
    <t>Retained profits from previous years (428)</t>
  </si>
  <si>
    <t>085</t>
  </si>
  <si>
    <t>Accumulated loss carried forward (/-/429)</t>
  </si>
  <si>
    <t>086</t>
  </si>
  <si>
    <t>A.V.</t>
  </si>
  <si>
    <t>Profit or loss from current period /+-/ l. 001 - (068 + 073 + 080 + 084 + 088 + 121)</t>
  </si>
  <si>
    <t>087</t>
  </si>
  <si>
    <t>Liabilities l. 89 + 94 + 106 + 117+ 118</t>
  </si>
  <si>
    <t>088</t>
  </si>
  <si>
    <t>Provisions total (l. 090 to 093)</t>
  </si>
  <si>
    <t>089</t>
  </si>
  <si>
    <t>Legal provisions long term (451A)</t>
  </si>
  <si>
    <t>090</t>
  </si>
  <si>
    <t>Legal provisions short term (323A, 451A)</t>
  </si>
  <si>
    <t>091</t>
  </si>
  <si>
    <t>Other long-term provisions (459A, 45XA)</t>
  </si>
  <si>
    <t>092</t>
  </si>
  <si>
    <t>Other short term provisions (323, 32X, 451A, 459A, 45XA)</t>
  </si>
  <si>
    <t>093</t>
  </si>
  <si>
    <t>Non-current liabilities total (l. 095 to 105)</t>
  </si>
  <si>
    <t>094</t>
  </si>
  <si>
    <t>Long-term trade payables (479A)</t>
  </si>
  <si>
    <t>095</t>
  </si>
  <si>
    <t>096</t>
  </si>
  <si>
    <t>Long-term uninvoiced supplies (476A)</t>
  </si>
  <si>
    <t>097</t>
  </si>
  <si>
    <t>Long-term payables to subsidiary and controling enterprise (471A)</t>
  </si>
  <si>
    <t>098</t>
  </si>
  <si>
    <t>Other long-term liabilities within consolidated group (471A)</t>
  </si>
  <si>
    <t>099</t>
  </si>
  <si>
    <t>Long-term advance payaments received (475A)</t>
  </si>
  <si>
    <t>100</t>
  </si>
  <si>
    <t>Long-term bills of exchange payable (478A)</t>
  </si>
  <si>
    <t>101</t>
  </si>
  <si>
    <t>Bonds and debentures issued (473A/-/255A)</t>
  </si>
  <si>
    <t>102</t>
  </si>
  <si>
    <t>Social fund payable (472)</t>
  </si>
  <si>
    <t>103</t>
  </si>
  <si>
    <t>10.</t>
  </si>
  <si>
    <t>Other non-current liabilities (474A, 479A, 47XA, 372A, 373A, 377A)</t>
  </si>
  <si>
    <t>104</t>
  </si>
  <si>
    <t>11.</t>
  </si>
  <si>
    <t>Deferred tax liability (481A)</t>
  </si>
  <si>
    <t>105</t>
  </si>
  <si>
    <t>Current liabilities  total (l. 107 to 116)</t>
  </si>
  <si>
    <t>106</t>
  </si>
  <si>
    <t>Trade payables (321, 322, 324, 325, 32X, 475A, 478A, 479A, 47XA)</t>
  </si>
  <si>
    <t>107</t>
  </si>
  <si>
    <t>108</t>
  </si>
  <si>
    <t>Uninvoiced supplies (326, 476A)</t>
  </si>
  <si>
    <t>109</t>
  </si>
  <si>
    <t>Payables to subsidiary and controlling enterprise (361A, 471A)</t>
  </si>
  <si>
    <t>110</t>
  </si>
  <si>
    <t>Other liabilities within consolidated group (361A, 36XA, 471A, 47XA)</t>
  </si>
  <si>
    <t>111</t>
  </si>
  <si>
    <t>Payables to partners and consortium members (364, 365, 366, 367, 368, 398A, 478A, 479A)</t>
  </si>
  <si>
    <t>112</t>
  </si>
  <si>
    <t>Payables to employees (331, 333, 33X, 479A)</t>
  </si>
  <si>
    <t>113</t>
  </si>
  <si>
    <t>Social security payables (336, 479A)</t>
  </si>
  <si>
    <t>114</t>
  </si>
  <si>
    <t>Tax liabilities and subsidies (341, 342, 343, 345, 346, 347, 34X)</t>
  </si>
  <si>
    <t>115</t>
  </si>
  <si>
    <t>Other short-term liabilities (372A, 373A, 377A, 379A, 474A, 479A, 47X)</t>
  </si>
  <si>
    <t>116</t>
  </si>
  <si>
    <t>Short term financial borrowings (241, 249, 24x, 473A, /-/255A)</t>
  </si>
  <si>
    <t>117</t>
  </si>
  <si>
    <t>B.V.</t>
  </si>
  <si>
    <t>Bank loans (l. 119 to 120)</t>
  </si>
  <si>
    <t>118</t>
  </si>
  <si>
    <t>B.V.1.</t>
  </si>
  <si>
    <t>Long-term bank loans (461A, 46XA)</t>
  </si>
  <si>
    <t>119</t>
  </si>
  <si>
    <t>Current bank loans (221A, 231, 232, 23X, 461A, 46XA)</t>
  </si>
  <si>
    <t>120</t>
  </si>
  <si>
    <t>Accruals and deferred income - total (l. 122 to 125)</t>
  </si>
  <si>
    <t>121</t>
  </si>
  <si>
    <t>Accruals long term (383A)</t>
  </si>
  <si>
    <t>122</t>
  </si>
  <si>
    <t>Accruals short term (383A)</t>
  </si>
  <si>
    <t>123</t>
  </si>
  <si>
    <t>Deferred income long term (384A)</t>
  </si>
  <si>
    <t>124</t>
  </si>
  <si>
    <t>Deferred income short term (384A)</t>
  </si>
  <si>
    <t>125</t>
  </si>
  <si>
    <t>Control number  (lines 061-110)</t>
  </si>
  <si>
    <t>888</t>
  </si>
  <si>
    <t>Profit and loss statement</t>
  </si>
  <si>
    <t xml:space="preserve"> in EUR </t>
  </si>
  <si>
    <t>TEXT</t>
  </si>
  <si>
    <t>Accountig period</t>
  </si>
  <si>
    <t>Current</t>
  </si>
  <si>
    <t>Previous</t>
  </si>
  <si>
    <t xml:space="preserve">     I.</t>
  </si>
  <si>
    <t>01</t>
  </si>
  <si>
    <t>A .</t>
  </si>
  <si>
    <t>Costs of merchandise sold (504, 505A,507)</t>
  </si>
  <si>
    <t>02</t>
  </si>
  <si>
    <t>+</t>
  </si>
  <si>
    <t>Gross margin l. 01 - r. 02</t>
  </si>
  <si>
    <t>03</t>
  </si>
  <si>
    <t xml:space="preserve">     II.</t>
  </si>
  <si>
    <t>Production l. 05 + r. 06 + r. 07</t>
  </si>
  <si>
    <t>04</t>
  </si>
  <si>
    <t>II.1.</t>
  </si>
  <si>
    <t>Revenues from own products and services (601, 602,606)</t>
  </si>
  <si>
    <t>05</t>
  </si>
  <si>
    <t>Change in stock of finished goods and work in progress  (+/- acc. group 61)</t>
  </si>
  <si>
    <t>06</t>
  </si>
  <si>
    <t xml:space="preserve">Own work capitalised (acc. group 62)     </t>
  </si>
  <si>
    <t>07</t>
  </si>
  <si>
    <t>Production costs l. 09 + r. 10</t>
  </si>
  <si>
    <t>08</t>
  </si>
  <si>
    <t>B.1.</t>
  </si>
  <si>
    <t>Material and energy consumption and other unstorable supplies (501, 502, 503, 505A)</t>
  </si>
  <si>
    <t>09</t>
  </si>
  <si>
    <t xml:space="preserve">   2.</t>
  </si>
  <si>
    <t>Services (acc. group 51)</t>
  </si>
  <si>
    <t>10</t>
  </si>
  <si>
    <t>Added value l. 03 + r. 04 - r. 08</t>
  </si>
  <si>
    <t>11</t>
  </si>
  <si>
    <t>Personnel expenses  total (l. 13 až 16)</t>
  </si>
  <si>
    <t>12</t>
  </si>
  <si>
    <t>Wages and salaries (521, 522)</t>
  </si>
  <si>
    <t>13</t>
  </si>
  <si>
    <t>Remuneration of members of the board of companies and co-operatives (523)</t>
  </si>
  <si>
    <t>14</t>
  </si>
  <si>
    <t xml:space="preserve">   3.</t>
  </si>
  <si>
    <t>Social insurance costs (524, 525, 526)</t>
  </si>
  <si>
    <t>15</t>
  </si>
  <si>
    <t xml:space="preserve">   4.</t>
  </si>
  <si>
    <t>Social security costs (527, 528)</t>
  </si>
  <si>
    <t>16</t>
  </si>
  <si>
    <t>D.</t>
  </si>
  <si>
    <t>Indirect taxes and charges (acc. group 53)</t>
  </si>
  <si>
    <t>17</t>
  </si>
  <si>
    <t>E.</t>
  </si>
  <si>
    <t>Depreciation of and provisions to non-current tangible and intangible assets (551, 553)</t>
  </si>
  <si>
    <t>18</t>
  </si>
  <si>
    <t xml:space="preserve">    III.</t>
  </si>
  <si>
    <t>Revenue from sale of non-current assets and material (641, 642)</t>
  </si>
  <si>
    <t>19</t>
  </si>
  <si>
    <t>F.</t>
  </si>
  <si>
    <t>Net book value of non-current assets and material sold (541, 542)</t>
  </si>
  <si>
    <t>20</t>
  </si>
  <si>
    <t>G.</t>
  </si>
  <si>
    <t>Creation and release of provisions to receivables (+/-547)</t>
  </si>
  <si>
    <t>21</t>
  </si>
  <si>
    <t xml:space="preserve">   IV.</t>
  </si>
  <si>
    <t>Other operating revenues (644, 645, 646, 648, 655, 657)</t>
  </si>
  <si>
    <t>22</t>
  </si>
  <si>
    <t>H.</t>
  </si>
  <si>
    <t>Other operating expenses (543, 544, 545, 546, 548, 549, 555, 557)</t>
  </si>
  <si>
    <t>23</t>
  </si>
  <si>
    <t xml:space="preserve">    V.</t>
  </si>
  <si>
    <t>Reclassification of operating revenues (-)(697)</t>
  </si>
  <si>
    <t>24</t>
  </si>
  <si>
    <t>I.</t>
  </si>
  <si>
    <t>Reclassification of operating expenses (-)(597)</t>
  </si>
  <si>
    <t>25</t>
  </si>
  <si>
    <t>*</t>
  </si>
  <si>
    <t>Profit or loss from operating activities
l.11 - 12 - 17- 18 + 19- 20 - 21 + 22 -23
+ (-24) - (-25)</t>
  </si>
  <si>
    <t>26</t>
  </si>
  <si>
    <t xml:space="preserve">    VI.</t>
  </si>
  <si>
    <t>Revenues from sale of securities and ownership interests (661)</t>
  </si>
  <si>
    <t>27</t>
  </si>
  <si>
    <t>J.</t>
  </si>
  <si>
    <t>Book value of securities and ownership interest sold (561)</t>
  </si>
  <si>
    <t>28</t>
  </si>
  <si>
    <t xml:space="preserve"> VII.</t>
  </si>
  <si>
    <t>Income from long-term financial assets l.30 + 31 + 32</t>
  </si>
  <si>
    <t>29</t>
  </si>
  <si>
    <t xml:space="preserve"> VII.1.</t>
  </si>
  <si>
    <t>Income from investments in subsidiaries and associates (665A)</t>
  </si>
  <si>
    <t>30</t>
  </si>
  <si>
    <t xml:space="preserve">      2.</t>
  </si>
  <si>
    <t>Income from other long-term securities and ownership interest (665A)</t>
  </si>
  <si>
    <t>31</t>
  </si>
  <si>
    <t xml:space="preserve">      3.</t>
  </si>
  <si>
    <t>Income from other long-term financial assets (665A)</t>
  </si>
  <si>
    <t>32</t>
  </si>
  <si>
    <t xml:space="preserve"> VIII.</t>
  </si>
  <si>
    <t>Income from short-term financial assets (666)</t>
  </si>
  <si>
    <t>33</t>
  </si>
  <si>
    <t>K.</t>
  </si>
  <si>
    <t>Costs of short-term financial assets (566)</t>
  </si>
  <si>
    <t>34</t>
  </si>
  <si>
    <t xml:space="preserve">  IX .</t>
  </si>
  <si>
    <t>Income from revaluation of securities and income from transactions with derivatives  (664, 667)</t>
  </si>
  <si>
    <t>35</t>
  </si>
  <si>
    <t>L.</t>
  </si>
  <si>
    <t>Expenses for revaluation of securities and expenses for transactions with derivatives  (564, 567)</t>
  </si>
  <si>
    <t>36</t>
  </si>
  <si>
    <t>M.</t>
  </si>
  <si>
    <t>Creation and release of provisions to financial assets              +/- 565</t>
  </si>
  <si>
    <t>37</t>
  </si>
  <si>
    <t xml:space="preserve">   X.</t>
  </si>
  <si>
    <t>Interest income (662)</t>
  </si>
  <si>
    <t>38</t>
  </si>
  <si>
    <t>N.</t>
  </si>
  <si>
    <t>Interest expense (562)</t>
  </si>
  <si>
    <t>39</t>
  </si>
  <si>
    <t xml:space="preserve">   XI.</t>
  </si>
  <si>
    <t>Foreign exchange gains (663)</t>
  </si>
  <si>
    <t>40</t>
  </si>
  <si>
    <t>O.</t>
  </si>
  <si>
    <t>Foreign exchange losses (563)</t>
  </si>
  <si>
    <t>41</t>
  </si>
  <si>
    <t xml:space="preserve">  XII.</t>
  </si>
  <si>
    <t>Other financial revenue (668)</t>
  </si>
  <si>
    <t>42</t>
  </si>
  <si>
    <t>P.</t>
  </si>
  <si>
    <t>Other financial expenses (568, 569)</t>
  </si>
  <si>
    <t>43</t>
  </si>
  <si>
    <t xml:space="preserve"> XIII.</t>
  </si>
  <si>
    <t>Reclassification of financial revenues (-) (698)</t>
  </si>
  <si>
    <t>44</t>
  </si>
  <si>
    <t>R.</t>
  </si>
  <si>
    <t>Reclassification of financial expenses (-) (598)</t>
  </si>
  <si>
    <t>45</t>
  </si>
  <si>
    <t>Profit/(loss) from financial activities l. 27 - 28 + 29 + 33 - 34 + 35 - 36 - 37 + 38 - 39
+ 40 - 41 + 42 -43 + (-44) - (-45)</t>
  </si>
  <si>
    <t>46</t>
  </si>
  <si>
    <t>**</t>
  </si>
  <si>
    <t>Net profit from ordinary activities before tax l.26+l.46</t>
  </si>
  <si>
    <t>47</t>
  </si>
  <si>
    <t>S.</t>
  </si>
  <si>
    <t>Tax on income from ordinary activities l. 49 + l. 50</t>
  </si>
  <si>
    <t>48</t>
  </si>
  <si>
    <t>S.1.</t>
  </si>
  <si>
    <t>- due  (591, 595)</t>
  </si>
  <si>
    <t>49</t>
  </si>
  <si>
    <t>- deferred  (592)</t>
  </si>
  <si>
    <t>50</t>
  </si>
  <si>
    <t>Net profit/(loss) from ordinary activities after tax l. 47 - l. 48</t>
  </si>
  <si>
    <t>51</t>
  </si>
  <si>
    <t xml:space="preserve"> XIV.</t>
  </si>
  <si>
    <t>Extraordinary revenues (acc. group 68)</t>
  </si>
  <si>
    <t>52</t>
  </si>
  <si>
    <t>T.</t>
  </si>
  <si>
    <t>Extraordinary expenses (acc. group 58)</t>
  </si>
  <si>
    <t>53</t>
  </si>
  <si>
    <t>Extraordinary profit/(loss) before tax  l.52 - I.53</t>
  </si>
  <si>
    <t>54</t>
  </si>
  <si>
    <t>U.</t>
  </si>
  <si>
    <t>Tax on income from extraordinary activities l. 56 + l. 57</t>
  </si>
  <si>
    <t>55</t>
  </si>
  <si>
    <t>U.1.</t>
  </si>
  <si>
    <t>- due  (593)</t>
  </si>
  <si>
    <t>56</t>
  </si>
  <si>
    <t>- deferred  (594)</t>
  </si>
  <si>
    <t>57</t>
  </si>
  <si>
    <t>Extraordinary profit/(loss) after tax  l.54-l.55</t>
  </si>
  <si>
    <t>58</t>
  </si>
  <si>
    <t>***</t>
  </si>
  <si>
    <t xml:space="preserve">Net profit/(loss) for the period before tax  (+/-) 1.47+l.54         </t>
  </si>
  <si>
    <t>59</t>
  </si>
  <si>
    <t>V.</t>
  </si>
  <si>
    <t>Profit/(loss) share transferred to owners' account (+/-596)</t>
  </si>
  <si>
    <t>60</t>
  </si>
  <si>
    <t xml:space="preserve">'Net profit/(loss) for the period after tax  (+/-) l.51+l.58-l.60           </t>
  </si>
  <si>
    <t>61</t>
  </si>
  <si>
    <t>predchádzajúce</t>
  </si>
  <si>
    <t>KONTROLA SUCTOV</t>
  </si>
  <si>
    <t>KONTROLA Opening balances</t>
  </si>
  <si>
    <t>KONTROLA na vykazy</t>
  </si>
  <si>
    <t>OPRAVKY + OPRAVNE POLOZKY - KOREKCIA Z BS</t>
  </si>
  <si>
    <t>KONTROLA opening balances</t>
  </si>
  <si>
    <t>UVPOD1v11_1</t>
  </si>
  <si>
    <t>k</t>
  </si>
  <si>
    <t>.</t>
  </si>
  <si>
    <t>(v celých eurách)</t>
  </si>
  <si>
    <t>Číselné údaje sa zarovnávajú vpravo, ostatné údaje sa píšu zľava. Nevyplnené riadky sa ponechávajú prázdne.</t>
  </si>
  <si>
    <t>Údaje sa vypĺňajú paličkovým písmom (podľa tohto vzoru), písacím strojom alebo tlačiarňou, a to čiernou alebo tmavomodrou farbou.</t>
  </si>
  <si>
    <t>Á  Ä  B  Č  D  É  F  G  H  Í  J  K  L  M  N  O  P  Q  R  Š  T  Ú  V  X  Ý  Ž      0  1  2  3  4  5  6  7  8  9</t>
  </si>
  <si>
    <t>Daňové identifikačné číslo</t>
  </si>
  <si>
    <t>Účtovná závierka</t>
  </si>
  <si>
    <t>Mesiac</t>
  </si>
  <si>
    <t>Rok</t>
  </si>
  <si>
    <t>Za obdobie</t>
  </si>
  <si>
    <t>od</t>
  </si>
  <si>
    <t>IČO</t>
  </si>
  <si>
    <t>riadna</t>
  </si>
  <si>
    <t>zostavená</t>
  </si>
  <si>
    <t>do</t>
  </si>
  <si>
    <t>mimoriadna</t>
  </si>
  <si>
    <t>schválená</t>
  </si>
  <si>
    <t>Bezprostredne</t>
  </si>
  <si>
    <t>SK NACE</t>
  </si>
  <si>
    <t>(vyznačí sa x)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</si>
  <si>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</si>
  <si>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</si>
  <si>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</si>
  <si>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</si>
  <si>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</si>
  <si>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</si>
  <si>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</si>
  <si>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</si>
  <si>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</si>
  <si>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/</t>
  </si>
  <si>
    <t xml:space="preserve"> </t>
  </si>
  <si>
    <t>E-mailová adresa</t>
  </si>
  <si>
    <t>Zostavená dňa:</t>
  </si>
  <si>
    <t>Podpisový záznam člena štatutárneho orgánu účtovnej jednotky alebo fyzickej osoby, ktorá je účtovnou jednotkou:</t>
  </si>
  <si>
    <t>Podpisový záznam osoby zodpovednej za zostavenie účtovnej závierky:</t>
  </si>
  <si>
    <t>Podpisový záznam osoby zodpovednej za vedenie účtovníctva:</t>
  </si>
  <si>
    <t>Schválená dňa:</t>
  </si>
  <si>
    <t>Záznamy daňového úradu</t>
  </si>
  <si>
    <t>Miesto pre evidenčné číslo</t>
  </si>
  <si>
    <t>Odtlačok prezentačnej pečiatky daňového úradu</t>
  </si>
  <si>
    <t>Výnosy budúcich období krátkodobé (384A)</t>
  </si>
  <si>
    <t>Výnosy budúcich období dlhodobé (384A)</t>
  </si>
  <si>
    <t>Výdavky budúcich období krátkodobé (383A)</t>
  </si>
  <si>
    <t>Výdavky budúcich období dlhodobé (383A)</t>
  </si>
  <si>
    <t>Časové rozlíšenie súčet (r. 122 až r. 125)</t>
  </si>
  <si>
    <t>Bežné bankové úvery
(221A, 231, 232, 23X, 461A, 46XA)</t>
  </si>
  <si>
    <t>Bankové úvery dlhodobé (461A, 46XA)</t>
  </si>
  <si>
    <t>Bankové úvery   r. 119 + r. 120</t>
  </si>
  <si>
    <t>Krátkodobé finančné výpomoci (241, 249, 24X, 473A, /-/255A)</t>
  </si>
  <si>
    <t>Ostatné záväzky
(372A, 373A, 377A, 379A, 474A, 479A, 47X)</t>
  </si>
  <si>
    <t>Daňové záväzky a dotácie
(341, 342, 343, 345, 346, 347, 34X)</t>
  </si>
  <si>
    <t>Záväzky zo sociálneho poistenia (336, 479A)</t>
  </si>
  <si>
    <t>Záväzky voči zamestnancom (331, 333, 33X, 479A)</t>
  </si>
  <si>
    <t>Záväzky voči spoločníkom a združeniu
(364, 365, 366, 367, 368, 398A, 478A, 479A)</t>
  </si>
  <si>
    <t>Ostatné záväzky v rámci konsolidovaného celku
(361A, 36XA, 471A, 47XA)</t>
  </si>
  <si>
    <t>Záväzky voči dcérskej účtovnej jednotke a materskej účtovnej jednotke (361A, 471A)</t>
  </si>
  <si>
    <t>Nevyfakturované dodávky (326, 476A)</t>
  </si>
  <si>
    <t>Čistá hodnota zákazky (316A)</t>
  </si>
  <si>
    <t>Záväzky z obchodného styku
(321, 322, 324, 325, 32X, 475A, 478A, 479A, 47XA)</t>
  </si>
  <si>
    <t>Krátkodobé záväzky súčet (r. 107 až r. 116)</t>
  </si>
  <si>
    <t>Odložený daňový záväzok (481A)</t>
  </si>
  <si>
    <t>Ostatné dlhodobé záväzky
(474A, 479A, 47XA, 372A, 373A, 377A)</t>
  </si>
  <si>
    <t>Záväzky zo sociálneho fondu (472)</t>
  </si>
  <si>
    <t>Vydané dlhopisy(473A/-/255A)</t>
  </si>
  <si>
    <t>Dlhodobé zmenky na úhradu (478A)</t>
  </si>
  <si>
    <t>Dlhodobé prijaté preddavky (475A)</t>
  </si>
  <si>
    <t>Ostatné dlhodobé záväzky v rámci konsolidovaného celku (471A)</t>
  </si>
  <si>
    <t>Dlhodobé záväzky voči dcérskej účtovnej jednotke a materskej účtovnej jednotke (471A)</t>
  </si>
  <si>
    <t>Dlhodobé nevyfakturované dodávky (476A)</t>
  </si>
  <si>
    <t>Dlhodobé záväzky z obchodného styku (479A)</t>
  </si>
  <si>
    <t>Bezprostredne predchádzajúce
účtovné obdobie
5</t>
  </si>
  <si>
    <t>Bežné účtovné obdobie
4</t>
  </si>
  <si>
    <t>Číslo
riadku
c</t>
  </si>
  <si>
    <t>STRANA PASÍV
b</t>
  </si>
  <si>
    <t>Ozna-
čenie
a</t>
  </si>
  <si>
    <t>Dlhodobé záväzky súčet (r. 095 až r.105)</t>
  </si>
  <si>
    <t>Ostatne krátkodobé rezervy (323A, 32X,)</t>
  </si>
  <si>
    <t>Ostatne dlhodobé rezervy (459A, 45XA)</t>
  </si>
  <si>
    <t>Rezervy zákonné krátkodobé (323A)</t>
  </si>
  <si>
    <t>Rezervy zákonné dlhodobé (451A)</t>
  </si>
  <si>
    <t>Rezervy súčet (r. 090 až r. 093)</t>
  </si>
  <si>
    <t>Záväzky
r. 89 + r. 94 + r. 106 + r. 117 + r. 118</t>
  </si>
  <si>
    <t>Výsledok hospodárenia za účtovné obdobie po zdanení /+-/ r. 001 - (r. 068 + r. 073 + r. 080 + r. 084 + r. 088 + r. 121)</t>
  </si>
  <si>
    <t>Neuhradená strata minulých rokov (/-/429)</t>
  </si>
  <si>
    <t>Nerozdelený zisk minulých rokov (428)</t>
  </si>
  <si>
    <t>Výsledok hospodárenia minulých rokov r. 085 + r. 086</t>
  </si>
  <si>
    <t>Štatutárne fondy a ostatné fondy (423, 427, 42X)</t>
  </si>
  <si>
    <t>Nedeliteľný fond (422)</t>
  </si>
  <si>
    <t>Zákonný rezervný fond (421)</t>
  </si>
  <si>
    <t>Fondy zo zisku súčet (r. 081 až r. 083)</t>
  </si>
  <si>
    <t>Oceňovacie rozdiely z precenenia pri zlúčení, splynutí a rozdelení (+/-416)</t>
  </si>
  <si>
    <t>Oceňovacie rozdiely z kapitálových účastín (+/- 415)</t>
  </si>
  <si>
    <t>Oceňovacie rozdiely z precenenia majetku a záväzkov
(+/- 414)</t>
  </si>
  <si>
    <t>Zákonný rezervný fond (Nedeliteľný fond) z kapitálových vkladov (417, 418)</t>
  </si>
  <si>
    <t>Ostatné kapitálové fondy (413)</t>
  </si>
  <si>
    <t>Emisné ážio (412)</t>
  </si>
  <si>
    <t>Kapitálové fondy súčet (r. 074 až 079)</t>
  </si>
  <si>
    <t>Pohľadávky za upísané vlastné imanie (/-/353)</t>
  </si>
  <si>
    <t>Zmena základného imania +/- 419</t>
  </si>
  <si>
    <t>Vlastné akcie a vlastné obchodné podiely (/-/252)</t>
  </si>
  <si>
    <t>Základné imanie (411 alebo +/- 491)</t>
  </si>
  <si>
    <t>Základné imanie súčet (r. 069 až 072)</t>
  </si>
  <si>
    <t>Vlastné imanie r. 068+r. 073+r. 080+r. 084+r. 087</t>
  </si>
  <si>
    <t>SPOLU VLASTNÉ IMANIE A ZÁVÄZKY
r. 067 + r. 088 + r. 121</t>
  </si>
  <si>
    <t>Príjmy budúcich
období krátkodobé
(385A)</t>
  </si>
  <si>
    <t>Príjmy budúcich
období dlhodobé
(385A)</t>
  </si>
  <si>
    <t>Náklady budúcich
období krátkodobé
(381A, 382A)</t>
  </si>
  <si>
    <t>Náklady budúcich
období dlhodobé
(381A, 382A)</t>
  </si>
  <si>
    <t>Časové rozlíšenie
(r. 062 až r. 065)</t>
  </si>
  <si>
    <t>Obstarávaný
krátkodobý finančný
majetok
(259, 314A) - 291</t>
  </si>
  <si>
    <t>Krátkodobý finančný
majetok
(251, 253, 256, 257,
25X) - /291, 29X/</t>
  </si>
  <si>
    <t>Účty v bankách
s dobou viazanosti
dlhšou ako jeden rok
22XA</t>
  </si>
  <si>
    <t>Účty v bankách
(221A, 22X +/- 261)</t>
  </si>
  <si>
    <t>Netto    3</t>
  </si>
  <si>
    <r>
      <t xml:space="preserve">Korekcia - </t>
    </r>
    <r>
      <rPr>
        <sz val="7.5"/>
        <rFont val="Arial"/>
        <family val="2"/>
        <charset val="238"/>
      </rPr>
      <t>časť 2</t>
    </r>
  </si>
  <si>
    <t>Netto    2</t>
  </si>
  <si>
    <r>
      <t xml:space="preserve">Brutto - </t>
    </r>
    <r>
      <rPr>
        <sz val="7.5"/>
        <rFont val="Arial"/>
        <family val="2"/>
        <charset val="238"/>
      </rPr>
      <t>časť 1</t>
    </r>
  </si>
  <si>
    <t>Bezprostredne predchádzajúce
účtovné obdobie</t>
  </si>
  <si>
    <t>STRANA AKTÍV
b</t>
  </si>
  <si>
    <t>Peniaze
(211, 213, 21X)</t>
  </si>
  <si>
    <t>Finančné účty
súčet (r. 056až
r. 060)</t>
  </si>
  <si>
    <t>Iné pohľadávky
(335A, 33XA, 371A,
373A, 374A, 375A,
376A, 378A) - 391A</t>
  </si>
  <si>
    <t>Daňové pohľadávky a dotácie
(341, 342, 343, 345,
346, 347) - 391A</t>
  </si>
  <si>
    <t>Sociálne poistenie
(336) - 391A</t>
  </si>
  <si>
    <t>Pohľadávky voči
spoločníkom,
členom a združeniu
(354A, 355A, 358A,
35XA, 398A) - 391A</t>
  </si>
  <si>
    <t>Ostatné pohľadávky
v rámci
konsolidovaného
celku
(351A) - 391A</t>
  </si>
  <si>
    <t>Pohľadávky voči
dcérskej účtovnej
jednotke a materskej
účtovnej jednotke
(351A) - 391A</t>
  </si>
  <si>
    <t>Čistá hodnota
zákazky
(316A)</t>
  </si>
  <si>
    <t>Pohľadávky
z obchodného styku
(311A, 312A, 313A,
314A, 315A, 31XA) -
391A</t>
  </si>
  <si>
    <t>Krátkodobé
pohľadávky
súčet (r. 047 až
054)</t>
  </si>
  <si>
    <t>Odložená daňová
pohľadávka
(481A)</t>
  </si>
  <si>
    <t>Pohľadávky voči
spoločníkom,
členom a združeniu
(354A, 355A, 358A,
35XA) - 391A</t>
  </si>
  <si>
    <t>Pohľadávky z
obchodného styku
(311A, 312A, 313A,
314A, 315A, 31XA)
- 391A</t>
  </si>
  <si>
    <t>Dlhodobé
pohľadávky
súčet (r. 039 až
045)</t>
  </si>
  <si>
    <t>Poskytnuté
preddavky
na zásoby
(314A) - 391A</t>
  </si>
  <si>
    <t>Tovar
(132, 13X, 139)
- /196, 19X/</t>
  </si>
  <si>
    <t>Zvieratá
(124) - 195</t>
  </si>
  <si>
    <t>Výrobky
(123) - 194</t>
  </si>
  <si>
    <t>Nedokončená
výroba a polotovary vlastnej výrovy
(121, 122, 12X) -
/192, 193, 19X/</t>
  </si>
  <si>
    <t>Materiál
(112, 119, 11X)
-/191,19X/</t>
  </si>
  <si>
    <t>Zásoby
súčet (r. 032 až
037)</t>
  </si>
  <si>
    <t>Obežný majetok
r. 031 + r. 038
+ r. 046 + r. 055</t>
  </si>
  <si>
    <t>Poskytnuté
preddavky
na dlhodobý
finančný majetok
(053) - 095A</t>
  </si>
  <si>
    <t>Obstarávaný
dlhodobý finančný
majetok
(043) - 096A</t>
  </si>
  <si>
    <t>Pôžičky s dobou
splatnosti najviac
jeden rok
(066A, 067A, 06XA)
- 096A</t>
  </si>
  <si>
    <t>Ostatný dlhodobý
finančný majetok
(067A, 069, 06XA)
- 096A</t>
  </si>
  <si>
    <t>Pôžičky účtovnej
jednotke
v konsolidovanom
celku
(066A) - 096A</t>
  </si>
  <si>
    <t>Ostatné dlhodobé
cenné papiere a
podiely
(063, 065) - 096A</t>
  </si>
  <si>
    <t>Podielové cenné
papiere a podiely
v spoločnosti s
podstatným vplyvom
(062) - 096A</t>
  </si>
  <si>
    <t>Podielové cenné
papiere a podiely v
dcérskej účtovnej
jednotke
(061) - 096A</t>
  </si>
  <si>
    <t>Dlhodobý finančný
majetok
súčet (r. 022 až
029)</t>
  </si>
  <si>
    <t>Opravná položka
k nadobudnutému
majetku
(+/- 097) +/- 098</t>
  </si>
  <si>
    <t>Poskytnuté
preddavky na
dlhodobý hmotný
majetok
(052) - 095A</t>
  </si>
  <si>
    <t>Obstarávaný
dlhodobý hmotný
majetok
(042) - 094</t>
  </si>
  <si>
    <t>Ostatný dlhodobý
hmotný majetok
(029, 02X, 032) -
/089, 08X, 092A/</t>
  </si>
  <si>
    <t>Základné stádo a
ťažné zvieratá
(026) - /086, 092A/</t>
  </si>
  <si>
    <t>Pestovateľské celky
trvalých porastov
(025) - /085, 092A/</t>
  </si>
  <si>
    <t>Samostatné
hnuteľné veci a
súbory hnuteľných
vecí
(022) - /082, 092A/</t>
  </si>
  <si>
    <t>Stavby
(021) - /081,092A/</t>
  </si>
  <si>
    <t>Pozemky
(031) - 092A</t>
  </si>
  <si>
    <t>Dlhodobý hmotný
majetok
súčet (r. 012 až 020)</t>
  </si>
  <si>
    <t>Poskytnuté
preddavky
na dlhodobý
nehmotný majetok
(051) - 095A</t>
  </si>
  <si>
    <t>Obstarávaný
dlhodobý nehmotný
majetok
(041) - 093</t>
  </si>
  <si>
    <t>Ostatný dlhodobý
nehmotný majetok
(019, 01X) - /079,
07X, 091A/</t>
  </si>
  <si>
    <t>Goodwill
(015) - /075, 091A/</t>
  </si>
  <si>
    <t>Oceniteľné práva
(014) - /074, 091A/</t>
  </si>
  <si>
    <t>Softvér
(013) - /073, 091A/</t>
  </si>
  <si>
    <t>Aktivované náklady
na vývoj
(012) - /072, 091A/</t>
  </si>
  <si>
    <t>DIČ</t>
  </si>
  <si>
    <t>Výkaz ziskov a strát Úč POD 2 - 01</t>
  </si>
  <si>
    <t>VÝKAZ                ZISKOV A STRÁT</t>
  </si>
  <si>
    <r>
      <t>UVPOD2v09_1</t>
    </r>
    <r>
      <rPr>
        <sz val="5"/>
        <rFont val="Arial"/>
        <family val="2"/>
        <charset val="238"/>
      </rPr>
      <t/>
    </r>
  </si>
  <si>
    <t>Výsledok hospodárenia za účtovné obdobie po zdanení   (+/-) [r. 51 + r. 58 - r. 60]</t>
  </si>
  <si>
    <t>Prevod podielov na výsledku hospodárenia spoločníkom (+/-596)</t>
  </si>
  <si>
    <t>Výsledok hospodárenia za účtovné obdobie pred zdanením (+/-) [r. 47 + r. 54]</t>
  </si>
  <si>
    <t>Výsledok hospodárenia z mimoriadnej činnosti po zdanení    r. 54 - r. 55</t>
  </si>
  <si>
    <t xml:space="preserve"> - odložená (+/ 594)</t>
  </si>
  <si>
    <t xml:space="preserve"> - splatná (593)</t>
  </si>
  <si>
    <t>Daň z príjmov z mimoriadnej činnosti r. 56 + r. 57</t>
  </si>
  <si>
    <t>Výsledok hospodárenia z mimoriadnej činnosti pred zdanením r. 52 - r. 53</t>
  </si>
  <si>
    <t>Mimoriadne náklady (účtová skupina 58)</t>
  </si>
  <si>
    <t>Mimoriadne výnosy (účtová skupina 68)</t>
  </si>
  <si>
    <t>Výsledok hospodárenia z bežnej činnosti po zdanení
r. 47 - r. 48</t>
  </si>
  <si>
    <t>- odložená (+/- 592)</t>
  </si>
  <si>
    <t>- splatná (591, 595)</t>
  </si>
  <si>
    <t>Daň z príjmov z bežnej činnosti r. 49 + r. 50</t>
  </si>
  <si>
    <t>Výsledok hospodárenia z bežnej činnosti pred zdanením r. 26 + r. 46</t>
  </si>
  <si>
    <t>Výsledok hospodárenia z finančnej činnosti
r. 27 - r. 28 + r. 29 + r. 33 - r. 34 + r. 35 - r. 36 - r. 37 + r. 38 - r. 39 + r. 40 - r. 41 + r. 42 - r. 43 + (- r. 44) - (- r. 45)</t>
  </si>
  <si>
    <t>Prevod finančných nákladov (-) (598)</t>
  </si>
  <si>
    <t>Prevod finančných výnosov (-) (698)</t>
  </si>
  <si>
    <t>Ostatné náklady na finančnú činnosť (568, 569)</t>
  </si>
  <si>
    <t>Ostatné výnosy z finančnej činnosti (668)</t>
  </si>
  <si>
    <t>Kurzové straty (563)</t>
  </si>
  <si>
    <t>Kurzové zisky (663)</t>
  </si>
  <si>
    <t>Nákladové úroky (562)</t>
  </si>
  <si>
    <t>Výnosové úroky (662)</t>
  </si>
  <si>
    <t>Tvorba a zúčtovanie opravných položiek k finančnému majetku +/- 565</t>
  </si>
  <si>
    <t>Náklady na precenenie cenných papierov a náklady na derivátové operácie (564, 567)</t>
  </si>
  <si>
    <t>Výnosy z precenenia cenných papierov a výnosy z
derivátových operácií (664, 667)</t>
  </si>
  <si>
    <t>Náklady na krátkodobý finančný majetok (566)</t>
  </si>
  <si>
    <t>Výnosy z krátkodobého finančného majetku (666)</t>
  </si>
  <si>
    <t>Výnosy z ostatného dlhodobého finančného majetku (665A)</t>
  </si>
  <si>
    <t>Výnosy z ostatných dlhodobých cenných papierov a
podielov (665A)</t>
  </si>
  <si>
    <t>Výnosy z cenných papierov a podielov v dcérskej účtovnej jednotke a v spoločnosti s podstatným vplyvom (665A)</t>
  </si>
  <si>
    <t>Výnosy z dlhodobého finančného majetku
r. 30 + r. 31 + r. 32</t>
  </si>
  <si>
    <t>Predané cenné papiere a podiely (561)</t>
  </si>
  <si>
    <t>Tržby z predaja cenných papierov a podielov (661)</t>
  </si>
  <si>
    <t>Výsledok hospodárenia z hospodárskej činnosti
r. 11 - r. 12 - r. 17- r. 18 + r. 19- r. 20 - r. 21 + r. 22 -r. 23 + (- r. 24) - (- r. 25)</t>
  </si>
  <si>
    <t>Prevod nákladov na hospodársku činnosť (-)(597)</t>
  </si>
  <si>
    <t>Prevod výnosov z hospodárskej činnosti (-)(697)</t>
  </si>
  <si>
    <t>Ostatné náklady na hospodársku činnosť
(543, 544, 545, 546, 548, 549,555, 557)</t>
  </si>
  <si>
    <t>Ostatné výnosy z hospodárskej činnosti
(644, 645, 646, 648,655, 657)</t>
  </si>
  <si>
    <t>Tvorba a zúčtovanie opravných položiek  k pohľadávkam (+/-547)</t>
  </si>
  <si>
    <t>Zostatková cena predaného dlhodobého majetku a
predaného materiálu (541, 542)</t>
  </si>
  <si>
    <t>Tržby z predaja dlhodobého majetku a materiálu (641, 642)</t>
  </si>
  <si>
    <t>Odpisy a opravné položky k dlhodobému nehmotnému majetku a dlhodobému hmotnému majetku (551, 553)</t>
  </si>
  <si>
    <t>Dane a poplatky (účtová skupina 53)</t>
  </si>
  <si>
    <t>Sociálne náklady (527, 528)</t>
  </si>
  <si>
    <t>Náklady na sociálne poistenie (524, 525, 526)</t>
  </si>
  <si>
    <t>Odmeny členom orgánov spoločnosti a družstva (523)</t>
  </si>
  <si>
    <t>Mzdové náklady (521, 522)</t>
  </si>
  <si>
    <t>Osobné náklady súčet (r. 13 až 16)</t>
  </si>
  <si>
    <t>Pridaná hodnota r. 03 + r. 04 - r. 08</t>
  </si>
  <si>
    <t>Služby (účtová skupina 51)</t>
  </si>
  <si>
    <t>Spotreba materiálu, energie a ostatných
neskladovateľných dodávok (501, 502, 503, 505A)</t>
  </si>
  <si>
    <t>Výrobná spotreba r. 09 + r. 10</t>
  </si>
  <si>
    <t>Aktivácia (účtovná skupina 62)</t>
  </si>
  <si>
    <t>Zmeny stavu vnútroorganizačných zásob
(+/- účtová skupina 61)</t>
  </si>
  <si>
    <t>Tržby z predaja vlastných výrobkov a služieb (601, 602,606)</t>
  </si>
  <si>
    <t>Výroba r. 05 + r. 06 + r. 07</t>
  </si>
  <si>
    <t>Obchodná marža r. 01 - r. 02</t>
  </si>
  <si>
    <t>Náklady vynaložené na obstaranie predaného tovaru
(504, 505A)</t>
  </si>
  <si>
    <t>Tržby z predaja tovaru (604)</t>
  </si>
  <si>
    <t>bezprostredne predchádzajúce
účtovné obdobie
2</t>
  </si>
  <si>
    <t>bežné účtovné obdobie
1</t>
  </si>
  <si>
    <t>Text
b</t>
  </si>
  <si>
    <t>Skutočnosť</t>
  </si>
  <si>
    <t>Approved on:</t>
  </si>
  <si>
    <t>Prepared on:</t>
  </si>
  <si>
    <t>approved</t>
  </si>
  <si>
    <t>prepared</t>
  </si>
  <si>
    <t>extraordinary</t>
  </si>
  <si>
    <t>ordinary</t>
  </si>
  <si>
    <t>Hlavným predmetom činnosti je:</t>
  </si>
  <si>
    <t>1.</t>
  </si>
  <si>
    <t>Informácie o počte zamestnancov</t>
  </si>
  <si>
    <t>a)    Dlhodobý nehmotný majetok</t>
  </si>
  <si>
    <t>Nakupovaný dlhodobý nehmotný majetok sa oceňuje v obstarávacích cenách, ktoré obsahujú cenu obstarania a náklady súvisiace s jeho obstaraním.</t>
  </si>
  <si>
    <t>Odpisovanie</t>
  </si>
  <si>
    <t>Dlhodobý nehmotný majetok sa odpisuje do nákladov počas predpokladanej doby životnosti príslušného majetku. Predpokladaná  doba používania, metóda odpisovania a odpisová  sadzba sú  stanovené pre jednotlivé skupiny dlhodobého nehmotného majetku  nasledovne:</t>
  </si>
  <si>
    <t>Predpokladaná doba používania</t>
  </si>
  <si>
    <t>Ročná odpisová sadzba</t>
  </si>
  <si>
    <t>-</t>
  </si>
  <si>
    <t>V prípade prechodného zníženia úžitkovej hodnoty dlhodobého nehmotného majetku sa tvorí opravná položka vo výške rozdielu jeho zistenej úžitkovej hodnoty a zostatkovej hodnoty.</t>
  </si>
  <si>
    <t>b)    Dlhodobý hmotný majetok</t>
  </si>
  <si>
    <t>Nakupovaný dlhodobý hmotný majetok sa oceňuje v obstarávacích cenách, ktoré zahŕňajú cenu obstarania, náklady na dopravu, clo a ďalšie náklady súvisiace s obstaraním.</t>
  </si>
  <si>
    <t>Náklady na technické zhodnotenie dlhodobého hmotného majetku zvyšujú jeho obstarávaciu cenu. Opravy a údržba sa účtujú do nákladov.</t>
  </si>
  <si>
    <t>Stroje, prístroje a zariadenia</t>
  </si>
  <si>
    <t>Dopravné prostriedky</t>
  </si>
  <si>
    <t>Inventár</t>
  </si>
  <si>
    <t>Dlhodobý hmotný majetok sa odpisuje do nákladov počas predpokladanej doby životnosti príslušného majetku. Predpokladaná doba používania, metóda odpisovania a odpisová sadzba sú stanovené pre jednotlivé skupiny dlhodobého hmotného majetku  nasledovne:</t>
  </si>
  <si>
    <t>V prípade prechodného zníženia úžitkovej hodnoty dlhodobého hmotného majetku sa tvorí opravná položka vo výške rozdielu jeho zistenej úžitkovej hodnoty a zostatkovej hodnoty.</t>
  </si>
  <si>
    <t>c)    Finančný majetok</t>
  </si>
  <si>
    <t>Náklady budúcich období a príjmy budúcich období sa oceňujú ich menovitou hodnotou, pričom sa vykazujú vo výške, ktorá je potrebná na dodržanie zásady vecnej a časovej súvislosti s účtovným obdobím.</t>
  </si>
  <si>
    <t>Rezervy sú záväzky s neurčitým časovým vymedzením alebo výškou, tvoria sa na krytie  známych rizík alebo strát z podnikania. Oceňujú sa v očakávanej výške záväzku.</t>
  </si>
  <si>
    <t>Výdavky budúcich období a výnosy budúcich období sa oceňujú ich menovitou hodnotou, pričom sa vykazujú vo výške, ktorá je potrebná na dodržanie zásady vecnej a časovej súvislosti s účtovným obdobím.</t>
  </si>
  <si>
    <t>Transakcie v cudzej mene sa prepočítavajú na eurá referenčným výmenným kurzom určeným a vyhláseným Európskou centrálnou bankou alebo Národnou bankou Slovenska v deň predchádzajúci dňu uskutočnenia účtovného prípadu.</t>
  </si>
  <si>
    <t>Peňažné aktíva a pasíva vyjadrené v cudzej mene sa prepočítavajú kurzom platným ku dňu zostavenia účtovnej závierky. Vzniknuté kurzové rozdiely sa vykazujú vo výkaze ziskov a strát.</t>
  </si>
  <si>
    <t xml:space="preserve">Kúpa a predaj cudzej meny sa prepočítava na euro kurzom, za ktorý boli tieto hodnoty nakúpené alebo predané.  </t>
  </si>
  <si>
    <t xml:space="preserve">Tržby za vlastné výkony a tovar neobsahujú daň z pridanej hodnoty. Sú tiež znížené o zľavy a zrážky (rabaty, bonusy, skontá, dobropisy a pod.). Tržby sú účtované ku dňu splnenia dodávky alebo služby. </t>
  </si>
  <si>
    <t>Náklad na daň z príjmov sa počíta pomocou platnej daňovej sadzby z účtovného zisku upraveného o trvalé alebo dočasne daňovo neuznateľné náklady a nezdaňované výnosy. Odložené dane (odložená daňová pohľadávka a odložený daňový záväzok)  sa vzťahujú na:</t>
  </si>
  <si>
    <t>možnosti umorovať daňovú stratu v budúcnosti, pod ktorou sa rozumie možnosť odpočítať daňovú stratu od základu dane v budúcnosti,</t>
  </si>
  <si>
    <t>dočasné rozdiely medzi účtovnou hodnotou majetku a účtovnou hodnotou záväzkov vykázanou v súvahe a ich daňovou základňou,</t>
  </si>
  <si>
    <t>možnosť previesť nevyužité daňové odpočty a iné daňové nároky do budúcich období.</t>
  </si>
  <si>
    <t>O odloženom daňovom záväzku účtuje spoločnosť vždy, o pohľadávke účtuje, ak je realizovateľná.</t>
  </si>
  <si>
    <t>Poistenie majetku</t>
  </si>
  <si>
    <t xml:space="preserve">Zúčtovanie OP z dôvodu zániku opodstat-
nenosti
</t>
  </si>
  <si>
    <t>Informácie o vekovej štruktúre pohľadávok</t>
  </si>
  <si>
    <t>Informácie o pohľadávkach zabezpečených záložným právom alebo inou formou zabezpečenia</t>
  </si>
  <si>
    <t>Informácie o krátkodobom finančnom majetku</t>
  </si>
  <si>
    <t>Informácie o významných položkách časového rozlíšenia</t>
  </si>
  <si>
    <t>Informácie o majetku prenajatom formou finančného prenájmu</t>
  </si>
  <si>
    <t>Informácie o rezervách</t>
  </si>
  <si>
    <t>Informácie o záväzkoch</t>
  </si>
  <si>
    <t>Informácie o bankových úveroch, pôžičkách a krátkodobých finančných výpomociach</t>
  </si>
  <si>
    <t>Informácie o významných položkách časového rozlíšenia na strane pasív</t>
  </si>
  <si>
    <t>Výdavky budúcich období dlhodobé, z toho:</t>
  </si>
  <si>
    <t>Výdavky budúcich období krátkodobé, z toho:</t>
  </si>
  <si>
    <t>Revenues from merchandise (604,607)</t>
  </si>
  <si>
    <t>Tržby</t>
  </si>
  <si>
    <t>Informácie o tržbách</t>
  </si>
  <si>
    <t>Informácie o výnosoch pri aktivácii nákladov a o výnosoch z hospodárskej činnosti, finančnej činnosti a mimoriadnej činnosti</t>
  </si>
  <si>
    <t>Informácie o čistom obrate</t>
  </si>
  <si>
    <t>Náklady</t>
  </si>
  <si>
    <t>Informácie o nákladoch</t>
  </si>
  <si>
    <t>Dane z príjmov</t>
  </si>
  <si>
    <t>Informácie o daniach z príjmov</t>
  </si>
  <si>
    <t>Daň v %</t>
  </si>
  <si>
    <t>strana</t>
  </si>
  <si>
    <t>a)   Dlhodobý nehmotný majetok</t>
  </si>
  <si>
    <t>Informácie o dlhodobom nehmotnom majetku</t>
  </si>
  <si>
    <t>b)   Dlhodobý hmotný majetok</t>
  </si>
  <si>
    <t>Informácie o dlhodobom hmotnom majetku</t>
  </si>
  <si>
    <t>Pestovateľ-  ské celky 
trvalých porastov</t>
  </si>
  <si>
    <t>POZNÁMKY</t>
  </si>
  <si>
    <t>priebežná</t>
  </si>
  <si>
    <t>BALANCE SHEET</t>
  </si>
  <si>
    <t>Balance sheet Úč POD 1 - 01</t>
  </si>
  <si>
    <t>as of</t>
  </si>
  <si>
    <t>in full EUR</t>
  </si>
  <si>
    <t>Á  Ä  B  Č  D  É  F  G  H  Í  J  K  L  M  N  O  P  Q  R  Š  T  Ú  V  X  Ý  Ž  0  1  2  3  4  5  6  7  8  9</t>
  </si>
  <si>
    <t>Tax identification number</t>
  </si>
  <si>
    <t>Financial statements</t>
  </si>
  <si>
    <t>Month</t>
  </si>
  <si>
    <t>Year</t>
  </si>
  <si>
    <t>For period</t>
  </si>
  <si>
    <t>from</t>
  </si>
  <si>
    <t>Identification number</t>
  </si>
  <si>
    <t>Ordinary</t>
  </si>
  <si>
    <t>Prepared</t>
  </si>
  <si>
    <t>to</t>
  </si>
  <si>
    <t>Extraordinary</t>
  </si>
  <si>
    <t>Approved</t>
  </si>
  <si>
    <t xml:space="preserve">Directly preceding 
period
</t>
  </si>
  <si>
    <t>(marked with x)</t>
  </si>
  <si>
    <t>Business name of entity</t>
  </si>
  <si>
    <t>Registered seat of entity</t>
  </si>
  <si>
    <t>Street</t>
  </si>
  <si>
    <t>Number</t>
  </si>
  <si>
    <t>ZIP Code</t>
  </si>
  <si>
    <t>Town</t>
  </si>
  <si>
    <t>Phone number</t>
  </si>
  <si>
    <t>Fax number</t>
  </si>
  <si>
    <t>E-mail</t>
  </si>
  <si>
    <t>Signature of the person responsible for maintaining the accounting:</t>
  </si>
  <si>
    <t>Signature of the person responsible for the preparation of the financial statements:</t>
  </si>
  <si>
    <t>Signature of the member of the statutory body of the entity or physical person who is the entity:</t>
  </si>
  <si>
    <t>Tax Office records</t>
  </si>
  <si>
    <t>Place for the reference number</t>
  </si>
  <si>
    <t>Stamp of the Tax Office</t>
  </si>
  <si>
    <t>Tax ID</t>
  </si>
  <si>
    <t>Line
a</t>
  </si>
  <si>
    <t>ASSETS
b</t>
  </si>
  <si>
    <t>Line no.
c</t>
  </si>
  <si>
    <t>Current period</t>
  </si>
  <si>
    <t>Prior period</t>
  </si>
  <si>
    <r>
      <t xml:space="preserve">Gross value - </t>
    </r>
    <r>
      <rPr>
        <sz val="7.5"/>
        <rFont val="Arial"/>
        <family val="2"/>
        <charset val="238"/>
      </rPr>
      <t>part 1</t>
    </r>
  </si>
  <si>
    <t>Net value    2</t>
  </si>
  <si>
    <r>
      <t xml:space="preserve">Adjustment - </t>
    </r>
    <r>
      <rPr>
        <sz val="7.5"/>
        <rFont val="Arial"/>
        <family val="2"/>
        <charset val="238"/>
      </rPr>
      <t>part 2</t>
    </r>
  </si>
  <si>
    <t>Net value    3</t>
  </si>
  <si>
    <t>TOTAL ASSETS
l. 002 + l. 030
+ l. 061</t>
  </si>
  <si>
    <t>Non-current assets
l. 003 + l. 011
+ l. 021</t>
  </si>
  <si>
    <t>Non-current intangible assets  total (l. 004 to
010)</t>
  </si>
  <si>
    <t>Capitalized development cost
(012) - /072, 091A/</t>
  </si>
  <si>
    <t>Software
(013) - /073, 091A/</t>
  </si>
  <si>
    <t>Valuable rights
(014) - /074, 091A/</t>
  </si>
  <si>
    <t>Other non-current intangible assets
(019, 01X) - /079,
07X, 091A/</t>
  </si>
  <si>
    <t>Non-current intangible assets under construction
(041) - 093</t>
  </si>
  <si>
    <t>Advance payments for non-current intangible assets
(051) - 095A</t>
  </si>
  <si>
    <t>Land
(031) - 092A</t>
  </si>
  <si>
    <t>Buildings
(021) - /081,092A/</t>
  </si>
  <si>
    <t>Plant and equipment
(022) - /082, 092A/</t>
  </si>
  <si>
    <t>Perennial crops
(025) - /085, 092A/</t>
  </si>
  <si>
    <t>Livestock and draught animals
(026) - /086, 092A/</t>
  </si>
  <si>
    <t>Other non-current tangible assets
(029, 02X, 032) -
/089, 08X, 092A/</t>
  </si>
  <si>
    <t>Non-current tangible assets under construction
(042) - 094</t>
  </si>
  <si>
    <t>Advance payments for non-current tangible assets
(052) - 095A</t>
  </si>
  <si>
    <t>Adjustments for assets acquired
(+/- 097) +/- 098</t>
  </si>
  <si>
    <t>Non-current financial assets  total (l. 022 to 029)</t>
  </si>
  <si>
    <t>Investment in subsidiaries
(061) - 096A</t>
  </si>
  <si>
    <t>Investment in  interest in associates
(062) - 096A</t>
  </si>
  <si>
    <t>Other non-current investments
(063, 065) - 096A</t>
  </si>
  <si>
    <t>Loans to entities in consolidated group
(066A) - 096A</t>
  </si>
  <si>
    <t>Other non-current financial assets
(067A, 069, 06XA)
- 096A</t>
  </si>
  <si>
    <t>Loans with maturity up to one year
(066A, 067A, 06XA)
- 096A</t>
  </si>
  <si>
    <t>Non-current financial assets under construction
(043) - 096A</t>
  </si>
  <si>
    <t>Advance payments for non-current financial assets
(053) - 095A</t>
  </si>
  <si>
    <t>Current assets
l. 031 + l. 038
+ l. 046 + l. 055</t>
  </si>
  <si>
    <t>Raw material
(112, 119, 11X) - /191,19X/</t>
  </si>
  <si>
    <t>Work in progress and semi-finished goods
(121, 122, 12X) -
/192, 193, 19X/</t>
  </si>
  <si>
    <t>Finished goods
(123) - 194</t>
  </si>
  <si>
    <t>Livestock
(124) - 195</t>
  </si>
  <si>
    <t>Merchandise
(132, 13X, 139)
- /196, 19X/</t>
  </si>
  <si>
    <t>Advance payments for inventories
(314A) - 391A</t>
  </si>
  <si>
    <t>Trade receivables
(311A, 312A, 313A,
314A, 315A, 31XA)
- 391A</t>
  </si>
  <si>
    <t>Receivables from subsidiary and controlling entity
(351A) - 391A</t>
  </si>
  <si>
    <t>Other receivables within consolidated group
(351A) - 391A</t>
  </si>
  <si>
    <t>Receivables from partners and consortium members
(354A, 355A, 358A,
35XA) - 391A</t>
  </si>
  <si>
    <t>Other receivables
(335A, 33XA, 371A,
373A, 374A, 375A,
376A, 378A) - 391A</t>
  </si>
  <si>
    <t>Deferred tax asset
(481A)</t>
  </si>
  <si>
    <t>Trade receivables
(311A, 312A, 313A,
314A, 315A, 31XA) -
391A</t>
  </si>
  <si>
    <t>Receivables from subsidiary and controlling enterprise
(351A) - 391A</t>
  </si>
  <si>
    <t>Receivables from partners and consortium members
(354A, 355A, 358A,
35XA, 398A) - 391A</t>
  </si>
  <si>
    <t>Social security receivables
(336) - 391A</t>
  </si>
  <si>
    <t>Tax receivables
(341, 342, 343, 345,
346, 347) - 391A</t>
  </si>
  <si>
    <t>Cash
(211, 213, 21X)</t>
  </si>
  <si>
    <t>Bank accounts
(221A, 22X +/- 261)</t>
  </si>
  <si>
    <t>Term deposits exceeding one year 
22XA</t>
  </si>
  <si>
    <t>Short-term financial assets
(251, 253, 256, 257,
25X) - /291, 29X/</t>
  </si>
  <si>
    <t>Short-term financial assets under construction
(259, 314A) - 291</t>
  </si>
  <si>
    <t>Accruals and prepayments  total
l. 062 and 065</t>
  </si>
  <si>
    <t>Prepaid expenses 
long-term
(381A, 382A)</t>
  </si>
  <si>
    <t>Prepaid expenses 
short-term
(381A, 382A)</t>
  </si>
  <si>
    <t>Accrued revenues 
long-term
(385A)</t>
  </si>
  <si>
    <t>Accrued revenues 
short-term
(385A)</t>
  </si>
  <si>
    <t>LIABILITIES AND EQUITY
b</t>
  </si>
  <si>
    <t>Current period
4</t>
  </si>
  <si>
    <t>Prior period
5</t>
  </si>
  <si>
    <t>SHAREHOLDERS' EQUITY AND LIABILITIES TOTAL
l. 067 + 088 + 121</t>
  </si>
  <si>
    <t>Shareholders' equity 
l. 068+ 073+ 080 + 084+ 087</t>
  </si>
  <si>
    <t>Asset and liabilities revaluation reserve
(+/- 414)</t>
  </si>
  <si>
    <t>Other non-current liabilities
(474A, 479A, 47XA, 372A, 373A, 377A)</t>
  </si>
  <si>
    <t>Trade payables
(321, 322, 324, 325, 32X, 475A, 478A, 479A, 47XA)</t>
  </si>
  <si>
    <t>Other liabilities within consolidated group
(361A, 36XA, 471A, 47XA)</t>
  </si>
  <si>
    <t>Tax liabilities and subsidies
(341, 342, 343, 345, 346, 347, 34X)</t>
  </si>
  <si>
    <t>Other short-term liabilities
(372A, 373A, 377A, 379A, 474A, 479A, 47X)</t>
  </si>
  <si>
    <t>INCOME STATEMENT</t>
  </si>
  <si>
    <t>Income Statement Úč POD 2-01</t>
  </si>
  <si>
    <t>at</t>
  </si>
  <si>
    <t>The information should be written in block letters (see this example), using a typewriter or printer with black or dark blue ink.</t>
  </si>
  <si>
    <t>(marked with X)</t>
  </si>
  <si>
    <t>Actual result in</t>
  </si>
  <si>
    <t>Line no
c</t>
  </si>
  <si>
    <t>current period
1</t>
  </si>
  <si>
    <t>prior period
2</t>
  </si>
  <si>
    <t>Costs of merchandise sold
(504, 505A)</t>
  </si>
  <si>
    <t>Other operating revenues
(644, 645, 646, 648, 655, 657)</t>
  </si>
  <si>
    <t>Other operating expenses
(543, 544, 545, 546, 548, 549, 555, 557)</t>
  </si>
  <si>
    <t>Income from long-term financial assets
l.30 + 31 + 32</t>
  </si>
  <si>
    <t>Profit/(loss) from financial activities
l. 27 - 28 + 29 + 33 - 34 + 35 - 36 - 37 + 38 - 39
+ 40 - 41 + 42 -43 + (-44) - (-45)</t>
  </si>
  <si>
    <t xml:space="preserve"> - payable (591, 595)</t>
  </si>
  <si>
    <t xml:space="preserve"> - deferred (+/- 592)</t>
  </si>
  <si>
    <t>Net profit/(loss) from ordinary activities after tax
l. 47 - l. 48</t>
  </si>
  <si>
    <t xml:space="preserve"> - payable (593)</t>
  </si>
  <si>
    <t xml:space="preserve"> - deferred (+/ 594)</t>
  </si>
  <si>
    <t>Profit/(loss) share transferred to owners' account
(+/-596)</t>
  </si>
  <si>
    <t>Bilanz Úč POD 1 - 01</t>
  </si>
  <si>
    <t>BILANZ</t>
  </si>
  <si>
    <t>zum</t>
  </si>
  <si>
    <t>in Euro</t>
  </si>
  <si>
    <t xml:space="preserve">Numerische Angaben werden nach rechts ausgerichtet, sonstige Angaben sind von links zu schreiben. </t>
  </si>
  <si>
    <t>Nicht ausgefüllte Zeilen sollen leer gelassen werden.</t>
  </si>
  <si>
    <t>Die Angaben sind mit Blockschrift  (nach diesem Muster), Schreibmaschine oder Drucker in schwarzer oder dunkelblauer Farbe auszufüllen.</t>
  </si>
  <si>
    <t>Á  Ä  B  Č  D  É  F  G  H  Í  J  K  L  M  N  O  P  Q  R  Š  T  Ú  V  X  Ý  Ž   0  1  2  3  4  5  6  7  8  9</t>
  </si>
  <si>
    <t>Umsatzsteuer-ID</t>
  </si>
  <si>
    <t>Jahresabschluss</t>
  </si>
  <si>
    <t>Monat</t>
  </si>
  <si>
    <t>Jahr</t>
  </si>
  <si>
    <t>Geschäftsjahr</t>
  </si>
  <si>
    <t>von</t>
  </si>
  <si>
    <t>INO</t>
  </si>
  <si>
    <t>Ordnungsmässiger</t>
  </si>
  <si>
    <t>Erstellt</t>
  </si>
  <si>
    <t>bis</t>
  </si>
  <si>
    <t>Ausserordentlicher</t>
  </si>
  <si>
    <t>Genehmigt</t>
  </si>
  <si>
    <t>(bitte ankreuzen)</t>
  </si>
  <si>
    <t>Vorjahr</t>
  </si>
  <si>
    <t>Name des Buchführungspflichtigen</t>
  </si>
  <si>
    <t>Sitz des Buchführungspflichtigen</t>
  </si>
  <si>
    <t>Strasse</t>
  </si>
  <si>
    <t>Nummer</t>
  </si>
  <si>
    <t>Postleitzahl</t>
  </si>
  <si>
    <t>Ort</t>
  </si>
  <si>
    <t>Telefonnummer</t>
  </si>
  <si>
    <t>Fax</t>
  </si>
  <si>
    <t>Email</t>
  </si>
  <si>
    <t>Erstellt am :</t>
  </si>
  <si>
    <t>Verantwortlich für den Jahresabshluss (Name und Unterschrift):</t>
  </si>
  <si>
    <t>Verantwortlich für die Buchführung (Name und Unterschrift)</t>
  </si>
  <si>
    <t>Vertreter des statutarischen Organs oder der buchungspflichtigen natürlichen Person</t>
  </si>
  <si>
    <t>Genehmigt am:</t>
  </si>
  <si>
    <t>Eintragungen des Finanzamtes</t>
  </si>
  <si>
    <t>Platz für die Referenznummer</t>
  </si>
  <si>
    <t>Stempel des Finanzamtes</t>
  </si>
  <si>
    <t>USt-ID</t>
  </si>
  <si>
    <t>Bezei-chnung
a</t>
  </si>
  <si>
    <t>AKTIVA
b</t>
  </si>
  <si>
    <t>Zeile
c</t>
  </si>
  <si>
    <t>Laufendes Jahr</t>
  </si>
  <si>
    <t>Brutto - Teil 1</t>
  </si>
  <si>
    <t>Korrektur - Teil 2</t>
  </si>
  <si>
    <t>Aktiva Gesamt Z. 002+030+061</t>
  </si>
  <si>
    <t>Anlagevermögen Z. 003+011+021</t>
  </si>
  <si>
    <t>Immaterielle Vermögensgegenstände (Z. 004 bis 010)</t>
  </si>
  <si>
    <t>Aktivierte Entwicklungskosten (012) -/072, 091A/</t>
  </si>
  <si>
    <t>Software (013) -/073, 091A/</t>
  </si>
  <si>
    <t>Bewertbare Rechte (014) -/074, 091A/</t>
  </si>
  <si>
    <t>Goodwill (015) -/075, 091A/</t>
  </si>
  <si>
    <t>Sonstige immaterielle Vermögensgegenstände (019, 01x) -/079, 07x, 091A/</t>
  </si>
  <si>
    <t>Im Anschaffungsprozess befindliche immaterielle Vermögensgegenstände (041) - 093</t>
  </si>
  <si>
    <t>Geleistete Anzahlungen auf immaterielle Vermögensgegenstände (051) -095A</t>
  </si>
  <si>
    <t>Sachanlagen (Z. 012 bis 020)</t>
  </si>
  <si>
    <t>Grundstücke (031) -092A</t>
  </si>
  <si>
    <t>Bauten (021) -/081, 092A/</t>
  </si>
  <si>
    <t>Eigenständige bewegliche Sachen und Gesamtheiten von beweglichen Sachen (022) -/082, 092A/</t>
  </si>
  <si>
    <t>Dauerhaft bepflanzte Anbauflächen (025) -/085, 092A/</t>
  </si>
  <si>
    <t>Grundherde und Zugtiere  (026) -/086, 092A/</t>
  </si>
  <si>
    <t>Sonstige Sachanlagen (029, 02x, 032) -/089, 08x, 092A/</t>
  </si>
  <si>
    <t>Sachanlagen im Bau (042) -094</t>
  </si>
  <si>
    <t>Geleistete Anzahlungen auf Sachanlagen (052) -095A</t>
  </si>
  <si>
    <t>Wertberichtigung auf erworbenes Vermögen (+/-097) +/-098</t>
  </si>
  <si>
    <t>Finanzanlagen (Z. 022 bis 029)</t>
  </si>
  <si>
    <t>Anteile an verbundenen Unternehmen (061) –096A</t>
  </si>
  <si>
    <t>Beteiligungen (062) –096A</t>
  </si>
  <si>
    <t>Sonstige Wertpapiere des Anlagevermögens (063, 065) -096A</t>
  </si>
  <si>
    <t>Ausleihungen an verbundene Unternehmen (066) -096A</t>
  </si>
  <si>
    <t>Sonstige Finanzanlagen (067, 069, 06XA) -096A</t>
  </si>
  <si>
    <t>Ausleihungen mit der Restlaufzeit bis zu einem Jahr (066A, 067A, 06XA) - 096A</t>
  </si>
  <si>
    <t>Finanzanlagen im Prozess der Anschaffung (043) - 096A</t>
  </si>
  <si>
    <t>Geleistete Anzahlungen auf Finanzanlagen (053) -095A</t>
  </si>
  <si>
    <t>Umlaufvermögen  Z. 031+038+046+055</t>
  </si>
  <si>
    <t>Vorräte (Z. 032 bis 037)</t>
  </si>
  <si>
    <t>Roh-, Hilfs- und Betriebsstoffe (112,119,11x) -/191,19x/</t>
  </si>
  <si>
    <t>Unfertige Erzeugnisse und Halbfabrikate (121,122,12x) -/192, 193, 19x/</t>
  </si>
  <si>
    <t>Fertige Erzeugnisse (123) –194</t>
  </si>
  <si>
    <t>Tiere (124) –195</t>
  </si>
  <si>
    <t>Waren (132,13x,139) –/196,19x/</t>
  </si>
  <si>
    <t>Geleistete Anzahlungen auf Vorräte (314A) -391A</t>
  </si>
  <si>
    <t>Langfristige Forderungen (Z. 039 bis 045)</t>
  </si>
  <si>
    <t>Forderungen aus Lieferungen und Leistungen  (311A, 312A, 313A, 314A, 315A, 31XA) –391A</t>
  </si>
  <si>
    <t>Nettowert des Fertigungsauftrags
(316A)</t>
  </si>
  <si>
    <t>Forderungen gegen verbundene Unternehmen (351A) -391A</t>
  </si>
  <si>
    <t>Sonstige Forderungen innerhalb des Konsolidierungskreises (351A) -391A</t>
  </si>
  <si>
    <t>Forderungen gegen Gesellschafter, Mitglieder und der Vereinigung (354A, 355A, 358A, 35XA) –391A</t>
  </si>
  <si>
    <t>Sonstige Forderungen (335A, 33XA, 371A, 373A, 374A, 375A, 376A, 378A) -391A</t>
  </si>
  <si>
    <t>Latente Steuerforderung  (481A)</t>
  </si>
  <si>
    <t>Kurzfristige Forderungen (Z. 047 bis 054)</t>
  </si>
  <si>
    <t>Forderungen aus Lieferungen und Leistungen (311A, 312A, 313A, 314A, 315A, 31XA) -391A</t>
  </si>
  <si>
    <t>Forderungen gegen Gesellschafter, Mitglieder und der Vereinigung (354A, 355A, 358A, 35XA, 398A) –391A</t>
  </si>
  <si>
    <t>Forderungen aus der Sozialversicherung (336A) -391A</t>
  </si>
  <si>
    <t>Steuerforderung (341,342,343,345,346,347) -391A</t>
  </si>
  <si>
    <t>Finanzkonten (Z. 056 bis 060)</t>
  </si>
  <si>
    <t>Kassenbestand (211, 213, 21X)</t>
  </si>
  <si>
    <t>Bankguthaben (221A, 22X,+/-261)</t>
  </si>
  <si>
    <t>Bankguthaben mit einer Bindungsfrist von mehr als einem Jahr (22XA)</t>
  </si>
  <si>
    <t>Finanzumlaufvermögen (251, 253,256,257,25X) -/291, 29X/</t>
  </si>
  <si>
    <t>Finanzumlaufvermögen im Prozess der Anschaffung (259, 314A) - 291</t>
  </si>
  <si>
    <t>Rechnungsabgrenzung  (Z. 062 und 065)</t>
  </si>
  <si>
    <t>Langfristige Aufwendungen künftiger Perioden
(381A, 382A)</t>
  </si>
  <si>
    <t>Kurzfristige Aufwendungen künftiger Perioden
(381A, 382A)</t>
  </si>
  <si>
    <t>Langfristige Einnahmen künftiger Perioden
(385A)</t>
  </si>
  <si>
    <t>Kurzfristige Einnahmen künftiger Perioden
(385A)</t>
  </si>
  <si>
    <t>PASSIVA
b</t>
  </si>
  <si>
    <t>Laufendes Jahr
4</t>
  </si>
  <si>
    <t>Vorjahr
5</t>
  </si>
  <si>
    <t>Summe Passiva Z. 067 + 088 + 121</t>
  </si>
  <si>
    <t>Eigenkapital Z. 068+ 073+ 080 + 084 + 087</t>
  </si>
  <si>
    <t>Grund-/Stammkapital (Z. 069 bis 072)</t>
  </si>
  <si>
    <t>Grund-/Stammkapital (411 bzw. +/-491)</t>
  </si>
  <si>
    <t>Eigene Aktien sowie eigene Geschäftsanteile (/-/252)</t>
  </si>
  <si>
    <t>Änderung des Grund-/Stammkapitals +/- 419</t>
  </si>
  <si>
    <t>Kapitalrücklagen (Z. 074 bis 079)</t>
  </si>
  <si>
    <t>Emmissionsagio (412)</t>
  </si>
  <si>
    <t>Sonstige Kapitalrücklagen (413)</t>
  </si>
  <si>
    <t>Gesetzliche Rücklage ("Unteilbarer Fonds") aus Kapitaleinlagen (417, 418)</t>
  </si>
  <si>
    <t>Bewertungsdifferenzen aus der Neubewertung von Vermögensgegenstände und Verbindlichkeiten  (+/-414)</t>
  </si>
  <si>
    <t>Bewertungsdifferenzen aus der Neubewertung von Kapitalbeteiligungen (+/-415)</t>
  </si>
  <si>
    <t>Bewertungsdifferenzen aus der Neubewertung bei Verschmelzungen und Spaltungen (+/- 416)</t>
  </si>
  <si>
    <t>Gewinnrücklagen (Z. 081 bis 083)</t>
  </si>
  <si>
    <t>Gesetzliche Rücklage (421)</t>
  </si>
  <si>
    <t>Unteilbarer Fonds (422)</t>
  </si>
  <si>
    <t>Satzungsmässige und sonstige Rücklagen (423, 427,42X)</t>
  </si>
  <si>
    <t>Ergebnisvortrag  (Z. 085 und 086)</t>
  </si>
  <si>
    <t>Gewinnvortrag (428)</t>
  </si>
  <si>
    <t>Verlustvortrag (/-/429)</t>
  </si>
  <si>
    <t>Ergebnis der laufenden Berichtsperiode 
/+ -/ Z. 001 -(068+ 073+ 080 + 084 + 088 + 121)</t>
  </si>
  <si>
    <t>Verbindlichkeiten Z. 089+094+106+117 + 118</t>
  </si>
  <si>
    <t>Rückstellungen (Z.090 bis 093)</t>
  </si>
  <si>
    <t>Langfristige gesetzliche Rückstellungen (451A)</t>
  </si>
  <si>
    <t>Kurzfristige gesetzliche Rückstellungen (323A, 451A)</t>
  </si>
  <si>
    <t>Sonstige langfristige Rückstellungen (459A, 45XA)</t>
  </si>
  <si>
    <t>Sonstige kurzfristige Rückstellungen (323, 32X, 451A, 459A, 45XA)</t>
  </si>
  <si>
    <t>Langfristige Verbindlichkeiten (Z. 095 bis 104)</t>
  </si>
  <si>
    <t>Langfristige Verbindlichkeiten aus Lieferungen und Leistungen  (479A)</t>
  </si>
  <si>
    <t>Nicht in Rechnung gestellte Lieferungen (476A)</t>
  </si>
  <si>
    <t>Langfristige Verbindlichkeiten gegenüber verbundenen Unternehmen (471A)</t>
  </si>
  <si>
    <t>Sonstige langfristige Verbindlichkeiten innerhalb des Konsolidierungskreises (471A)</t>
  </si>
  <si>
    <t>Langfristige erhaltene Anzahlungen (475A)</t>
  </si>
  <si>
    <t>Langfristige Wechsel zur Einlösung (478A)</t>
  </si>
  <si>
    <t>Emmitierte Schuldverschreibungen (473A, /-/255A)</t>
  </si>
  <si>
    <t>Verbindlichkeiten aus dem Sozialfonds (472)</t>
  </si>
  <si>
    <t>Sonstige langfristige Verbindlichkeiten 
(474A ,479A, 47XA, 372A, 373A, 377A)</t>
  </si>
  <si>
    <t>Latente Steuerverbindlichkeit (481A)</t>
  </si>
  <si>
    <t>Kurzfristige Verbindlichkeiten (Z. 107 bis 116)</t>
  </si>
  <si>
    <t>Kurzfristige Verbindlichkeiten aus Lieferungen und Leistungen  (321, 322, 324, 325, 32X, 475A, 478A, 479A, 47XA)</t>
  </si>
  <si>
    <t>Nicht in Rechnung gestellte Lieferungen (326, 476A)</t>
  </si>
  <si>
    <t>Verbindlichkeiten gegenüber verbundenen Unternehmen (361, 471A)</t>
  </si>
  <si>
    <t>Sonstige Verbindlichkeiten innerhalb des Konsolidierungskreises (361A, 36XA, 471A, 47XA)</t>
  </si>
  <si>
    <t>Verbindlichkeiten gegenüber Gesellschaftern, Mitgliedern und der Vereinigung (364, 365, 366, 367, 368, 398A, 478A, 479A)</t>
  </si>
  <si>
    <t>Verbindlichkeiten gegenüber Arbeitnehmern (331, 333, 33X, 479A)</t>
  </si>
  <si>
    <t>Verbindlichkeiten aus der Sozialversicherung (336, 479A)</t>
  </si>
  <si>
    <t>Steuerverbindlichkeiten und Zuwendungen (341, 342, 343, 345, 346, 347, 34X)</t>
  </si>
  <si>
    <t>Sonstige Verbindlichkeiten (372A, 373A, 377A, 379A, 474A, 479A, 47X)</t>
  </si>
  <si>
    <t>Kurzfristige finanzielle Ausleihungen (241, 249, 24x, 473A, /-/255A)</t>
  </si>
  <si>
    <t>Summe Bankdarlehen (Z. 119 und 120)</t>
  </si>
  <si>
    <t>Langfristige Bankdarlehen (461A, 46XA)</t>
  </si>
  <si>
    <t>Kurzfristige Bankdarlehen (221A, 231, 232, 23X, 461A, 46XA)</t>
  </si>
  <si>
    <t>Rechnungsabgrenzung (Z.122 bis 125)</t>
  </si>
  <si>
    <t>Langfristige Ausgaben künftiger Perioden (383A)</t>
  </si>
  <si>
    <t>Kurzfristige Ausgaben künftiger Perioden (383A)</t>
  </si>
  <si>
    <t>Langfristige Erträge künftiger Perioden (384A)</t>
  </si>
  <si>
    <t>Kurzfristige Erträge künftiger Perioden (384A)</t>
  </si>
  <si>
    <t xml:space="preserve">GEWINN- </t>
  </si>
  <si>
    <t>G. und V. Rechnung Úč POD 2 - 01</t>
  </si>
  <si>
    <t>UND VERLUSTRECHNUNG</t>
  </si>
  <si>
    <t>Stand</t>
  </si>
  <si>
    <t>Laufendes Jahr
1</t>
  </si>
  <si>
    <t>Vorjahr
2</t>
  </si>
  <si>
    <t>individuálnej účtovnej závierky</t>
  </si>
  <si>
    <t>zostavenej k</t>
  </si>
  <si>
    <t>UVPOD3_1</t>
  </si>
  <si>
    <t>Poznámky Úč POD 3 - 04</t>
  </si>
  <si>
    <t>v eurocentoch</t>
  </si>
  <si>
    <t>v celých eurách</t>
  </si>
  <si>
    <t>Podpisový záznam člena
štatutárneho orgánu účtovnej
jednotky alebo fyzickej osoby,
ktorá je účtovnou jednotkou:</t>
  </si>
  <si>
    <t>Podpisový záznam osoby
zodpovednej za vedenie
účtovníctva:</t>
  </si>
  <si>
    <t>Pohľadávky voči voči DÚJ a MÚJ</t>
  </si>
  <si>
    <t>Pohľadávky voči DÚJ a MÚJ</t>
  </si>
  <si>
    <t>Bežné účty v banke alebo v pobočke zahraničnej banky</t>
  </si>
  <si>
    <t>Vkladové účty v banke alebo v pobočke zahraničnej banky termínované</t>
  </si>
  <si>
    <t>Suma istiny v eurách za bežné účtovné obdobie</t>
  </si>
  <si>
    <t>Vplyv nevykázanej odloženej daňovej pohľadávky</t>
  </si>
  <si>
    <t>Zmena sadzby dane</t>
  </si>
  <si>
    <t>Informácie o ekonomických vzťahoch  medzi účtovnou jednotkou a spriaznenými osobami</t>
  </si>
  <si>
    <t>Aktivácia nákladov a výnosy z hospodárskej činnosti, finančnej činnosti a mimoriadnej činnosti</t>
  </si>
  <si>
    <t>Hodnota predmetu záložného práva</t>
  </si>
  <si>
    <t>Hodnota pohľadávky</t>
  </si>
  <si>
    <t>Zaúčtovaná  ako náklad</t>
  </si>
  <si>
    <t>Informácie o záväzkoch zo sociálneho fondu</t>
  </si>
  <si>
    <t>Stav na začiatku účtovného obdobia</t>
  </si>
  <si>
    <t>Oceňovacie rozdiely z precenenia majetku a záväzkov</t>
  </si>
  <si>
    <t xml:space="preserve">Notes Úč POD 3 - 04 </t>
  </si>
  <si>
    <t>NOTES</t>
  </si>
  <si>
    <t>to the Financial Statements</t>
  </si>
  <si>
    <t>Directly</t>
  </si>
  <si>
    <t>preceding</t>
  </si>
  <si>
    <t>Municipality name</t>
  </si>
  <si>
    <t xml:space="preserve"> Prepared on:</t>
  </si>
  <si>
    <t xml:space="preserve"> Approved on:</t>
  </si>
  <si>
    <t>interim</t>
  </si>
  <si>
    <t>in eurocents</t>
  </si>
  <si>
    <t>in euros</t>
  </si>
  <si>
    <t>(mark with x)</t>
  </si>
  <si>
    <t>prepared as at</t>
  </si>
  <si>
    <t>ZIP code</t>
  </si>
  <si>
    <t>Profit or loss from current period after tax /+-/
l. 001 - (068 + 073 + 080 + 084 + 088 + 121)</t>
  </si>
  <si>
    <t>Long-term advance payments received (475A)</t>
  </si>
  <si>
    <t>Accruals long-term (383A)</t>
  </si>
  <si>
    <t>Accruals short-term (383A)</t>
  </si>
  <si>
    <t>Deferred income long-term (384A)</t>
  </si>
  <si>
    <t>Deferred income short-term (384A)</t>
  </si>
  <si>
    <t>Revenues from merchandise (604)</t>
  </si>
  <si>
    <t>Numbers should be justified to the right, other data is justified to the left. Unused rows must be left blank.</t>
  </si>
  <si>
    <t>UZPODv14_1</t>
  </si>
  <si>
    <t>Úč POD</t>
  </si>
  <si>
    <t>1.a.</t>
  </si>
  <si>
    <t>1.b.</t>
  </si>
  <si>
    <t>1.c.</t>
  </si>
  <si>
    <t>A.V.1.</t>
  </si>
  <si>
    <t>A.VI.</t>
  </si>
  <si>
    <t>A.VI.1.</t>
  </si>
  <si>
    <t>A.VII.</t>
  </si>
  <si>
    <t>A.VII.1.</t>
  </si>
  <si>
    <t>A.VIII.</t>
  </si>
  <si>
    <t>12.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</si>
  <si>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</si>
  <si>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</si>
  <si>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</si>
  <si>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</si>
  <si>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</si>
  <si>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</si>
  <si>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</si>
  <si>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</si>
  <si>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</si>
  <si>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</si>
  <si>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</si>
  <si>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</si>
  <si>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</si>
  <si>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B.VI.</t>
  </si>
  <si>
    <t>139</t>
  </si>
  <si>
    <t>B.VII.</t>
  </si>
  <si>
    <t>140</t>
  </si>
  <si>
    <t>141</t>
  </si>
  <si>
    <t>142</t>
  </si>
  <si>
    <t>143</t>
  </si>
  <si>
    <t>144</t>
  </si>
  <si>
    <t>145</t>
  </si>
  <si>
    <t>II.</t>
  </si>
  <si>
    <t>III.</t>
  </si>
  <si>
    <t>IV.</t>
  </si>
  <si>
    <t>VI.</t>
  </si>
  <si>
    <t>VII.</t>
  </si>
  <si>
    <t>E.1.</t>
  </si>
  <si>
    <t>G.1</t>
  </si>
  <si>
    <t>VIII.</t>
  </si>
  <si>
    <t>IX.</t>
  </si>
  <si>
    <t>IX.1.</t>
  </si>
  <si>
    <t>X.</t>
  </si>
  <si>
    <t>X.1</t>
  </si>
  <si>
    <t>XI.</t>
  </si>
  <si>
    <t>XI.1</t>
  </si>
  <si>
    <t>XII.</t>
  </si>
  <si>
    <t>XIII.</t>
  </si>
  <si>
    <t>XIV.</t>
  </si>
  <si>
    <t>N.1.</t>
  </si>
  <si>
    <t>Q.</t>
  </si>
  <si>
    <t>****</t>
  </si>
  <si>
    <t>R</t>
  </si>
  <si>
    <t>R.1</t>
  </si>
  <si>
    <t>UZPODv14_2</t>
  </si>
  <si>
    <t xml:space="preserve">Súvaha
Úč POD 1 - 01
</t>
  </si>
  <si>
    <t>SPOLU MAJETOK
r. 02 + r. 33 + r. 74</t>
  </si>
  <si>
    <t>Neobežný majetok r. 03 + r. 11 + r. 21</t>
  </si>
  <si>
    <t>Dlhodobý nehmotný majetok súčet (r. 04 až r. 10)</t>
  </si>
  <si>
    <t>Podielové cenné papiere a podiely v prepojených účtovných jednotkách (061A, 062A, 063A) - /096A/</t>
  </si>
  <si>
    <t>Podielové cenné papiere a podiely s podielovou účasťou okrem v prepojených účtovných jednotkách (062A) - /096A/</t>
  </si>
  <si>
    <t xml:space="preserve">Ostatné realizovateľné cenné papiere a podiely (063A) - /096A/ </t>
  </si>
  <si>
    <t>Pôžičky prepojeným účtovným jednotkám (066A) - /096A/</t>
  </si>
  <si>
    <t>Pôžičky v rámci podielovej účasti okrem prepojeným účtovným jednotkám (066A) - /096A/</t>
  </si>
  <si>
    <t>Ostatné pôžičky (067A) - /096A/</t>
  </si>
  <si>
    <t>Dlhové cenné papiere a ostatný dlhodobý finančný majetok (065A, 069A,06XA) - 096A/</t>
  </si>
  <si>
    <t xml:space="preserve">Pôžičky a ostatný dlhodobý finančný majetok so zostatkovou dobou splatnosti najviac jeden rok (066A, 067A, 069A, 06XA) - /096A/ </t>
  </si>
  <si>
    <t>Účty v bankách s dobou viazanosti dlhšou ako jeden rok (22XA)</t>
  </si>
  <si>
    <t>Obstarávaný dlhodobý finančný majetok (043) - /096A/</t>
  </si>
  <si>
    <t>Poskytnuté preddavky na dlhodobý finančný majetok 053) - /095A/</t>
  </si>
  <si>
    <t>Pohľadávky z obchodného styku voči prepojeným účtovným jednotkám (311A, 312A, 313A, 314A,
315A, 31XA) - /391A/</t>
  </si>
  <si>
    <t>Pohľadávky z obchodného styku v rámci podielovej účasti okrem pohľadávok voči prepojeným účtovným jednotkám (311A, 312A, 313A, 314A, 315A, 31XA) - 91A/</t>
  </si>
  <si>
    <t>Ostatné pohľadávky z obchodného styku (311A, 312A, 313A, 314A, 315A, 31XA) -
/391A/</t>
  </si>
  <si>
    <t>Ostatné pohľadávky voči prepojeným účtovným jednotkám (351A) - /391A/</t>
  </si>
  <si>
    <t>Ostatné pohľadávky v rámci podielovej účasti okrem pohľadávok voči prepojeným účtovným jednotkám (351A) - /391A/</t>
  </si>
  <si>
    <t>Pohľadávky voči spoločníkom, členom a združeniu (354A, 355A, 358A, 35XA) - 391A/</t>
  </si>
  <si>
    <t>Pohľadávky z derivátových operácií (373A, 376A)</t>
  </si>
  <si>
    <t>Iné pohľadávky (335A, 336A, 33XA, 371A, 374A, 375A, 378A) - /391A/</t>
  </si>
  <si>
    <t>Odložená daňová pohľadávka (481A)</t>
  </si>
  <si>
    <t>Pohľadávky z obchodného styku voči prepojeným účtovným jednotkám (311A, 312A, 313A, 314A, 315A, 31XA) - /391A/</t>
  </si>
  <si>
    <t>Pohľadávky z obchodného styku v rámci podielovej účasti okrem pohľadávok voči prepojeným účtovným jednotkám (311A, 312A, 313A, 314A, 315A, 31XA) - /391A/</t>
  </si>
  <si>
    <t xml:space="preserve">Čistá hodnota zákazky (316A) </t>
  </si>
  <si>
    <t>Ostatné pohľadávky v rámci podielovej účasti okrem pohľadávok voči prepojeným
účtovným jednotkám
(351A) - /391A/</t>
  </si>
  <si>
    <t>Pohľadávky voči spoločníkom, členom a združeniu (354A, 355A, 358A, 35XA, 398A) - /391A/</t>
  </si>
  <si>
    <t>Sociálne poistenie (336A) - /391A/</t>
  </si>
  <si>
    <t>Daňové pohľadávky a dotácie (341, 342, 343, 345, 346, 347) - /391A/</t>
  </si>
  <si>
    <t>Iné pohľadávky (335A, 33XA, 371A, 374A, 375A, 378A)
- /391A/</t>
  </si>
  <si>
    <t>Krátkodobý finančný majetok súčet (r. 67 až r. 70)</t>
  </si>
  <si>
    <t>Krátkodobý finančný majetok v prepojených účtovných jednotkách (251A, 253A, 256A, 257A, 25XA) - /291A, 29XA/</t>
  </si>
  <si>
    <t>Krátkodobý finančný majetok bez krátkodobého finančného majetku  v prepojených účtovných jednotkách (251A, 253A, 256A, 257A, 25XA) - /291A, 29XA/</t>
  </si>
  <si>
    <t>Vlastné akcie a vlastné obchodné podiely (252)</t>
  </si>
  <si>
    <t>Obstarávaný krátkodobý finančný majetok (259, 314A) - /291A/</t>
  </si>
  <si>
    <t>Zákonné rezervné fondy r. 88 + r. 89</t>
  </si>
  <si>
    <t>Zákonný rezervný fond a nedeliteľný fond (417A, 418, 421A, 422)</t>
  </si>
  <si>
    <t>Rezervný fond na vlastné akcie a vlastné podiely (417A, 421A)</t>
  </si>
  <si>
    <t>Ostatné fondy zo zisku r. 91 + r. 92</t>
  </si>
  <si>
    <t>Štatutárne fondy (423, 42X)</t>
  </si>
  <si>
    <t>Ostatné fondy (427, 42X)</t>
  </si>
  <si>
    <t>Oceňovacie rozdiely z precenenia súčet (r. 94 až r. 96)</t>
  </si>
  <si>
    <t>Oceňovacie rozdiely z precenenia majetku a záväzkov (+/- 414)</t>
  </si>
  <si>
    <t>Oceňovacie rozdiely z precenenia pri zlúčení, splynutí a rozdelení (+/- 416)</t>
  </si>
  <si>
    <t>Dlhodobé záväzky z obchodného styku súčet (r. 104 až r. 106)</t>
  </si>
  <si>
    <t>Záväzky z obchodného styku voči prepojeným účtovným jednotkám (321A, 475A, 476A)</t>
  </si>
  <si>
    <t>Záväzky z obchodného styku v rámci podielovej účasti okrem záväzkov voči prepojeným
účtovným jednotkám (321A, 475A, 476A)</t>
  </si>
  <si>
    <t>Ostatné záväzky z obchodného styku (321A, 475A, 476A)</t>
  </si>
  <si>
    <t>Ostatné záväzky voči prepojeným účtovným jednotkám (471A, 47XA)</t>
  </si>
  <si>
    <t>Ostatné záväzky v rámci podielovej účasti okrem záväzkov voči prepojeným čtovným
jednotkám (471A, 47XA)</t>
  </si>
  <si>
    <t>Ostatné dlhodobé záväzky (479A, 47XA)</t>
  </si>
  <si>
    <t>Vydané dlhopisy (473A/-/255A)</t>
  </si>
  <si>
    <t>Iné dlhodobé záväzky (336A, 372A, 474A, 47XA)</t>
  </si>
  <si>
    <t>Dlhodobé záväzky z derivátových operácií (373A, 377A)</t>
  </si>
  <si>
    <t>Dlhodobé rezervy r. 119 + r. 120</t>
  </si>
  <si>
    <t>Zákonné rezervy (451A)</t>
  </si>
  <si>
    <t>Ostatné rezervy (459A, 45XA)</t>
  </si>
  <si>
    <t>Dlhodobé bankové úvery (461A, 46XA)</t>
  </si>
  <si>
    <t>Záväzky z obchodného styku súčet (r. 124 až r. 126)</t>
  </si>
  <si>
    <t>Záväzky z obchodného styku voči prepojeným účtovným jednotkám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</si>
  <si>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</si>
  <si>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Ostatné záväzky z obchodného styku (321A, 322A, 324A, 325A, 326A, 32XA,
475A, 476A, 478A, 47XA)</t>
  </si>
  <si>
    <t>Ostatné záväzky voči prepojeným účtovným jednotkám (361A, 36XA, 471A, 47XA)</t>
  </si>
  <si>
    <t>Ostatné záväzky v rámci podielovej účasti okrem záväzkov voči prepojeným účtovným jednotkám (361A, 36XA, 471A, 47XA)</t>
  </si>
  <si>
    <t>Záväzky voči spoločníkom a združeniu (364, 365, 366, 367, 368, 398A, 478A, 479A)</t>
  </si>
  <si>
    <t>Záväzky zo sociálneho poistenia (336A)</t>
  </si>
  <si>
    <t>Daňové záväzky a dotácie (341, 342, 343, 345, 346, 347, 34X)</t>
  </si>
  <si>
    <t>Záväzky z derivátových operácií (373A, 377A)</t>
  </si>
  <si>
    <t>Iné záväzky (372A, 379A, 474A, 475A, 479A, 47XA)</t>
  </si>
  <si>
    <t>Krátkodobé rezervy r. 137 + r. 138</t>
  </si>
  <si>
    <t>Zákonné rezervy (323A, 451A)</t>
  </si>
  <si>
    <t>Ostatné rezervy (323A, 32X, 459A, 45XA)</t>
  </si>
  <si>
    <t>Bežné bankové úvery (221A, 231, 232, 23X, 461A, 46XA)</t>
  </si>
  <si>
    <t>Časové rozlíšenie súčet (r. 142 až r. 145)</t>
  </si>
  <si>
    <t>Výnosy budúcich období dlhodobé 144 (384A)</t>
  </si>
  <si>
    <t>Výnosy budúcich období krátkodobé 145 (384A)</t>
  </si>
  <si>
    <t>Čistý obrat (časť účt. tr. 6 podľa zákona)</t>
  </si>
  <si>
    <t>Výnosy z hospodárskej činnosti spolu súčet (r. 03 až r. 09)</t>
  </si>
  <si>
    <t>Tržby z predaja tovaru (604, 607)</t>
  </si>
  <si>
    <t>Tržby z predaja vlastných výrobkov (601)</t>
  </si>
  <si>
    <t>Tržby z predaja služieb (602, 606)</t>
  </si>
  <si>
    <t>Zmeny stavu vnútroorganizačných zásob (+/-) (účtová skupina 61)</t>
  </si>
  <si>
    <t>Aktivácia (účtová skupina 62)</t>
  </si>
  <si>
    <t>Tržby z predaja dlhodobého nehmotného majetku, dlhodobého hmotného majetku
 a materiálu (641, 642)</t>
  </si>
  <si>
    <t>Ostatné výnosy z hospodárskej činnosti
(644, 645, 646, 648, 655, 657)</t>
  </si>
  <si>
    <t>Náklady na hospodársku činnosť spolu
r. 11 + r. 12 + r. 13 + r.14 + r. 15 + r. 20 + r. 21 + r. 24 + r. 25 + r. 26</t>
  </si>
  <si>
    <t>Náklady vynaložené na obstaranie
predaného tovaru (504, 507)</t>
  </si>
  <si>
    <t>Spotreba materiálu, energie a ostatných
neskladovateľných dodávok (501, 502, 503)</t>
  </si>
  <si>
    <t>Opravné položky k zásobám (+/-) (505)</t>
  </si>
  <si>
    <t>Osobné náklady (r. 16 až r. 19)</t>
  </si>
  <si>
    <t>Odmeny členom orgánov spoločnosti a
družstva (523)</t>
  </si>
  <si>
    <t>Náklady na sociálne poistenie
(524, 525, 526)</t>
  </si>
  <si>
    <t>Odpisy a opravné položky k dlhodobému
nehmotnému majetku a dlhodobému
hmotnému majetku (r. 22 + r. 23)</t>
  </si>
  <si>
    <t>Odpisy dlhodobého nehmotného majetku
a dlhodobého hmotného majetku (551)</t>
  </si>
  <si>
    <t>Opravné položky k dlhodobému
nehmotnému majetku a dlhodobému
hmotnému majetku (+/-) (553)</t>
  </si>
  <si>
    <t>Zostatková cena predaného dlhodobého
majetku a predaného materiálu (541, 542)</t>
  </si>
  <si>
    <t>Opravné položky k pohľadávkam (+/-) (547)</t>
  </si>
  <si>
    <t>Ostatné náklady na hospodársku činnosť
(543, 544, 545, 546, 548, 549, 555, 557)</t>
  </si>
  <si>
    <t>Výsledok hospodárenia z hospodárskej
činnosti (+/-) (r. 02 - r. 10)</t>
  </si>
  <si>
    <t>Pridaná hodnota (r. 03 + r. 04 + r. 05 +
r. 06 + r. 07) - (r. 11 + r. 12 + r. 13 + r. 14)</t>
  </si>
  <si>
    <t>Výnosy z finančnej činnosti spolu r. 30
+ r. 31 + r. 35 + r. 39 + r. 42 + r. 43 + r. 44</t>
  </si>
  <si>
    <t>Tržby z predaja cenných papierov a
podielov (661)</t>
  </si>
  <si>
    <t>Výnosy z dlhodobého finančného majetku
súčet (r. 32 až r. 34)</t>
  </si>
  <si>
    <t>Výnosy z cenných papierov a podielov
od prepojených účtovných jednotiek (665A)</t>
  </si>
  <si>
    <t>Výnosy z cenných papierov a podielov
v podielovej účasti okrem výnosov
prepojených účtovných jednotiek (665A)</t>
  </si>
  <si>
    <t>Ostatné výnosy z cenných papierov a
podielov (665A)</t>
  </si>
  <si>
    <t>Výnosy z krátkodobého finančného majetku
súčet (r. 36 až r. 38)</t>
  </si>
  <si>
    <t>Výnosy z krátkodobého finančného majetku
od prepojených účtovných jednotiek (666A)</t>
  </si>
  <si>
    <t>Výnosy z krátkodobého finančného majetku
v podielovej účasti okrem výnosov
prepojených účtovných jednotiek (666A)</t>
  </si>
  <si>
    <t>Ostatné výnosy z krátkodobého finančného
majetku (666A)</t>
  </si>
  <si>
    <t>Výnosové úroky (r. 40 + r. 41)</t>
  </si>
  <si>
    <t>Výnosové úroky od prepojených
účtovných jednotiek (662A)</t>
  </si>
  <si>
    <t>Ostatné výnosové úroky (662A)</t>
  </si>
  <si>
    <t>Výnosy z precenenia cenných papierov a
výnosy z derivátových operácií (664, 667)</t>
  </si>
  <si>
    <t>Náklady na finančnú činnosť spolu r. 46
+ r. 47 + r. 48 + r. 49 + r. 52 + r. 53 + r. 54</t>
  </si>
  <si>
    <t>Náklady na krátkodobý finančný majetok
(566)</t>
  </si>
  <si>
    <t>Opravné položky k finančnému majetku
(+/-) (565)</t>
  </si>
  <si>
    <t>Nákladové úroky (r. 50 + r. 51)</t>
  </si>
  <si>
    <t>Nákladové úroky pre prepojené účtovné
jednotky (562A)</t>
  </si>
  <si>
    <t>Ostatné nákladové úroky (562A)</t>
  </si>
  <si>
    <t>Náklady na precenenie cenných papierov a
náklady na derivátové operácie (564, 567)</t>
  </si>
  <si>
    <t>Ostatné náklady na finančnú činnosť
(568, 569)</t>
  </si>
  <si>
    <t>Výsledok hospodárenia z finančnej
činnosti (+/-) (r. 29 - r. 45)</t>
  </si>
  <si>
    <t>Výsledok hospodárenia za účtovné
obdobie pred zdanením (+/-) (r. 27 + r. 55)</t>
  </si>
  <si>
    <t>Daň z príjmov (r. 58 + r. 59)</t>
  </si>
  <si>
    <t>Daň z príjmov splatná (591, 595)</t>
  </si>
  <si>
    <t>Daň z príjmov odložená (+/-) (592)</t>
  </si>
  <si>
    <t>Prevod podielov na výsledku hospodárenia
spoločníkom (+/- 596)</t>
  </si>
  <si>
    <t>Výsledok hospodárenia za účtovné
obdobie po zdanení (+/-)
(r. 56 - r. 57 - r. 60)</t>
  </si>
  <si>
    <t>Krátkodobé záväzky súčet (r. 123 + r. 127 až r. 135)</t>
  </si>
  <si>
    <t>Income Statement Úč POD 1 - 01</t>
  </si>
  <si>
    <t>ID</t>
  </si>
  <si>
    <t>Jahresrechnung</t>
  </si>
  <si>
    <t>Unternehmer in doppelte Buchführung</t>
  </si>
  <si>
    <t>durchgehend</t>
  </si>
  <si>
    <t>Buchführungseinheit</t>
  </si>
  <si>
    <t>klein</t>
  </si>
  <si>
    <t>gross</t>
  </si>
  <si>
    <t>Anbauteil des Jahresabschlusses</t>
  </si>
  <si>
    <t>Bilanz (Úč POD 1-01)</t>
  </si>
  <si>
    <t>Gewinn und Verlustrechnung (Úč POD 2-01)</t>
  </si>
  <si>
    <t>Aufzeichnungen(Úč POD 3-01)</t>
  </si>
  <si>
    <t>(im gesamten Euro)</t>
  </si>
  <si>
    <t>(im gesamten Euro oder Eurocents)</t>
  </si>
  <si>
    <t>Angabe des Handelsregisters und der Registriernummer des Unternehmens</t>
  </si>
  <si>
    <t>Unterschrift des statutarischen Organs des Unternehmens und Geschäftsführer des Unternehmens oder physische Unterschrift der Person, die die Abrechnungseinheit ist:</t>
  </si>
  <si>
    <t xml:space="preserve">Bilanz
Úč POD 1 - 01
</t>
  </si>
  <si>
    <t>Aktiva Gesamt Z. 002 +  033 +  074</t>
  </si>
  <si>
    <t>Finanzanlagen (Z. 022 bis 032)</t>
  </si>
  <si>
    <t xml:space="preserve">Umlaufvermögen r. 34 + r. 41 + r. 53 + r. 66 + r. 71 </t>
  </si>
  <si>
    <t>Vorräte (r. 35 až r. 40)</t>
  </si>
  <si>
    <t>Roh-, Hilfs- und Betriebsstoffe (112, 119, 11X) - /191, 19X/</t>
  </si>
  <si>
    <t>Unfertige Erzeugnisse und Halbfabrikate (121, 122, 12X) -/192, 193, 19X/</t>
  </si>
  <si>
    <t>Fertige Erzeugnisse (123) - /194/</t>
  </si>
  <si>
    <t>Tiere (124) - /195/</t>
  </si>
  <si>
    <t>Waren (132, 133, 13X, 139) - /196, 19X/</t>
  </si>
  <si>
    <t>Geleistete Anzahlungen auf Vorräte  (314A) - /391A/</t>
  </si>
  <si>
    <t>Langfristige Forderungen (042 + 046 bis 052)</t>
  </si>
  <si>
    <t>Forderungen aus Lieferungen und Leistungen (043 bis 045)</t>
  </si>
  <si>
    <t>Kurzfristige Forderungen (054 + 058 bis 065)</t>
  </si>
  <si>
    <t xml:space="preserve">Forderungen aus Lieferungen und Leistungen (055 bis 057) </t>
  </si>
  <si>
    <t>Finanzkonten 072 + 073</t>
  </si>
  <si>
    <t>Bankguthaben (221A, 22X, +/- 261)</t>
  </si>
  <si>
    <t>Rechnungsabgrenzung   (075 bis 078)</t>
  </si>
  <si>
    <t>Langfristige Aufwendungen künftiger Perioden (381A, 382A)</t>
  </si>
  <si>
    <t>Kurzfristige Aufwendungen künftiger Perioden(381A, 382A)</t>
  </si>
  <si>
    <t>Langfristige Einnahmen künftiger Perioden(385A)</t>
  </si>
  <si>
    <t>Kurzfristige Einnahmen künftiger Perioden(385A)</t>
  </si>
  <si>
    <t>Summe Passiva 080 + 101 + 141</t>
  </si>
  <si>
    <t>Eigenkapital 081 + 085 + 086 +  087 + 090 + 093 + 097 + 100</t>
  </si>
  <si>
    <t>Grund-/Stammkapital (082 bis 084)</t>
  </si>
  <si>
    <t>Grund-/Stammkapital (411 oder +/- 491)</t>
  </si>
  <si>
    <t>Emmissionsagio  (412)</t>
  </si>
  <si>
    <t>Ergebnisvortrag  098 + 099</t>
  </si>
  <si>
    <t>Ergebnis der laufenden Berichtsperiode /+-/ 001 - (081 + 085 + 086
+ 087 + 090 + 093 + 097 + 101 + 41)</t>
  </si>
  <si>
    <t>Verbindlichkeiten 102 + 118 + 121 + 122 + 136 + 139 + 140</t>
  </si>
  <si>
    <t>Langfristige Verbindlichkeiten (103 + 107 až 117)</t>
  </si>
  <si>
    <t xml:space="preserve">G. und V.rechnung
Úč POD 2 - 01
</t>
  </si>
  <si>
    <t>Poznámky Úč POD 3 - 01</t>
  </si>
  <si>
    <t>reklamná činnosť v rozsahu voľnej živnosti</t>
  </si>
  <si>
    <t>marketing a manažment, sprostredkovanie reklamy</t>
  </si>
  <si>
    <t>Dentsu Aegis Network Central Europe GmbH</t>
  </si>
  <si>
    <t>Informácie o štruktúre spoločníkov ku dňu, ku ktorému sa zostavuje účtovná závierka</t>
  </si>
  <si>
    <t>Spoločnosť nie je v žiadnom podniku neobmedzene ručiacim spoločníkom.</t>
  </si>
  <si>
    <t>Konateľ:</t>
  </si>
  <si>
    <t>Prokurista:</t>
  </si>
  <si>
    <t>Ing. Roman Filla</t>
  </si>
  <si>
    <t xml:space="preserve">Spoločnosť nemá organizačnú zložku v zahraničí. </t>
  </si>
  <si>
    <t>Ing. Petr Chajda</t>
  </si>
  <si>
    <t>Prokurista je oprávnený konať a podpisovať v mene spoločnosti len spoločne s konateľom spoločnosti.</t>
  </si>
  <si>
    <t>Účtovná závierka bola zostavená podľa Zákona č. 431/2002 Z.z. o účtovníctve v znení neskorších predpisov za predpokladu nepretržitého trvania jej činnosti a je zostavená ako riadna účtovná závierka.</t>
  </si>
  <si>
    <t>rovnomerná</t>
  </si>
  <si>
    <t>d)    Pohľadávky</t>
  </si>
  <si>
    <t>e)    Náklady budúcich období a príjmy budúcich období</t>
  </si>
  <si>
    <t xml:space="preserve">f)    Záväzky </t>
  </si>
  <si>
    <t xml:space="preserve">Dlhodobé i krátkodobé záväzky sa vykazujú v menovitých hodnotách. </t>
  </si>
  <si>
    <t xml:space="preserve">g)    Rezervy </t>
  </si>
  <si>
    <t>h)    Výdavky budúcich období a výnosy budúcich období</t>
  </si>
  <si>
    <t>i)    Vlastné imanie</t>
  </si>
  <si>
    <t>Vlastné imanie sa skladá zo základného imania, zákonného rezervného fondu, nerozdeleného zisku minulých rokov a výsledku hospodárenia za účtovné obdobie.</t>
  </si>
  <si>
    <t xml:space="preserve">Základné imanie spoločnosti sa vykazuje vo výške zapísanej v obchodnom registri okresného súdu. Prípadné zvýšenie alebo zníženie základného imania na základe rozhodnutia valného zhromaždenia, ktoré nebolo ku dňu účtovnej závierky zaregistrované, sa vykazuje ako zmeny základného imania. </t>
  </si>
  <si>
    <t>j)    Transakcie v cudzích menách</t>
  </si>
  <si>
    <t>k)    Výnosy</t>
  </si>
  <si>
    <t>l)   Finančný lízing</t>
  </si>
  <si>
    <t xml:space="preserve">Spoločnosť účtuje o finančnom lízingu tak, že majetok obstaraný formou finančného lízingu je aktivovaný v deň prijatia predmetu lízingu v ocenení rovnajúcom sa istine. Lízingové splátky sú rozdelené medzi finančný náklad a zníženie nesplateného záväzku t.j. istinu. Finančný náklad sa účtuje do nákladov pri zachovaní vecnej a časovej súvislosti.   </t>
  </si>
  <si>
    <t>m)   Daň z príjmu</t>
  </si>
  <si>
    <t>n)   Opravy chýb minulých účtovných období</t>
  </si>
  <si>
    <t>Spoločnosť v bežnom účtovnom období neúčtovala o oprave významných chýb minulých období.</t>
  </si>
  <si>
    <t>Spoločnosť netvorila opravné položky k pohľadávkam.</t>
  </si>
  <si>
    <t>Informácie o rozdelení účtovného zisku</t>
  </si>
  <si>
    <t>Eur</t>
  </si>
  <si>
    <t>Kontokorentný úver ING Bank</t>
  </si>
  <si>
    <t>Tuzemsko</t>
  </si>
  <si>
    <t>Ostatné výnosy</t>
  </si>
  <si>
    <t>Kurzové zisky ku dňu, ku ktorému sa zostavuje účtovná závierka</t>
  </si>
  <si>
    <t>Úroky z bežného účtu, úroky z pôžičiek</t>
  </si>
  <si>
    <t>Nákladové úroky</t>
  </si>
  <si>
    <t>Bankové poplatky, poistné</t>
  </si>
  <si>
    <t>Kurzové straty ku dňu, ku ktorému sa zostavuje účtovná závierka</t>
  </si>
  <si>
    <t>Ostatné náklady na služby</t>
  </si>
  <si>
    <t>Školenia zamestnancov</t>
  </si>
  <si>
    <t>Nájomné</t>
  </si>
  <si>
    <t>Cestovné</t>
  </si>
  <si>
    <t>Management charges</t>
  </si>
  <si>
    <t xml:space="preserve">Nákup mediálneho priestoru </t>
  </si>
  <si>
    <t>Ostatné neaudítorské služby</t>
  </si>
  <si>
    <t>Daňové poradenstvo</t>
  </si>
  <si>
    <t>Súvisiace audítorské služby</t>
  </si>
  <si>
    <t>Iné uisťovacie audítorské služby</t>
  </si>
  <si>
    <t>Náklady za overenie individuálnej účtovnej závierky</t>
  </si>
  <si>
    <t>DENTSU AEGIS NETWORK CZECH REPUBLIC s.r.o.</t>
  </si>
  <si>
    <t xml:space="preserve">Prehľad o peňažných tokoch bol spracovaný nepriamou metódou. </t>
  </si>
  <si>
    <t xml:space="preserve">Informácie o odloženej daňovej pohľadávke a o odloženom daňovom záväzku </t>
  </si>
  <si>
    <t>18.     INFORMÁCIE O ZMENÁCH VLASTNÉHO IMANIA</t>
  </si>
  <si>
    <t>Záväzky voči spriazneným osobám sú uvedené v časti 17. Informácie o spriaznených osobách.</t>
  </si>
  <si>
    <t>Pohľadávky voči spriazneným osobám sú uvedené v časti 17. Informácie o spriaznených osobách.</t>
  </si>
  <si>
    <t>Suma</t>
  </si>
  <si>
    <t>Vizeum Slovakia, s.r.o.</t>
  </si>
  <si>
    <t xml:space="preserve">IC pohľadávky spolu </t>
  </si>
  <si>
    <t xml:space="preserve">IC záväzky spolu </t>
  </si>
  <si>
    <t>IC pohľadávky a záväzky</t>
  </si>
  <si>
    <t>Carat – Slovakia, s.r.o.</t>
  </si>
  <si>
    <t>Carat Czech Republic s.r.o.</t>
  </si>
  <si>
    <t>VIZEUM Czech Republic s.r.o.</t>
  </si>
  <si>
    <t>1M Euribor + 
1,8 % p.a.</t>
  </si>
  <si>
    <t>Dentsu Aegis Network Slovakia, s. r. o.</t>
  </si>
  <si>
    <t>Spoločnosť  Dentsu Aegis Network Slovakia, s. r. o. je dcérskou spoločnosťou spoločnosti Dentsu Aegis Network Central Europe GmbH so sídlom vo Wiesbadene, Spolková republika Nemecko, ktorá má 100-percentný podiel na jej základnom imaní. Materská spoločnosť Dentsu Aegis Network Central Europe GmbH je dcérskou spoločnosťou spoločnosti Dentsu Aegis Network Ltd., London, ktorá má 100-percentný podiel na jej základnom imaní. Spoločnosť Dentsu Aegis Network Ltd., so sídlom 10 Triton Street, NW1 3BF London, Spojené kráľovstvo Veľkej Británie a Severného Írska zostavuje konsolidovanú účtovnú závierku za všetky skupiny podnikov konsolidovaného celku.</t>
  </si>
  <si>
    <t xml:space="preserve">Cash pooling pohľadávky spolu </t>
  </si>
  <si>
    <t xml:space="preserve">Cash pooling záväzky spolu </t>
  </si>
  <si>
    <t>Spoločnosť má otvorený kontokorentný účet v ING bank, ktorý jej umožňuje čerpať úver do výšky 2 000 000 EUR. 
K 31. decembru 2016  spoločnosť čerpala úver vo výške 38 848 EUR.</t>
  </si>
  <si>
    <t>IC pohľadávky a záväzky k 31. decembru 2016</t>
  </si>
  <si>
    <t>Cash pooling pohľadávky a záväzky k 31. decembru 2016</t>
  </si>
  <si>
    <t>Typ výrobkov, tovarov, služieb - Mediálne služby</t>
  </si>
  <si>
    <t>Ostatné pokuty a penále</t>
  </si>
  <si>
    <t>Amnet Slovakia, s.r.o.</t>
  </si>
  <si>
    <t>Dentsu Aegis Network Hungary Kft</t>
  </si>
  <si>
    <t>Dentsu Aegis Technology UK</t>
  </si>
  <si>
    <t>Dentsu Aegis Global, a division of Dentsu Aegis UK</t>
  </si>
  <si>
    <t>Poistné</t>
  </si>
  <si>
    <t>Ostatné</t>
  </si>
  <si>
    <t>Bonusy</t>
  </si>
  <si>
    <t>Na nevyčerpanú dovolenku</t>
  </si>
  <si>
    <t>Na služby audítorov</t>
  </si>
  <si>
    <t>Na RZZP</t>
  </si>
  <si>
    <t>Na bonusy klientov</t>
  </si>
  <si>
    <t>Na prevádzkové náklady</t>
  </si>
  <si>
    <t>Vysvetlivky ku kódom druhov obchodu: 01 kúpa;  02 predaj;  03 poskytnutie služby;  04 obchodné zastúpenie;  05 licencia;  06 transfer;  07 know-how;  08 úver, pôžička;  09 výpomoc;  10 záruka;  11 iný obchod</t>
  </si>
  <si>
    <t>Monitoring výdavkov, peoplemetrové data</t>
  </si>
  <si>
    <t>Právne služby a daňové poradenstvo</t>
  </si>
  <si>
    <t>Global IT charges, Cluster charges</t>
  </si>
  <si>
    <t>Telekomunikačné náklady</t>
  </si>
  <si>
    <t>Dlhodobý majetok spoločnosti je poistený. Dlhodobý hmotný majetok je poistený v poisťovni Generali poisťovňa, a.s. Na osobné vozidlá má spoločnosť uzatvorené povinné zmluvné poistenie a havarijné poistenie. Spoločnosť má uzatvorené aj poistenie majetku a zodpovednosti za škodu.
Poistné plnenia vyplatené zo všetkých poistných udalostí vzniknutých v jednom mieste poistenia v priebehu jedného poistného roku alebo v dobe určitej, na ktorú bolo poistenie dojednané, sú pre celú poistnú zmluvu obmedzené nasledovnými limitmi poistného plnenia, ktoré sú najvyššou hranicou poistného plnenia poisťovateľa:
a) za škody vzniknuté z príčiny poistného nebezpečenstva záplava alebo povodeň v súhrne do výšky dojednanej poistnej sumy, maximálne však 3 500 000,00 €;
b) za škody vzniknuté z príčiny poistného nebezpečenstva zemetrasenie v súhrne do výšky dojednanej poistnej sumy, maximálne však 3 500 000,00 €.</t>
  </si>
  <si>
    <t>AMNET POLSKA Sp. z o.o. - nákup</t>
  </si>
  <si>
    <t>Amnet Slovakia, s.r.o. - predaj</t>
  </si>
  <si>
    <t>Carat Austria GmbH - nákup</t>
  </si>
  <si>
    <t>Dentsu Aegis Network Polska Sp. z.o.o. - nákup</t>
  </si>
  <si>
    <t>Vizeum Czech Republic, s.r.o. - nákup</t>
  </si>
  <si>
    <t>CARAT HUNGARY 21. Média Kft. - predaj</t>
  </si>
  <si>
    <t>Dentsu Aegis Network Hungary Kft - predaj</t>
  </si>
  <si>
    <t>Dentsu Aegis Network Polska Sp. z.o.o. - predaj</t>
  </si>
  <si>
    <t>Vizeum Hungary Média Kft. - predaj</t>
  </si>
  <si>
    <t>Vizeum Slovakia, s.r.o. - predaj</t>
  </si>
  <si>
    <t>Dentsu Aegis Global, a division of Dentsu Aegis UK - nákup</t>
  </si>
  <si>
    <t>V roku 2017 neboli uskutočnené žiadne významné zmeny v zápise do Obchodného registra.</t>
  </si>
  <si>
    <t>Členovia štatutárnych orgánov k 31. decembru 2017:</t>
  </si>
  <si>
    <t xml:space="preserve">Účtovné zásady a metódy, ktoré spoločnosť používala pri zostavení účtovnej závierky za rok 2017 a 2016 sú nasledovné: </t>
  </si>
  <si>
    <t xml:space="preserve">Krátkodobý finančný majetok tvoria ceniny, peniaze v pokladni a na bankových účtoch. </t>
  </si>
  <si>
    <t>Metóda 
odpisovania</t>
  </si>
  <si>
    <t>Bežné 
účtovné obdobie</t>
  </si>
  <si>
    <t>Spoločnosť má otvorený kontokorentný účet v ING bank, ktorý jej umožňuje čerpať úver do výšky 2 000 000 EUR. 
K 31. decembru 2017 spoločnosť nečerpala úver.
K 31. decembru 2016 spoločnosť čerpala úver vo výške 38 848 EUR.</t>
  </si>
  <si>
    <t>Na služby daňových poradcov</t>
  </si>
  <si>
    <t>Na zamestnanecké bonusy</t>
  </si>
  <si>
    <t>Rezervy sú vytvorené z dôvodu zohľadnenia zásady opatrnosti. Predpokladaný rok použitia je rok 2018.</t>
  </si>
  <si>
    <t>Rezervy boli vytvorené z dôvodu zohľadnenia zásady opatrnosti. Predpokladaný rok použitia bol rok 2017.</t>
  </si>
  <si>
    <t>Základné imanie spoločnosti je zložené z podielov plne upísaných a splatených, s nominálnou hodnotou 6 639 EUR.
Zákonný rezervný fond je tvorený vo výške 664 EUR, čo predstavuje 10 % základného imania a dosahuje výšku povinnej minimálnej tvorby podľa Obchodného zákonníka.</t>
  </si>
  <si>
    <t>Po 31. decembri 2017 nenastali také udalosti, ktoré majú významný vplyv na verné zobrazenie skutočností uvádzaných v tejto účtovnej závierke.</t>
  </si>
  <si>
    <t>Bežné
účtovné obdobie</t>
  </si>
  <si>
    <t>Spoločnosť zaúčtovala zvýšenie odloženej daňovej pohľadávky vo výške 76 907 EUR.</t>
  </si>
  <si>
    <t>Náklady na reklamu</t>
  </si>
  <si>
    <t>Služby reklamných špecialistov a ostatné náklady na poradenstvo</t>
  </si>
  <si>
    <t>Carat Slovakia, s.r.o. - predaj</t>
  </si>
  <si>
    <t>Amplify Global Limited - predaj</t>
  </si>
  <si>
    <t>Dentsu Aegis Global, a division of Dentsu Aegis UK - predaj</t>
  </si>
  <si>
    <t>DENTSU AEGIS NETWORK ASIA PACIFIC PTE. LTD trading (Singapore) - predaj</t>
  </si>
  <si>
    <t>Dentsu Aegis Network A/S (Denmark) - predaj</t>
  </si>
  <si>
    <t>iProspect Reklamcilik Pazarlama ve Bilisim Hizmetl (Turkey) - predaj</t>
  </si>
  <si>
    <t>Amnet Slovakia, s.r.o. - nákup</t>
  </si>
  <si>
    <t>Adexpres.com, s.r.o. - nákup</t>
  </si>
  <si>
    <t>Carat NL</t>
  </si>
  <si>
    <t>Carat Slovakia, s.r.o. - nákup</t>
  </si>
  <si>
    <t>CARAT Czech Republic s.r.o.</t>
  </si>
  <si>
    <t>Účtovná závierka spoločnosti za predchádzajúce účtovné obdobie k 31. decembru 2016 nebola ku dňu zostavenia ÚZ schválená valným zhromaždením spoločnosti.</t>
  </si>
  <si>
    <r>
      <t>1.      </t>
    </r>
    <r>
      <rPr>
        <b/>
        <u/>
        <sz val="10"/>
        <rFont val="Arial"/>
        <family val="2"/>
        <charset val="238"/>
      </rPr>
      <t>POPIS SPOLOČNOSTI</t>
    </r>
  </si>
  <si>
    <r>
      <t xml:space="preserve">2.       </t>
    </r>
    <r>
      <rPr>
        <b/>
        <u/>
        <sz val="10"/>
        <rFont val="Arial"/>
        <family val="2"/>
        <charset val="238"/>
      </rPr>
      <t>ZÁKLADNÉ VÝCHODISKÁ PRE ZOSTAVENIE ÚČTOVNEJ ZÁVIERKY</t>
    </r>
  </si>
  <si>
    <r>
      <t>3.      </t>
    </r>
    <r>
      <rPr>
        <b/>
        <u/>
        <sz val="10"/>
        <rFont val="Arial"/>
        <family val="2"/>
        <charset val="238"/>
      </rPr>
      <t>VŠEOBECNÉ ÚČTOVNÉ ZÁSADY A METÓDY</t>
    </r>
  </si>
  <si>
    <r>
      <t>4.      </t>
    </r>
    <r>
      <rPr>
        <b/>
        <u/>
        <sz val="10"/>
        <rFont val="Arial"/>
        <family val="2"/>
        <charset val="238"/>
      </rPr>
      <t>DLHODOBÝ MAJETOK</t>
    </r>
  </si>
  <si>
    <r>
      <t xml:space="preserve">5.      </t>
    </r>
    <r>
      <rPr>
        <b/>
        <u/>
        <sz val="10"/>
        <rFont val="Arial"/>
        <family val="2"/>
        <charset val="238"/>
      </rPr>
      <t>POHĽADÁVKY</t>
    </r>
  </si>
  <si>
    <r>
      <t xml:space="preserve">6.      </t>
    </r>
    <r>
      <rPr>
        <b/>
        <u/>
        <sz val="10"/>
        <rFont val="Arial"/>
        <family val="2"/>
        <charset val="238"/>
      </rPr>
      <t>FINANČNÉ ÚČTY</t>
    </r>
  </si>
  <si>
    <r>
      <t xml:space="preserve">7.      </t>
    </r>
    <r>
      <rPr>
        <b/>
        <u/>
        <sz val="10"/>
        <rFont val="Arial"/>
        <family val="2"/>
        <charset val="238"/>
      </rPr>
      <t>ČASOVÉ ROZLÍŠENIE</t>
    </r>
  </si>
  <si>
    <r>
      <t xml:space="preserve">8.      </t>
    </r>
    <r>
      <rPr>
        <b/>
        <u/>
        <sz val="10"/>
        <rFont val="Arial"/>
        <family val="2"/>
        <charset val="238"/>
      </rPr>
      <t>VLASTNÉ IMANIE</t>
    </r>
  </si>
  <si>
    <r>
      <t xml:space="preserve">9.      </t>
    </r>
    <r>
      <rPr>
        <b/>
        <u/>
        <sz val="10"/>
        <rFont val="Arial"/>
        <family val="2"/>
        <charset val="238"/>
      </rPr>
      <t>REZERVY</t>
    </r>
  </si>
  <si>
    <r>
      <t xml:space="preserve">10.      </t>
    </r>
    <r>
      <rPr>
        <b/>
        <u/>
        <sz val="10"/>
        <rFont val="Arial"/>
        <family val="2"/>
        <charset val="238"/>
      </rPr>
      <t>ZÁVÄZKY</t>
    </r>
  </si>
  <si>
    <r>
      <t>11.     </t>
    </r>
    <r>
      <rPr>
        <b/>
        <u/>
        <sz val="10"/>
        <rFont val="Arial"/>
        <family val="2"/>
        <charset val="238"/>
      </rPr>
      <t>ODLOŽENÁ DAŇ Z PRÍJMOV</t>
    </r>
  </si>
  <si>
    <r>
      <t>12.     </t>
    </r>
    <r>
      <rPr>
        <b/>
        <u/>
        <sz val="10"/>
        <rFont val="Arial"/>
        <family val="2"/>
        <charset val="238"/>
      </rPr>
      <t>INFORMÁCIE O ZÁVAZKOCH ZO SOCIÁLNEHO FONDU</t>
    </r>
  </si>
  <si>
    <r>
      <t xml:space="preserve">13.      </t>
    </r>
    <r>
      <rPr>
        <b/>
        <u/>
        <sz val="10"/>
        <rFont val="Arial"/>
        <family val="2"/>
        <charset val="238"/>
      </rPr>
      <t>BANKOVÉ ÚVERY A FINANČNÉ VÝPOMOCI</t>
    </r>
  </si>
  <si>
    <r>
      <t>14.     </t>
    </r>
    <r>
      <rPr>
        <b/>
        <u/>
        <sz val="10"/>
        <rFont val="Arial"/>
        <family val="2"/>
        <charset val="238"/>
      </rPr>
      <t>ČASOVÉ ROZLÍŠENIE</t>
    </r>
  </si>
  <si>
    <r>
      <t>15.     </t>
    </r>
    <r>
      <rPr>
        <b/>
        <u/>
        <sz val="10"/>
        <rFont val="Arial"/>
        <family val="2"/>
        <charset val="238"/>
      </rPr>
      <t>LÍZING (SPOLOČNOSŤ JE NÁJOMCOM)</t>
    </r>
  </si>
  <si>
    <r>
      <t>16.     </t>
    </r>
    <r>
      <rPr>
        <b/>
        <u/>
        <sz val="10"/>
        <rFont val="Arial"/>
        <family val="2"/>
        <charset val="238"/>
      </rPr>
      <t>VÝNOSY A NÁKLADY</t>
    </r>
  </si>
  <si>
    <r>
      <t>Významné položky pri aktivácii nákladov, z toho:</t>
    </r>
    <r>
      <rPr>
        <sz val="8"/>
        <rFont val="Arial"/>
        <family val="2"/>
        <charset val="238"/>
      </rPr>
      <t> </t>
    </r>
  </si>
  <si>
    <r>
      <t>17.     </t>
    </r>
    <r>
      <rPr>
        <b/>
        <u/>
        <sz val="10"/>
        <rFont val="Arial"/>
        <family val="2"/>
        <charset val="238"/>
      </rPr>
      <t>INFORMÁCIE O SPRIAZNENÝCH OSOBÁCH</t>
    </r>
  </si>
  <si>
    <r>
      <t>19.     </t>
    </r>
    <r>
      <rPr>
        <b/>
        <u/>
        <sz val="10"/>
        <rFont val="Arial"/>
        <family val="2"/>
        <charset val="238"/>
      </rPr>
      <t xml:space="preserve">PREHĽAD O PEŇAŽNÝCH TOKOCH </t>
    </r>
  </si>
  <si>
    <r>
      <t>20.     </t>
    </r>
    <r>
      <rPr>
        <b/>
        <u/>
        <sz val="10"/>
        <rFont val="Arial"/>
        <family val="2"/>
        <charset val="238"/>
      </rPr>
      <t>VÝZNAMNÉ UDALOSTI, KTORÉ NASTALI PO DNI, KU KTORÉMU SA ZOSTAVUJE ÚČTOVNÁ ZÁVIERKA</t>
    </r>
  </si>
  <si>
    <t>Zahraničie (EÚ)</t>
  </si>
  <si>
    <t>Zahraničie (non-EÚ)</t>
  </si>
  <si>
    <t>Spriaznená osoba</t>
  </si>
  <si>
    <t>Dentsu Aegis Network Central Europe GmbH - dividenda</t>
  </si>
  <si>
    <t>Carat Czech Republic s.r.o. - nákup</t>
  </si>
  <si>
    <t>Dentsu Aegis Network Austria GmbH - nákup</t>
  </si>
  <si>
    <t>DENTSU AEGIS NETWORK CZECH REPUBLIC s.r.o. - nákup</t>
  </si>
  <si>
    <t>Dentsu Aegis Technology  UK207 - nákup</t>
  </si>
  <si>
    <t>IC pohľadávky a záväzky k 31. decembru 2017</t>
  </si>
  <si>
    <t>iProspect Reklamcilik Pazarlama ve Bilisim Hizmetl</t>
  </si>
  <si>
    <t>Carat Slovakia, s.r.o.</t>
  </si>
  <si>
    <t xml:space="preserve">Dentsu Aegis Technology  UK207 </t>
  </si>
  <si>
    <t>Adexpres.com, s.r.o.</t>
  </si>
  <si>
    <t>Carat NL - nákup</t>
  </si>
  <si>
    <t>Cash pooling pohľadávky a záväzky k 31. decembru 2017</t>
  </si>
  <si>
    <t xml:space="preserve">Dentsu Aegis Network Slovakia, s. r. o. (ďalej len „spoločnosť”) je spoločnosť s ručením obmedzeným, ktorá bola založená dňa 17. januára 2007. Dňa 17. januára 2007 bola zapísaná do Obchodného registra vedenom na Okresnom súde Bratislava I, oddiel Sro, vložka 44120/B. Spoločnosť sídli  na adrese Teslova 20, 820 05 Bratislava, Slovenská republika, IČO 36 725 838. </t>
  </si>
  <si>
    <t>Pohľadávky sa oceňujú menovitou hodnotou. Postúpené pohľadávky a pohľadávky nadobudnuté vkladom do základného imania sa oceňujú obstarávacou cenou. Ocenenie pochybných pohľadávok sa upravuje na ich realizovateľnú  hodnotu  opravnými  položkami. Spoločnosť vytvára opravnú položku k pohľadávkam po lehote splatnosti nasledovne:
- ak od splatnosti pohľadávky uplynula doba dlhšia ako 360 dní, zahrnie sa do výdavkov 20 % menovitej hodnoty pohľadávky alebo jej nesplatenej časti bez príslušenstva,
- ak od splatnosti pohľadávky uplynula doba dlhšia ako 720 dní, zahrnie sa do výdavkov 50 % menovitej hodnoty pohľadávky alebo jej nesplatenej časti bez príslušenstva,
- ak od splatnosti pohľadávky uplynula doba dlhšia ako 1 080 dní, zahrnie sa do výdavkov 100 % menovitej hodnoty pohľadávky alebo jej nesplatenej časti bez príslušenstva.</t>
  </si>
  <si>
    <t>K 31. decembru 2017 spoločnosť previedla nerozdelený zisk za účtovné obdobie roku 2016 vo výške 262 663 EUR na účet 4280 - Nerozdelený zisk. Počas roka 2017 došlo zároveň k vyplateniu podielu na zisku (dividendy) jedinému spoločníkovi vo výške 550 000 EUR, pričom k 31. decembru 2017 konečný zostatok účtu 3640 - Záväzky voči spol. pri rozdeľovaní zisku tvorí suma 1 359 017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</si>
</sst>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\ _S_k_-;\-* #,##0.00\ _S_k_-;_-* &quot;-&quot;??\ _S_k_-;_-@_-"/>
    <numFmt numFmtId="165" formatCode="0.0%"/>
    <numFmt numFmtId="166" formatCode="&quot;=round(&quot;0&quot;;0)&quot;"/>
    <numFmt numFmtId="167" formatCode="#,##0.0"/>
    <numFmt numFmtId="168" formatCode="[&lt;=9999999]###\ ##\ ##;##\ ##\ ##\ ##"/>
    <numFmt numFmtId="169" formatCode="[$-41B]mmmmm;@"/>
    <numFmt numFmtId="170" formatCode="_*\ #,##0__;_(* \-#,##0__;_(&quot;&quot;_);_(@_)"/>
    <numFmt numFmtId="171" formatCode="d/m/yyyy;@"/>
    <numFmt numFmtId="172" formatCode="#,##0\ [$EUR]"/>
  </numFmts>
  <fonts count="61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Arial CE"/>
      <charset val="238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color indexed="48"/>
      <name val="Arial"/>
      <family val="2"/>
      <charset val="238"/>
    </font>
    <font>
      <sz val="8"/>
      <name val="Arial"/>
      <family val="2"/>
      <charset val="238"/>
    </font>
    <font>
      <i/>
      <sz val="8"/>
      <color indexed="10"/>
      <name val="Arial"/>
      <family val="2"/>
      <charset val="238"/>
    </font>
    <font>
      <b/>
      <sz val="8"/>
      <color indexed="10"/>
      <name val="Arial"/>
      <family val="2"/>
    </font>
    <font>
      <b/>
      <i/>
      <sz val="8"/>
      <name val="Arial"/>
      <family val="2"/>
    </font>
    <font>
      <b/>
      <sz val="10"/>
      <name val="System"/>
      <family val="2"/>
      <charset val="238"/>
    </font>
    <font>
      <b/>
      <sz val="1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5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b/>
      <sz val="8.5"/>
      <name val="Arial"/>
      <family val="2"/>
      <charset val="238"/>
    </font>
    <font>
      <b/>
      <i/>
      <sz val="11.5"/>
      <name val="Arial"/>
      <family val="2"/>
      <charset val="238"/>
    </font>
    <font>
      <b/>
      <i/>
      <sz val="12.5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8.5"/>
      <name val="Arial"/>
      <family val="2"/>
      <charset val="238"/>
    </font>
    <font>
      <b/>
      <sz val="10"/>
      <name val="Arial"/>
      <family val="2"/>
    </font>
    <font>
      <i/>
      <sz val="10"/>
      <name val="Arial"/>
      <family val="2"/>
      <charset val="238"/>
    </font>
    <font>
      <sz val="10"/>
      <name val="Arial"/>
      <family val="2"/>
    </font>
    <font>
      <i/>
      <sz val="5.5"/>
      <name val="Arial"/>
      <family val="2"/>
      <charset val="238"/>
    </font>
    <font>
      <b/>
      <sz val="9"/>
      <name val="Arial"/>
      <family val="2"/>
      <charset val="238"/>
    </font>
    <font>
      <sz val="12"/>
      <name val="Calibri"/>
      <family val="2"/>
      <charset val="238"/>
    </font>
    <font>
      <sz val="7.5"/>
      <name val="Arial"/>
      <family val="2"/>
      <charset val="238"/>
    </font>
    <font>
      <b/>
      <sz val="7.5"/>
      <name val="Arial"/>
      <family val="2"/>
      <charset val="238"/>
    </font>
    <font>
      <b/>
      <sz val="6"/>
      <name val="Arial"/>
      <family val="2"/>
      <charset val="238"/>
    </font>
    <font>
      <sz val="7.4"/>
      <name val="Arial"/>
      <family val="2"/>
      <charset val="238"/>
    </font>
    <font>
      <b/>
      <sz val="7.5"/>
      <name val="Arial"/>
      <family val="2"/>
    </font>
    <font>
      <u/>
      <sz val="10"/>
      <color indexed="12"/>
      <name val="Arial"/>
      <family val="2"/>
      <charset val="238"/>
    </font>
    <font>
      <i/>
      <sz val="8.5"/>
      <name val="Arial"/>
      <family val="2"/>
      <charset val="238"/>
    </font>
    <font>
      <i/>
      <sz val="7"/>
      <name val="Arial"/>
      <family val="2"/>
      <charset val="238"/>
    </font>
    <font>
      <sz val="10"/>
      <name val="MS Sans Serif"/>
      <family val="2"/>
      <charset val="238"/>
    </font>
    <font>
      <sz val="8"/>
      <color rgb="FF000000"/>
      <name val="Arial"/>
      <family val="2"/>
      <charset val="238"/>
    </font>
    <font>
      <sz val="10"/>
      <name val="Helv"/>
      <charset val="238"/>
    </font>
    <font>
      <u/>
      <sz val="10"/>
      <color theme="10"/>
      <name val="Arial CE"/>
      <charset val="238"/>
    </font>
    <font>
      <b/>
      <sz val="12"/>
      <name val="Calibri"/>
      <family val="2"/>
      <charset val="238"/>
    </font>
    <font>
      <sz val="7.5"/>
      <name val="Arial"/>
      <family val="2"/>
    </font>
    <font>
      <b/>
      <sz val="9"/>
      <color indexed="81"/>
      <name val="Tahoma"/>
      <family val="2"/>
      <charset val="238"/>
    </font>
    <font>
      <b/>
      <u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</fills>
  <borders count="13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rgb="FF000000"/>
      </right>
      <top/>
      <bottom style="medium">
        <color indexed="64"/>
      </bottom>
      <diagonal/>
    </border>
    <border>
      <left style="thick">
        <color indexed="64"/>
      </left>
      <right style="thick">
        <color rgb="FF000000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0">
    <xf numFmtId="0" fontId="0" fillId="0" borderId="0"/>
    <xf numFmtId="9" fontId="5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4" fillId="0" borderId="0"/>
    <xf numFmtId="0" fontId="17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3" fillId="0" borderId="0"/>
    <xf numFmtId="164" fontId="13" fillId="0" borderId="0" applyFont="0" applyFill="0" applyBorder="0" applyAlignment="0" applyProtection="0"/>
    <xf numFmtId="0" fontId="17" fillId="0" borderId="0"/>
    <xf numFmtId="0" fontId="41" fillId="0" borderId="0"/>
    <xf numFmtId="0" fontId="53" fillId="0" borderId="0"/>
    <xf numFmtId="0" fontId="17" fillId="0" borderId="0"/>
    <xf numFmtId="0" fontId="17" fillId="0" borderId="0"/>
    <xf numFmtId="0" fontId="54" fillId="0" borderId="0">
      <alignment horizontal="left" vertical="top"/>
    </xf>
    <xf numFmtId="0" fontId="54" fillId="0" borderId="0">
      <alignment horizontal="right" vertical="top"/>
    </xf>
    <xf numFmtId="0" fontId="55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1751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justify"/>
    </xf>
    <xf numFmtId="0" fontId="0" fillId="0" borderId="0" xfId="0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justify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3" fontId="10" fillId="0" borderId="4" xfId="0" applyNumberFormat="1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 wrapText="1"/>
    </xf>
    <xf numFmtId="3" fontId="10" fillId="0" borderId="6" xfId="0" applyNumberFormat="1" applyFont="1" applyBorder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3" fontId="10" fillId="0" borderId="8" xfId="0" applyNumberFormat="1" applyFont="1" applyBorder="1" applyAlignment="1">
      <alignment horizontal="right"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9" fillId="0" borderId="8" xfId="0" applyFont="1" applyBorder="1" applyAlignment="1">
      <alignment horizontal="center" vertical="center" wrapText="1"/>
    </xf>
    <xf numFmtId="3" fontId="10" fillId="0" borderId="13" xfId="0" applyNumberFormat="1" applyFont="1" applyBorder="1" applyAlignment="1">
      <alignment horizontal="right" vertical="center" wrapText="1"/>
    </xf>
    <xf numFmtId="9" fontId="10" fillId="0" borderId="13" xfId="1" applyFont="1" applyBorder="1" applyAlignment="1">
      <alignment horizontal="right" vertical="center" wrapText="1"/>
    </xf>
    <xf numFmtId="9" fontId="10" fillId="0" borderId="6" xfId="1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3" fontId="10" fillId="0" borderId="14" xfId="0" applyNumberFormat="1" applyFont="1" applyBorder="1" applyAlignment="1">
      <alignment horizontal="right" vertical="center" wrapText="1"/>
    </xf>
    <xf numFmtId="9" fontId="10" fillId="0" borderId="14" xfId="0" applyNumberFormat="1" applyFont="1" applyBorder="1" applyAlignment="1">
      <alignment horizontal="right" vertical="center" wrapText="1"/>
    </xf>
    <xf numFmtId="9" fontId="10" fillId="0" borderId="14" xfId="1" applyFont="1" applyBorder="1" applyAlignment="1">
      <alignment horizontal="right" vertical="center" wrapText="1"/>
    </xf>
    <xf numFmtId="9" fontId="10" fillId="0" borderId="8" xfId="1" applyFont="1" applyBorder="1" applyAlignment="1">
      <alignment horizontal="right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9" fontId="10" fillId="0" borderId="13" xfId="1" applyNumberFormat="1" applyFont="1" applyBorder="1" applyAlignment="1">
      <alignment horizontal="right" vertical="center" wrapText="1"/>
    </xf>
    <xf numFmtId="9" fontId="10" fillId="0" borderId="6" xfId="1" applyNumberFormat="1" applyFont="1" applyBorder="1" applyAlignment="1">
      <alignment horizontal="right" vertical="center" wrapText="1"/>
    </xf>
    <xf numFmtId="0" fontId="10" fillId="0" borderId="14" xfId="0" applyFont="1" applyBorder="1" applyAlignment="1">
      <alignment horizontal="center" vertical="center" wrapText="1"/>
    </xf>
    <xf numFmtId="9" fontId="10" fillId="0" borderId="14" xfId="1" applyNumberFormat="1" applyFont="1" applyBorder="1" applyAlignment="1">
      <alignment horizontal="right" vertical="center" wrapText="1"/>
    </xf>
    <xf numFmtId="9" fontId="10" fillId="0" borderId="8" xfId="1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0" fillId="0" borderId="0" xfId="0" applyAlignment="1"/>
    <xf numFmtId="0" fontId="9" fillId="0" borderId="12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3" fontId="10" fillId="0" borderId="16" xfId="0" applyNumberFormat="1" applyFont="1" applyBorder="1" applyAlignment="1">
      <alignment horizontal="right" vertical="center" wrapText="1"/>
    </xf>
    <xf numFmtId="3" fontId="10" fillId="0" borderId="17" xfId="0" applyNumberFormat="1" applyFont="1" applyBorder="1" applyAlignment="1">
      <alignment horizontal="right" vertical="center" wrapText="1"/>
    </xf>
    <xf numFmtId="3" fontId="10" fillId="0" borderId="18" xfId="0" applyNumberFormat="1" applyFont="1" applyBorder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9" fillId="0" borderId="11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9" fontId="10" fillId="0" borderId="13" xfId="1" applyFont="1" applyBorder="1" applyAlignment="1">
      <alignment horizontal="center" vertical="center" wrapText="1"/>
    </xf>
    <xf numFmtId="9" fontId="10" fillId="0" borderId="14" xfId="1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3" fontId="9" fillId="0" borderId="14" xfId="0" applyNumberFormat="1" applyFont="1" applyBorder="1" applyAlignment="1">
      <alignment horizontal="right" vertical="center" wrapText="1"/>
    </xf>
    <xf numFmtId="0" fontId="9" fillId="0" borderId="32" xfId="0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10" fillId="0" borderId="14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justify"/>
    </xf>
    <xf numFmtId="0" fontId="9" fillId="0" borderId="15" xfId="0" applyFont="1" applyBorder="1" applyAlignment="1">
      <alignment vertical="center" wrapText="1"/>
    </xf>
    <xf numFmtId="3" fontId="10" fillId="0" borderId="13" xfId="0" applyNumberFormat="1" applyFont="1" applyBorder="1" applyAlignment="1">
      <alignment horizontal="right" vertical="center" wrapText="1" indent="1"/>
    </xf>
    <xf numFmtId="3" fontId="10" fillId="0" borderId="6" xfId="0" applyNumberFormat="1" applyFont="1" applyBorder="1" applyAlignment="1">
      <alignment horizontal="right" vertical="center" wrapText="1" indent="1"/>
    </xf>
    <xf numFmtId="3" fontId="9" fillId="0" borderId="14" xfId="0" applyNumberFormat="1" applyFont="1" applyBorder="1" applyAlignment="1">
      <alignment horizontal="right" vertical="center" wrapText="1" indent="1"/>
    </xf>
    <xf numFmtId="3" fontId="9" fillId="0" borderId="8" xfId="0" applyNumberFormat="1" applyFont="1" applyBorder="1" applyAlignment="1">
      <alignment horizontal="right" vertical="center" wrapText="1" indent="1"/>
    </xf>
    <xf numFmtId="0" fontId="9" fillId="0" borderId="1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32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/>
    </xf>
    <xf numFmtId="3" fontId="10" fillId="0" borderId="13" xfId="0" applyNumberFormat="1" applyFont="1" applyBorder="1" applyAlignment="1">
      <alignment horizontal="right" vertical="center"/>
    </xf>
    <xf numFmtId="3" fontId="10" fillId="0" borderId="6" xfId="0" applyNumberFormat="1" applyFont="1" applyBorder="1" applyAlignment="1">
      <alignment horizontal="right" vertical="center"/>
    </xf>
    <xf numFmtId="3" fontId="9" fillId="0" borderId="14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vertical="center"/>
    </xf>
    <xf numFmtId="0" fontId="9" fillId="0" borderId="32" xfId="0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left" vertical="center" wrapText="1"/>
    </xf>
    <xf numFmtId="0" fontId="9" fillId="0" borderId="11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10" fillId="0" borderId="30" xfId="0" applyFont="1" applyBorder="1" applyAlignment="1">
      <alignment vertical="center" wrapText="1"/>
    </xf>
    <xf numFmtId="0" fontId="10" fillId="0" borderId="46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10" fillId="0" borderId="14" xfId="0" applyFont="1" applyBorder="1" applyAlignment="1">
      <alignment horizontal="right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right" vertical="center"/>
    </xf>
    <xf numFmtId="0" fontId="10" fillId="0" borderId="48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33" xfId="0" applyFont="1" applyBorder="1" applyAlignment="1">
      <alignment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3" fontId="10" fillId="0" borderId="13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13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9" fontId="10" fillId="0" borderId="13" xfId="1" applyFont="1" applyBorder="1" applyAlignment="1">
      <alignment horizontal="right" vertical="center"/>
    </xf>
    <xf numFmtId="0" fontId="9" fillId="0" borderId="27" xfId="0" applyFont="1" applyBorder="1" applyAlignment="1">
      <alignment horizontal="right" vertical="center"/>
    </xf>
    <xf numFmtId="0" fontId="9" fillId="0" borderId="26" xfId="0" applyFont="1" applyBorder="1" applyAlignment="1">
      <alignment horizontal="right" vertical="center"/>
    </xf>
    <xf numFmtId="9" fontId="10" fillId="0" borderId="14" xfId="1" applyFont="1" applyBorder="1" applyAlignment="1">
      <alignment horizontal="right" vertical="center"/>
    </xf>
    <xf numFmtId="14" fontId="10" fillId="0" borderId="13" xfId="0" applyNumberFormat="1" applyFont="1" applyBorder="1" applyAlignment="1">
      <alignment horizontal="right" vertical="center"/>
    </xf>
    <xf numFmtId="9" fontId="10" fillId="0" borderId="6" xfId="1" applyFont="1" applyBorder="1" applyAlignment="1">
      <alignment horizontal="right" vertical="center"/>
    </xf>
    <xf numFmtId="0" fontId="10" fillId="0" borderId="34" xfId="0" applyFont="1" applyBorder="1" applyAlignment="1">
      <alignment vertical="center" wrapText="1"/>
    </xf>
    <xf numFmtId="3" fontId="10" fillId="0" borderId="17" xfId="0" applyNumberFormat="1" applyFont="1" applyBorder="1" applyAlignment="1">
      <alignment horizontal="right" vertical="center"/>
    </xf>
    <xf numFmtId="3" fontId="10" fillId="0" borderId="24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right" vertical="center"/>
    </xf>
    <xf numFmtId="3" fontId="10" fillId="0" borderId="12" xfId="0" applyNumberFormat="1" applyFont="1" applyBorder="1" applyAlignment="1">
      <alignment horizontal="right" vertical="center"/>
    </xf>
    <xf numFmtId="3" fontId="10" fillId="0" borderId="26" xfId="0" applyNumberFormat="1" applyFont="1" applyBorder="1" applyAlignment="1">
      <alignment horizontal="right" vertical="center"/>
    </xf>
    <xf numFmtId="0" fontId="11" fillId="0" borderId="5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0" fillId="0" borderId="3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0" fillId="0" borderId="39" xfId="0" applyFont="1" applyBorder="1" applyAlignment="1">
      <alignment horizontal="left" vertical="center"/>
    </xf>
    <xf numFmtId="0" fontId="10" fillId="0" borderId="41" xfId="0" applyFont="1" applyBorder="1" applyAlignment="1">
      <alignment horizontal="left" vertical="center"/>
    </xf>
    <xf numFmtId="0" fontId="10" fillId="0" borderId="42" xfId="0" applyFont="1" applyBorder="1" applyAlignment="1">
      <alignment horizontal="left" vertical="center"/>
    </xf>
    <xf numFmtId="0" fontId="10" fillId="0" borderId="4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vertical="center"/>
    </xf>
    <xf numFmtId="3" fontId="10" fillId="0" borderId="49" xfId="0" applyNumberFormat="1" applyFont="1" applyBorder="1" applyAlignment="1">
      <alignment horizontal="right" vertical="center"/>
    </xf>
    <xf numFmtId="3" fontId="10" fillId="0" borderId="16" xfId="0" applyNumberFormat="1" applyFont="1" applyBorder="1" applyAlignment="1">
      <alignment horizontal="right" vertical="center"/>
    </xf>
    <xf numFmtId="3" fontId="10" fillId="0" borderId="31" xfId="0" applyNumberFormat="1" applyFont="1" applyBorder="1" applyAlignment="1">
      <alignment horizontal="right" vertical="center"/>
    </xf>
    <xf numFmtId="3" fontId="10" fillId="0" borderId="18" xfId="0" applyNumberFormat="1" applyFont="1" applyBorder="1" applyAlignment="1">
      <alignment horizontal="right" vertical="center"/>
    </xf>
    <xf numFmtId="3" fontId="10" fillId="0" borderId="50" xfId="0" applyNumberFormat="1" applyFont="1" applyBorder="1" applyAlignment="1">
      <alignment horizontal="right" vertical="center"/>
    </xf>
    <xf numFmtId="3" fontId="9" fillId="0" borderId="18" xfId="0" applyNumberFormat="1" applyFont="1" applyBorder="1" applyAlignment="1">
      <alignment horizontal="right" vertical="center"/>
    </xf>
    <xf numFmtId="3" fontId="9" fillId="0" borderId="5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left" vertical="center"/>
    </xf>
    <xf numFmtId="3" fontId="9" fillId="0" borderId="13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/>
    </xf>
    <xf numFmtId="3" fontId="10" fillId="0" borderId="29" xfId="0" applyNumberFormat="1" applyFont="1" applyBorder="1" applyAlignment="1">
      <alignment horizontal="right" vertical="center"/>
    </xf>
    <xf numFmtId="3" fontId="10" fillId="0" borderId="53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vertical="center"/>
    </xf>
    <xf numFmtId="0" fontId="10" fillId="0" borderId="34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10" fillId="0" borderId="33" xfId="0" applyFont="1" applyBorder="1" applyAlignment="1">
      <alignment vertical="center"/>
    </xf>
    <xf numFmtId="0" fontId="9" fillId="0" borderId="26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3" fontId="10" fillId="0" borderId="45" xfId="0" applyNumberFormat="1" applyFont="1" applyBorder="1" applyAlignment="1">
      <alignment horizontal="right" vertical="center"/>
    </xf>
    <xf numFmtId="3" fontId="10" fillId="0" borderId="44" xfId="0" applyNumberFormat="1" applyFont="1" applyBorder="1" applyAlignment="1">
      <alignment horizontal="right" vertical="center"/>
    </xf>
    <xf numFmtId="3" fontId="10" fillId="0" borderId="52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0" fontId="10" fillId="0" borderId="17" xfId="0" applyFont="1" applyBorder="1" applyAlignment="1">
      <alignment horizontal="right" vertical="center"/>
    </xf>
    <xf numFmtId="0" fontId="10" fillId="0" borderId="24" xfId="0" applyFont="1" applyBorder="1" applyAlignment="1">
      <alignment horizontal="right" vertical="center"/>
    </xf>
    <xf numFmtId="9" fontId="10" fillId="0" borderId="8" xfId="1" applyFont="1" applyBorder="1" applyAlignment="1">
      <alignment horizontal="right" vertical="center"/>
    </xf>
    <xf numFmtId="3" fontId="10" fillId="0" borderId="6" xfId="0" applyNumberFormat="1" applyFont="1" applyBorder="1" applyAlignment="1">
      <alignment horizontal="center" vertical="center"/>
    </xf>
    <xf numFmtId="3" fontId="10" fillId="0" borderId="36" xfId="0" applyNumberFormat="1" applyFont="1" applyBorder="1" applyAlignment="1">
      <alignment horizontal="right" vertical="center"/>
    </xf>
    <xf numFmtId="3" fontId="10" fillId="0" borderId="37" xfId="0" applyNumberFormat="1" applyFont="1" applyBorder="1" applyAlignment="1">
      <alignment horizontal="right" vertical="center"/>
    </xf>
    <xf numFmtId="3" fontId="10" fillId="0" borderId="38" xfId="0" applyNumberFormat="1" applyFont="1" applyBorder="1" applyAlignment="1">
      <alignment horizontal="right" vertical="center"/>
    </xf>
    <xf numFmtId="0" fontId="9" fillId="0" borderId="0" xfId="0" applyFont="1" applyAlignment="1">
      <alignment horizontal="justify" vertical="center"/>
    </xf>
    <xf numFmtId="3" fontId="10" fillId="0" borderId="38" xfId="0" applyNumberFormat="1" applyFont="1" applyBorder="1" applyAlignment="1">
      <alignment horizontal="right" vertical="center" wrapText="1"/>
    </xf>
    <xf numFmtId="3" fontId="10" fillId="0" borderId="26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4" fillId="0" borderId="0" xfId="2" applyFont="1"/>
    <xf numFmtId="0" fontId="13" fillId="0" borderId="0" xfId="2"/>
    <xf numFmtId="0" fontId="14" fillId="0" borderId="0" xfId="2" applyNumberFormat="1" applyFont="1" applyAlignment="1"/>
    <xf numFmtId="49" fontId="14" fillId="0" borderId="0" xfId="2" applyNumberFormat="1" applyFont="1" applyAlignment="1" applyProtection="1"/>
    <xf numFmtId="0" fontId="14" fillId="0" borderId="0" xfId="2" applyNumberFormat="1" applyFont="1" applyBorder="1" applyAlignment="1"/>
    <xf numFmtId="0" fontId="14" fillId="0" borderId="0" xfId="2" applyNumberFormat="1" applyFont="1" applyBorder="1" applyAlignment="1">
      <alignment horizontal="left"/>
    </xf>
    <xf numFmtId="0" fontId="14" fillId="0" borderId="0" xfId="2" applyNumberFormat="1" applyFont="1" applyAlignment="1">
      <alignment horizontal="left" vertical="center"/>
    </xf>
    <xf numFmtId="0" fontId="14" fillId="0" borderId="0" xfId="2" applyFont="1" applyAlignment="1">
      <alignment vertical="center"/>
    </xf>
    <xf numFmtId="0" fontId="12" fillId="0" borderId="0" xfId="2" applyFont="1"/>
    <xf numFmtId="0" fontId="13" fillId="0" borderId="0" xfId="2" applyAlignment="1">
      <alignment horizontal="right"/>
    </xf>
    <xf numFmtId="0" fontId="15" fillId="3" borderId="0" xfId="2" applyFont="1" applyFill="1" applyAlignment="1">
      <alignment horizontal="centerContinuous"/>
    </xf>
    <xf numFmtId="0" fontId="14" fillId="3" borderId="0" xfId="2" applyFont="1" applyFill="1" applyAlignment="1">
      <alignment horizontal="centerContinuous"/>
    </xf>
    <xf numFmtId="9" fontId="13" fillId="0" borderId="0" xfId="2" applyNumberFormat="1"/>
    <xf numFmtId="165" fontId="13" fillId="0" borderId="0" xfId="2" applyNumberFormat="1"/>
    <xf numFmtId="10" fontId="13" fillId="0" borderId="0" xfId="2" applyNumberFormat="1"/>
    <xf numFmtId="10" fontId="17" fillId="0" borderId="0" xfId="3" applyNumberFormat="1" applyFont="1" applyFill="1"/>
    <xf numFmtId="0" fontId="16" fillId="0" borderId="0" xfId="2" applyFont="1" applyAlignment="1">
      <alignment horizontal="left"/>
    </xf>
    <xf numFmtId="0" fontId="14" fillId="0" borderId="0" xfId="2" applyFont="1" applyAlignment="1">
      <alignment horizontal="centerContinuous"/>
    </xf>
    <xf numFmtId="0" fontId="14" fillId="3" borderId="55" xfId="2" applyFont="1" applyFill="1" applyBorder="1" applyAlignment="1">
      <alignment horizontal="center"/>
    </xf>
    <xf numFmtId="0" fontId="14" fillId="3" borderId="57" xfId="2" applyFont="1" applyFill="1" applyBorder="1" applyAlignment="1">
      <alignment horizontal="centerContinuous"/>
    </xf>
    <xf numFmtId="0" fontId="14" fillId="3" borderId="57" xfId="2" applyFont="1" applyFill="1" applyBorder="1" applyAlignment="1">
      <alignment horizontal="center" wrapText="1"/>
    </xf>
    <xf numFmtId="0" fontId="14" fillId="0" borderId="0" xfId="2" applyFont="1" applyAlignment="1">
      <alignment horizontal="center"/>
    </xf>
    <xf numFmtId="0" fontId="14" fillId="3" borderId="58" xfId="2" applyFont="1" applyFill="1" applyBorder="1" applyAlignment="1">
      <alignment horizontal="center" vertical="top"/>
    </xf>
    <xf numFmtId="0" fontId="14" fillId="3" borderId="0" xfId="2" applyFont="1" applyFill="1" applyBorder="1" applyAlignment="1">
      <alignment horizontal="center" vertical="top"/>
    </xf>
    <xf numFmtId="0" fontId="14" fillId="0" borderId="0" xfId="2" applyFont="1" applyAlignment="1">
      <alignment horizontal="center" vertical="top"/>
    </xf>
    <xf numFmtId="0" fontId="14" fillId="3" borderId="59" xfId="2" applyFont="1" applyFill="1" applyBorder="1" applyAlignment="1">
      <alignment horizontal="center" vertical="center"/>
    </xf>
    <xf numFmtId="0" fontId="15" fillId="2" borderId="0" xfId="2" applyFont="1" applyFill="1" applyAlignment="1">
      <alignment vertical="center"/>
    </xf>
    <xf numFmtId="0" fontId="15" fillId="2" borderId="61" xfId="2" quotePrefix="1" applyFont="1" applyFill="1" applyBorder="1" applyAlignment="1" applyProtection="1">
      <alignment horizontal="center" vertical="center"/>
    </xf>
    <xf numFmtId="3" fontId="15" fillId="0" borderId="0" xfId="2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5" fillId="2" borderId="61" xfId="2" applyFont="1" applyFill="1" applyBorder="1" applyAlignment="1" applyProtection="1">
      <alignment vertical="center"/>
    </xf>
    <xf numFmtId="0" fontId="15" fillId="2" borderId="61" xfId="2" applyFont="1" applyFill="1" applyBorder="1" applyAlignment="1" applyProtection="1">
      <alignment horizontal="left" vertical="center"/>
    </xf>
    <xf numFmtId="0" fontId="14" fillId="3" borderId="61" xfId="2" applyFont="1" applyFill="1" applyBorder="1" applyAlignment="1" applyProtection="1">
      <alignment horizontal="left" vertical="center"/>
    </xf>
    <xf numFmtId="0" fontId="14" fillId="0" borderId="61" xfId="2" quotePrefix="1" applyFont="1" applyBorder="1" applyAlignment="1" applyProtection="1">
      <alignment horizontal="center" vertical="center"/>
    </xf>
    <xf numFmtId="166" fontId="14" fillId="0" borderId="0" xfId="2" applyNumberFormat="1" applyFont="1" applyAlignment="1">
      <alignment vertical="center"/>
    </xf>
    <xf numFmtId="0" fontId="14" fillId="2" borderId="61" xfId="2" applyFont="1" applyFill="1" applyBorder="1" applyAlignment="1" applyProtection="1">
      <alignment horizontal="left" vertical="center"/>
    </xf>
    <xf numFmtId="0" fontId="15" fillId="3" borderId="61" xfId="2" applyFont="1" applyFill="1" applyBorder="1" applyAlignment="1" applyProtection="1">
      <alignment horizontal="left" vertical="center"/>
    </xf>
    <xf numFmtId="3" fontId="19" fillId="0" borderId="0" xfId="2" applyNumberFormat="1" applyFont="1" applyAlignment="1">
      <alignment vertical="center" wrapText="1"/>
    </xf>
    <xf numFmtId="0" fontId="21" fillId="0" borderId="0" xfId="2" applyFont="1" applyAlignment="1">
      <alignment vertical="center"/>
    </xf>
    <xf numFmtId="0" fontId="14" fillId="0" borderId="61" xfId="2" applyFont="1" applyFill="1" applyBorder="1" applyAlignment="1" applyProtection="1">
      <alignment horizontal="left" vertical="center"/>
    </xf>
    <xf numFmtId="0" fontId="14" fillId="0" borderId="61" xfId="2" quotePrefix="1" applyFont="1" applyFill="1" applyBorder="1" applyAlignment="1" applyProtection="1">
      <alignment horizontal="center" vertical="center"/>
    </xf>
    <xf numFmtId="0" fontId="14" fillId="2" borderId="61" xfId="2" applyFont="1" applyFill="1" applyBorder="1" applyAlignment="1" applyProtection="1">
      <alignment vertical="center"/>
    </xf>
    <xf numFmtId="0" fontId="14" fillId="2" borderId="61" xfId="2" applyFont="1" applyFill="1" applyBorder="1" applyAlignment="1" applyProtection="1">
      <alignment horizontal="center" vertical="center"/>
    </xf>
    <xf numFmtId="0" fontId="14" fillId="3" borderId="0" xfId="2" applyFont="1" applyFill="1" applyAlignment="1">
      <alignment vertical="center"/>
    </xf>
    <xf numFmtId="167" fontId="14" fillId="0" borderId="0" xfId="2" applyNumberFormat="1" applyFont="1" applyAlignment="1">
      <alignment vertical="center"/>
    </xf>
    <xf numFmtId="0" fontId="14" fillId="3" borderId="55" xfId="2" applyFont="1" applyFill="1" applyBorder="1" applyAlignment="1" applyProtection="1">
      <alignment horizontal="center" vertical="center"/>
    </xf>
    <xf numFmtId="167" fontId="14" fillId="3" borderId="55" xfId="2" applyNumberFormat="1" applyFont="1" applyFill="1" applyBorder="1" applyAlignment="1" applyProtection="1">
      <alignment horizontal="center" vertical="center"/>
    </xf>
    <xf numFmtId="167" fontId="14" fillId="3" borderId="0" xfId="2" applyNumberFormat="1" applyFont="1" applyFill="1" applyAlignment="1">
      <alignment vertical="center"/>
    </xf>
    <xf numFmtId="0" fontId="14" fillId="3" borderId="58" xfId="2" applyFont="1" applyFill="1" applyBorder="1" applyAlignment="1" applyProtection="1">
      <alignment horizontal="center" vertical="center"/>
    </xf>
    <xf numFmtId="167" fontId="14" fillId="3" borderId="58" xfId="2" applyNumberFormat="1" applyFont="1" applyFill="1" applyBorder="1" applyAlignment="1" applyProtection="1">
      <alignment horizontal="center" vertical="center"/>
    </xf>
    <xf numFmtId="0" fontId="14" fillId="3" borderId="59" xfId="2" applyFont="1" applyFill="1" applyBorder="1" applyAlignment="1" applyProtection="1">
      <alignment horizontal="center" vertical="center"/>
    </xf>
    <xf numFmtId="1" fontId="14" fillId="3" borderId="59" xfId="2" applyNumberFormat="1" applyFont="1" applyFill="1" applyBorder="1" applyAlignment="1" applyProtection="1">
      <alignment horizontal="center" vertical="center"/>
    </xf>
    <xf numFmtId="0" fontId="14" fillId="0" borderId="0" xfId="2" applyFont="1" applyAlignment="1">
      <alignment vertical="top"/>
    </xf>
    <xf numFmtId="37" fontId="15" fillId="2" borderId="61" xfId="2" applyNumberFormat="1" applyFont="1" applyFill="1" applyBorder="1" applyAlignment="1" applyProtection="1">
      <alignment vertical="center"/>
    </xf>
    <xf numFmtId="37" fontId="15" fillId="2" borderId="61" xfId="2" quotePrefix="1" applyNumberFormat="1" applyFont="1" applyFill="1" applyBorder="1" applyAlignment="1" applyProtection="1">
      <alignment horizontal="center" vertical="center"/>
    </xf>
    <xf numFmtId="167" fontId="15" fillId="3" borderId="0" xfId="2" applyNumberFormat="1" applyFont="1" applyFill="1" applyAlignment="1">
      <alignment vertical="center"/>
    </xf>
    <xf numFmtId="37" fontId="14" fillId="3" borderId="61" xfId="2" applyNumberFormat="1" applyFont="1" applyFill="1" applyBorder="1" applyAlignment="1" applyProtection="1">
      <alignment vertical="center"/>
    </xf>
    <xf numFmtId="37" fontId="14" fillId="0" borderId="61" xfId="2" quotePrefix="1" applyNumberFormat="1" applyFont="1" applyBorder="1" applyAlignment="1" applyProtection="1">
      <alignment horizontal="center" vertical="center"/>
    </xf>
    <xf numFmtId="37" fontId="15" fillId="5" borderId="61" xfId="2" applyNumberFormat="1" applyFont="1" applyFill="1" applyBorder="1" applyAlignment="1" applyProtection="1">
      <alignment vertical="center"/>
    </xf>
    <xf numFmtId="37" fontId="15" fillId="5" borderId="61" xfId="2" quotePrefix="1" applyNumberFormat="1" applyFont="1" applyFill="1" applyBorder="1" applyAlignment="1" applyProtection="1">
      <alignment horizontal="center" vertical="center"/>
    </xf>
    <xf numFmtId="0" fontId="15" fillId="3" borderId="0" xfId="2" applyFont="1" applyFill="1" applyAlignment="1">
      <alignment vertical="center"/>
    </xf>
    <xf numFmtId="167" fontId="22" fillId="3" borderId="0" xfId="2" applyNumberFormat="1" applyFont="1" applyFill="1" applyAlignment="1">
      <alignment vertical="center"/>
    </xf>
    <xf numFmtId="37" fontId="14" fillId="4" borderId="61" xfId="2" applyNumberFormat="1" applyFont="1" applyFill="1" applyBorder="1" applyAlignment="1" applyProtection="1">
      <alignment vertical="center"/>
    </xf>
    <xf numFmtId="37" fontId="14" fillId="4" borderId="61" xfId="2" quotePrefix="1" applyNumberFormat="1" applyFont="1" applyFill="1" applyBorder="1" applyAlignment="1" applyProtection="1">
      <alignment horizontal="center" vertical="center"/>
    </xf>
    <xf numFmtId="37" fontId="18" fillId="2" borderId="61" xfId="2" applyNumberFormat="1" applyFont="1" applyFill="1" applyBorder="1" applyAlignment="1" applyProtection="1">
      <alignment vertical="center"/>
    </xf>
    <xf numFmtId="37" fontId="18" fillId="2" borderId="61" xfId="2" quotePrefix="1" applyNumberFormat="1" applyFont="1" applyFill="1" applyBorder="1" applyAlignment="1" applyProtection="1">
      <alignment horizontal="center" vertical="center"/>
    </xf>
    <xf numFmtId="37" fontId="14" fillId="2" borderId="61" xfId="2" applyNumberFormat="1" applyFont="1" applyFill="1" applyBorder="1" applyAlignment="1" applyProtection="1">
      <alignment vertical="center"/>
    </xf>
    <xf numFmtId="37" fontId="14" fillId="2" borderId="61" xfId="2" quotePrefix="1" applyNumberFormat="1" applyFont="1" applyFill="1" applyBorder="1" applyAlignment="1" applyProtection="1">
      <alignment horizontal="center" vertical="center"/>
    </xf>
    <xf numFmtId="0" fontId="14" fillId="0" borderId="0" xfId="2" applyFont="1" applyAlignment="1" applyProtection="1">
      <alignment horizontal="left"/>
    </xf>
    <xf numFmtId="0" fontId="14" fillId="0" borderId="0" xfId="2" applyFont="1" applyAlignment="1" applyProtection="1">
      <alignment horizontal="center"/>
    </xf>
    <xf numFmtId="37" fontId="14" fillId="0" borderId="0" xfId="2" applyNumberFormat="1" applyFont="1" applyProtection="1"/>
    <xf numFmtId="0" fontId="15" fillId="0" borderId="0" xfId="2" applyNumberFormat="1" applyFont="1" applyAlignment="1" applyProtection="1"/>
    <xf numFmtId="0" fontId="14" fillId="0" borderId="0" xfId="2" applyNumberFormat="1" applyFont="1" applyBorder="1" applyAlignment="1">
      <alignment vertical="center"/>
    </xf>
    <xf numFmtId="3" fontId="14" fillId="0" borderId="0" xfId="2" applyNumberFormat="1" applyFont="1" applyBorder="1" applyAlignment="1">
      <alignment horizontal="right" vertical="center"/>
    </xf>
    <xf numFmtId="15" fontId="14" fillId="0" borderId="0" xfId="2" applyNumberFormat="1" applyFont="1" applyBorder="1" applyAlignment="1">
      <alignment horizontal="left" vertical="center"/>
    </xf>
    <xf numFmtId="0" fontId="15" fillId="0" borderId="0" xfId="2" applyFont="1"/>
    <xf numFmtId="3" fontId="14" fillId="3" borderId="0" xfId="2" applyNumberFormat="1" applyFont="1" applyFill="1" applyAlignment="1">
      <alignment horizontal="centerContinuous"/>
    </xf>
    <xf numFmtId="0" fontId="14" fillId="3" borderId="0" xfId="2" applyFont="1" applyFill="1" applyBorder="1" applyAlignment="1">
      <alignment horizontal="centerContinuous"/>
    </xf>
    <xf numFmtId="0" fontId="16" fillId="0" borderId="0" xfId="2" applyFont="1" applyAlignment="1">
      <alignment horizontal="centerContinuous"/>
    </xf>
    <xf numFmtId="3" fontId="14" fillId="0" borderId="0" xfId="2" applyNumberFormat="1" applyFont="1" applyAlignment="1">
      <alignment horizontal="centerContinuous"/>
    </xf>
    <xf numFmtId="0" fontId="14" fillId="0" borderId="60" xfId="2" applyFont="1" applyBorder="1" applyAlignment="1">
      <alignment horizontal="centerContinuous"/>
    </xf>
    <xf numFmtId="0" fontId="14" fillId="0" borderId="55" xfId="2" applyFont="1" applyBorder="1" applyAlignment="1">
      <alignment horizontal="center"/>
    </xf>
    <xf numFmtId="0" fontId="14" fillId="0" borderId="56" xfId="2" applyFont="1" applyBorder="1" applyAlignment="1">
      <alignment horizontal="center"/>
    </xf>
    <xf numFmtId="3" fontId="14" fillId="0" borderId="56" xfId="2" applyNumberFormat="1" applyFont="1" applyBorder="1" applyAlignment="1">
      <alignment horizontal="centerContinuous"/>
    </xf>
    <xf numFmtId="0" fontId="14" fillId="0" borderId="57" xfId="2" applyFont="1" applyBorder="1" applyAlignment="1">
      <alignment horizontal="centerContinuous"/>
    </xf>
    <xf numFmtId="0" fontId="14" fillId="0" borderId="58" xfId="2" applyFont="1" applyBorder="1" applyAlignment="1">
      <alignment horizontal="center" vertical="top"/>
    </xf>
    <xf numFmtId="0" fontId="14" fillId="0" borderId="0" xfId="2" applyFont="1" applyBorder="1" applyAlignment="1">
      <alignment horizontal="center" vertical="top"/>
    </xf>
    <xf numFmtId="3" fontId="14" fillId="0" borderId="55" xfId="2" applyNumberFormat="1" applyFont="1" applyBorder="1" applyAlignment="1">
      <alignment horizontal="center" vertical="top"/>
    </xf>
    <xf numFmtId="0" fontId="14" fillId="0" borderId="55" xfId="2" applyFont="1" applyBorder="1" applyAlignment="1">
      <alignment horizontal="center" vertical="top"/>
    </xf>
    <xf numFmtId="0" fontId="14" fillId="0" borderId="59" xfId="2" applyFont="1" applyBorder="1" applyAlignment="1">
      <alignment horizontal="center"/>
    </xf>
    <xf numFmtId="0" fontId="14" fillId="0" borderId="60" xfId="2" applyFont="1" applyBorder="1" applyAlignment="1">
      <alignment horizontal="center"/>
    </xf>
    <xf numFmtId="3" fontId="14" fillId="0" borderId="59" xfId="2" applyNumberFormat="1" applyFont="1" applyBorder="1" applyAlignment="1">
      <alignment horizontal="center"/>
    </xf>
    <xf numFmtId="0" fontId="14" fillId="3" borderId="61" xfId="2" applyFont="1" applyFill="1" applyBorder="1" applyAlignment="1">
      <alignment vertical="center"/>
    </xf>
    <xf numFmtId="0" fontId="14" fillId="0" borderId="61" xfId="2" applyFont="1" applyBorder="1" applyAlignment="1">
      <alignment vertical="center"/>
    </xf>
    <xf numFmtId="0" fontId="14" fillId="0" borderId="61" xfId="2" quotePrefix="1" applyFont="1" applyBorder="1" applyAlignment="1">
      <alignment horizontal="center" vertical="center"/>
    </xf>
    <xf numFmtId="0" fontId="23" fillId="2" borderId="61" xfId="2" applyFont="1" applyFill="1" applyBorder="1" applyAlignment="1">
      <alignment vertical="center"/>
    </xf>
    <xf numFmtId="0" fontId="23" fillId="2" borderId="61" xfId="2" quotePrefix="1" applyFont="1" applyFill="1" applyBorder="1" applyAlignment="1">
      <alignment horizontal="center" vertical="center"/>
    </xf>
    <xf numFmtId="0" fontId="23" fillId="0" borderId="0" xfId="2" applyFont="1" applyAlignment="1">
      <alignment vertical="center"/>
    </xf>
    <xf numFmtId="0" fontId="15" fillId="2" borderId="61" xfId="2" applyFont="1" applyFill="1" applyBorder="1" applyAlignment="1">
      <alignment vertical="center"/>
    </xf>
    <xf numFmtId="0" fontId="15" fillId="2" borderId="61" xfId="2" quotePrefix="1" applyFont="1" applyFill="1" applyBorder="1" applyAlignment="1">
      <alignment horizontal="center" vertical="center"/>
    </xf>
    <xf numFmtId="0" fontId="14" fillId="2" borderId="61" xfId="2" applyFont="1" applyFill="1" applyBorder="1" applyAlignment="1">
      <alignment vertical="center"/>
    </xf>
    <xf numFmtId="0" fontId="18" fillId="2" borderId="61" xfId="2" applyFont="1" applyFill="1" applyBorder="1" applyAlignment="1">
      <alignment vertical="center"/>
    </xf>
    <xf numFmtId="0" fontId="14" fillId="2" borderId="61" xfId="2" quotePrefix="1" applyFont="1" applyFill="1" applyBorder="1" applyAlignment="1">
      <alignment horizontal="center" vertical="center"/>
    </xf>
    <xf numFmtId="0" fontId="14" fillId="0" borderId="61" xfId="2" applyFont="1" applyFill="1" applyBorder="1" applyAlignment="1">
      <alignment vertical="center"/>
    </xf>
    <xf numFmtId="0" fontId="23" fillId="2" borderId="61" xfId="2" applyFont="1" applyFill="1" applyBorder="1" applyAlignment="1">
      <alignment vertical="center" wrapText="1"/>
    </xf>
    <xf numFmtId="0" fontId="18" fillId="2" borderId="61" xfId="2" quotePrefix="1" applyFont="1" applyFill="1" applyBorder="1" applyAlignment="1">
      <alignment horizontal="center" vertical="center"/>
    </xf>
    <xf numFmtId="49" fontId="14" fillId="0" borderId="61" xfId="2" applyNumberFormat="1" applyFont="1" applyFill="1" applyBorder="1" applyAlignment="1">
      <alignment vertical="center"/>
    </xf>
    <xf numFmtId="0" fontId="23" fillId="3" borderId="0" xfId="2" applyFont="1" applyFill="1" applyAlignment="1">
      <alignment vertical="center"/>
    </xf>
    <xf numFmtId="49" fontId="14" fillId="2" borderId="61" xfId="2" applyNumberFormat="1" applyFont="1" applyFill="1" applyBorder="1" applyAlignment="1">
      <alignment vertical="center"/>
    </xf>
    <xf numFmtId="0" fontId="15" fillId="5" borderId="61" xfId="2" applyFont="1" applyFill="1" applyBorder="1" applyAlignment="1">
      <alignment vertical="center"/>
    </xf>
    <xf numFmtId="0" fontId="23" fillId="5" borderId="61" xfId="2" applyFont="1" applyFill="1" applyBorder="1" applyAlignment="1">
      <alignment vertical="center"/>
    </xf>
    <xf numFmtId="0" fontId="18" fillId="5" borderId="61" xfId="2" quotePrefix="1" applyFont="1" applyFill="1" applyBorder="1" applyAlignment="1">
      <alignment horizontal="center" vertical="center"/>
    </xf>
    <xf numFmtId="3" fontId="14" fillId="0" borderId="0" xfId="2" applyNumberFormat="1" applyFont="1"/>
    <xf numFmtId="3" fontId="0" fillId="0" borderId="0" xfId="0" applyNumberFormat="1"/>
    <xf numFmtId="0" fontId="0" fillId="0" borderId="73" xfId="0" applyBorder="1"/>
    <xf numFmtId="0" fontId="0" fillId="0" borderId="0" xfId="0" applyBorder="1"/>
    <xf numFmtId="3" fontId="0" fillId="0" borderId="0" xfId="0" applyNumberFormat="1" applyBorder="1"/>
    <xf numFmtId="3" fontId="0" fillId="0" borderId="73" xfId="0" applyNumberFormat="1" applyBorder="1"/>
    <xf numFmtId="0" fontId="8" fillId="0" borderId="75" xfId="0" applyFont="1" applyBorder="1" applyAlignment="1">
      <alignment horizontal="center"/>
    </xf>
    <xf numFmtId="0" fontId="0" fillId="0" borderId="75" xfId="0" applyBorder="1"/>
    <xf numFmtId="3" fontId="0" fillId="0" borderId="75" xfId="0" applyNumberFormat="1" applyBorder="1"/>
    <xf numFmtId="0" fontId="0" fillId="0" borderId="74" xfId="0" applyBorder="1"/>
    <xf numFmtId="0" fontId="8" fillId="0" borderId="73" xfId="0" applyFont="1" applyBorder="1"/>
    <xf numFmtId="0" fontId="0" fillId="0" borderId="75" xfId="0" applyBorder="1" applyAlignment="1">
      <alignment wrapText="1"/>
    </xf>
    <xf numFmtId="0" fontId="8" fillId="0" borderId="0" xfId="0" applyFont="1" applyBorder="1" applyAlignment="1"/>
    <xf numFmtId="0" fontId="9" fillId="0" borderId="76" xfId="0" applyFont="1" applyBorder="1" applyAlignment="1">
      <alignment horizontal="center" vertical="center" wrapText="1"/>
    </xf>
    <xf numFmtId="0" fontId="9" fillId="0" borderId="77" xfId="0" applyFont="1" applyBorder="1" applyAlignment="1">
      <alignment horizontal="center" vertical="center" wrapText="1"/>
    </xf>
    <xf numFmtId="0" fontId="8" fillId="0" borderId="74" xfId="0" applyFont="1" applyBorder="1" applyAlignment="1"/>
    <xf numFmtId="3" fontId="0" fillId="0" borderId="74" xfId="0" applyNumberFormat="1" applyBorder="1"/>
    <xf numFmtId="0" fontId="8" fillId="0" borderId="74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3" fontId="10" fillId="0" borderId="81" xfId="0" applyNumberFormat="1" applyFont="1" applyBorder="1" applyAlignment="1">
      <alignment horizontal="right" vertical="center"/>
    </xf>
    <xf numFmtId="3" fontId="10" fillId="0" borderId="30" xfId="0" applyNumberFormat="1" applyFont="1" applyBorder="1" applyAlignment="1">
      <alignment horizontal="right" vertical="center"/>
    </xf>
    <xf numFmtId="3" fontId="10" fillId="0" borderId="46" xfId="0" applyNumberFormat="1" applyFont="1" applyBorder="1" applyAlignment="1">
      <alignment horizontal="right" vertical="center"/>
    </xf>
    <xf numFmtId="3" fontId="0" fillId="0" borderId="78" xfId="0" applyNumberFormat="1" applyBorder="1"/>
    <xf numFmtId="0" fontId="10" fillId="0" borderId="75" xfId="0" applyFont="1" applyBorder="1" applyAlignment="1">
      <alignment vertical="center"/>
    </xf>
    <xf numFmtId="0" fontId="10" fillId="0" borderId="73" xfId="0" applyFont="1" applyBorder="1" applyAlignment="1">
      <alignment vertical="center"/>
    </xf>
    <xf numFmtId="0" fontId="10" fillId="0" borderId="74" xfId="0" applyFont="1" applyBorder="1" applyAlignment="1">
      <alignment vertical="center"/>
    </xf>
    <xf numFmtId="3" fontId="10" fillId="0" borderId="74" xfId="0" applyNumberFormat="1" applyFont="1" applyBorder="1" applyAlignment="1">
      <alignment vertical="center"/>
    </xf>
    <xf numFmtId="0" fontId="10" fillId="6" borderId="74" xfId="0" applyFont="1" applyFill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73" xfId="0" applyBorder="1" applyAlignment="1">
      <alignment wrapText="1"/>
    </xf>
    <xf numFmtId="0" fontId="0" fillId="0" borderId="74" xfId="0" applyBorder="1" applyAlignment="1">
      <alignment wrapText="1"/>
    </xf>
    <xf numFmtId="0" fontId="0" fillId="0" borderId="75" xfId="0" applyBorder="1" applyAlignment="1">
      <alignment horizontal="center"/>
    </xf>
    <xf numFmtId="3" fontId="10" fillId="0" borderId="75" xfId="0" applyNumberFormat="1" applyFont="1" applyBorder="1" applyAlignment="1">
      <alignment vertical="center"/>
    </xf>
    <xf numFmtId="0" fontId="10" fillId="6" borderId="75" xfId="0" applyFont="1" applyFill="1" applyBorder="1" applyAlignment="1">
      <alignment vertical="center"/>
    </xf>
    <xf numFmtId="3" fontId="10" fillId="0" borderId="73" xfId="0" applyNumberFormat="1" applyFont="1" applyBorder="1" applyAlignment="1">
      <alignment vertical="center"/>
    </xf>
    <xf numFmtId="0" fontId="10" fillId="6" borderId="73" xfId="0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75" xfId="0" applyNumberFormat="1" applyBorder="1" applyAlignment="1">
      <alignment horizontal="centerContinuous"/>
    </xf>
    <xf numFmtId="0" fontId="0" fillId="0" borderId="73" xfId="0" applyNumberFormat="1" applyBorder="1" applyAlignment="1">
      <alignment horizontal="centerContinuous"/>
    </xf>
    <xf numFmtId="0" fontId="9" fillId="0" borderId="32" xfId="0" applyNumberFormat="1" applyFont="1" applyBorder="1" applyAlignment="1">
      <alignment horizontal="centerContinuous" vertical="center" wrapText="1"/>
    </xf>
    <xf numFmtId="0" fontId="0" fillId="0" borderId="73" xfId="0" applyNumberFormat="1" applyBorder="1" applyAlignment="1">
      <alignment horizontal="right"/>
    </xf>
    <xf numFmtId="0" fontId="0" fillId="0" borderId="75" xfId="0" applyNumberFormat="1" applyBorder="1" applyAlignment="1">
      <alignment horizontal="right"/>
    </xf>
    <xf numFmtId="0" fontId="15" fillId="0" borderId="0" xfId="2" applyNumberFormat="1" applyFont="1" applyAlignment="1">
      <alignment horizontal="center"/>
    </xf>
    <xf numFmtId="0" fontId="15" fillId="0" borderId="0" xfId="2" applyFont="1" applyAlignment="1">
      <alignment horizontal="right"/>
    </xf>
    <xf numFmtId="0" fontId="6" fillId="0" borderId="0" xfId="0" applyFont="1" applyAlignment="1">
      <alignment horizontal="left" wrapText="1"/>
    </xf>
    <xf numFmtId="0" fontId="0" fillId="6" borderId="73" xfId="0" applyFill="1" applyBorder="1"/>
    <xf numFmtId="0" fontId="0" fillId="6" borderId="75" xfId="0" applyFill="1" applyBorder="1"/>
    <xf numFmtId="3" fontId="0" fillId="0" borderId="73" xfId="0" applyNumberFormat="1" applyFill="1" applyBorder="1"/>
    <xf numFmtId="3" fontId="0" fillId="0" borderId="75" xfId="0" applyNumberFormat="1" applyFill="1" applyBorder="1"/>
    <xf numFmtId="0" fontId="0" fillId="0" borderId="73" xfId="0" applyFill="1" applyBorder="1"/>
    <xf numFmtId="0" fontId="0" fillId="0" borderId="75" xfId="0" applyFill="1" applyBorder="1"/>
    <xf numFmtId="0" fontId="0" fillId="0" borderId="73" xfId="0" applyBorder="1" applyAlignment="1">
      <alignment horizontal="center"/>
    </xf>
    <xf numFmtId="0" fontId="0" fillId="0" borderId="84" xfId="0" applyBorder="1"/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3" fontId="0" fillId="6" borderId="74" xfId="0" applyNumberFormat="1" applyFill="1" applyBorder="1"/>
    <xf numFmtId="0" fontId="9" fillId="0" borderId="7" xfId="0" applyFont="1" applyBorder="1" applyAlignment="1">
      <alignment horizontal="center" vertical="center" wrapText="1"/>
    </xf>
    <xf numFmtId="0" fontId="17" fillId="0" borderId="0" xfId="5" applyFill="1" applyAlignment="1">
      <alignment vertical="center"/>
    </xf>
    <xf numFmtId="0" fontId="33" fillId="0" borderId="0" xfId="5" applyFont="1" applyFill="1" applyAlignment="1">
      <alignment horizontal="left" vertical="center"/>
    </xf>
    <xf numFmtId="0" fontId="37" fillId="0" borderId="0" xfId="5" applyFont="1" applyFill="1" applyAlignment="1">
      <alignment horizontal="left" vertical="center"/>
    </xf>
    <xf numFmtId="0" fontId="37" fillId="0" borderId="13" xfId="5" applyFont="1" applyFill="1" applyBorder="1" applyAlignment="1">
      <alignment horizontal="left" vertical="center"/>
    </xf>
    <xf numFmtId="0" fontId="37" fillId="0" borderId="95" xfId="5" applyFont="1" applyFill="1" applyBorder="1" applyAlignment="1">
      <alignment horizontal="left" vertical="center"/>
    </xf>
    <xf numFmtId="0" fontId="33" fillId="0" borderId="95" xfId="5" applyFont="1" applyFill="1" applyBorder="1" applyAlignment="1">
      <alignment horizontal="left" vertical="center"/>
    </xf>
    <xf numFmtId="0" fontId="33" fillId="0" borderId="94" xfId="5" applyFont="1" applyFill="1" applyBorder="1" applyAlignment="1">
      <alignment horizontal="left" vertical="center"/>
    </xf>
    <xf numFmtId="0" fontId="30" fillId="0" borderId="0" xfId="5" applyFont="1" applyFill="1" applyAlignment="1">
      <alignment horizontal="left" vertical="center"/>
    </xf>
    <xf numFmtId="0" fontId="37" fillId="0" borderId="29" xfId="5" applyFont="1" applyFill="1" applyBorder="1" applyAlignment="1">
      <alignment horizontal="left" vertical="center"/>
    </xf>
    <xf numFmtId="0" fontId="37" fillId="0" borderId="0" xfId="5" applyFont="1" applyFill="1" applyBorder="1" applyAlignment="1">
      <alignment horizontal="left" vertical="center"/>
    </xf>
    <xf numFmtId="0" fontId="30" fillId="0" borderId="0" xfId="5" applyFont="1" applyFill="1" applyBorder="1" applyAlignment="1">
      <alignment horizontal="left" vertical="center"/>
    </xf>
    <xf numFmtId="0" fontId="30" fillId="0" borderId="93" xfId="5" applyFont="1" applyFill="1" applyBorder="1" applyAlignment="1">
      <alignment horizontal="left" vertical="center"/>
    </xf>
    <xf numFmtId="0" fontId="33" fillId="0" borderId="0" xfId="5" applyFont="1" applyFill="1" applyBorder="1" applyAlignment="1">
      <alignment horizontal="left" vertical="center"/>
    </xf>
    <xf numFmtId="0" fontId="33" fillId="0" borderId="93" xfId="5" applyFont="1" applyFill="1" applyBorder="1" applyAlignment="1">
      <alignment horizontal="left" vertical="center"/>
    </xf>
    <xf numFmtId="0" fontId="17" fillId="0" borderId="0" xfId="5" applyFill="1" applyBorder="1" applyAlignment="1">
      <alignment vertical="center"/>
    </xf>
    <xf numFmtId="0" fontId="17" fillId="0" borderId="93" xfId="5" applyFill="1" applyBorder="1" applyAlignment="1">
      <alignment vertical="center"/>
    </xf>
    <xf numFmtId="0" fontId="37" fillId="0" borderId="92" xfId="5" applyFont="1" applyFill="1" applyBorder="1" applyAlignment="1">
      <alignment horizontal="left" vertical="center"/>
    </xf>
    <xf numFmtId="0" fontId="37" fillId="0" borderId="91" xfId="5" applyFont="1" applyFill="1" applyBorder="1" applyAlignment="1">
      <alignment horizontal="left" vertical="center"/>
    </xf>
    <xf numFmtId="0" fontId="30" fillId="0" borderId="91" xfId="5" applyFont="1" applyFill="1" applyBorder="1" applyAlignment="1">
      <alignment horizontal="left" vertical="center"/>
    </xf>
    <xf numFmtId="0" fontId="43" fillId="0" borderId="90" xfId="5" applyFont="1" applyFill="1" applyBorder="1" applyAlignment="1">
      <alignment horizontal="left" vertical="center"/>
    </xf>
    <xf numFmtId="0" fontId="30" fillId="0" borderId="103" xfId="5" applyFont="1" applyFill="1" applyBorder="1" applyAlignment="1">
      <alignment horizontal="left" vertical="center"/>
    </xf>
    <xf numFmtId="0" fontId="30" fillId="0" borderId="95" xfId="5" applyFont="1" applyFill="1" applyBorder="1" applyAlignment="1">
      <alignment horizontal="left" vertical="center"/>
    </xf>
    <xf numFmtId="0" fontId="30" fillId="0" borderId="94" xfId="5" applyFont="1" applyFill="1" applyBorder="1" applyAlignment="1">
      <alignment horizontal="left" vertical="center"/>
    </xf>
    <xf numFmtId="0" fontId="17" fillId="0" borderId="75" xfId="5" applyBorder="1" applyAlignment="1">
      <alignment horizontal="center" vertical="center"/>
    </xf>
    <xf numFmtId="0" fontId="17" fillId="0" borderId="0" xfId="5" applyAlignment="1">
      <alignment horizontal="center" vertical="center"/>
    </xf>
    <xf numFmtId="0" fontId="33" fillId="0" borderId="73" xfId="5" applyFont="1" applyFill="1" applyBorder="1" applyAlignment="1">
      <alignment horizontal="center" vertical="center"/>
    </xf>
    <xf numFmtId="0" fontId="33" fillId="0" borderId="75" xfId="5" applyFont="1" applyFill="1" applyBorder="1" applyAlignment="1">
      <alignment horizontal="center" vertical="center"/>
    </xf>
    <xf numFmtId="1" fontId="37" fillId="0" borderId="0" xfId="5" applyNumberFormat="1" applyFont="1" applyFill="1" applyBorder="1" applyAlignment="1">
      <alignment horizontal="center" vertical="center"/>
    </xf>
    <xf numFmtId="168" fontId="37" fillId="0" borderId="0" xfId="5" applyNumberFormat="1" applyFont="1" applyFill="1" applyBorder="1" applyAlignment="1">
      <alignment horizontal="center" vertical="center"/>
    </xf>
    <xf numFmtId="169" fontId="37" fillId="0" borderId="0" xfId="5" applyNumberFormat="1" applyFont="1" applyFill="1" applyBorder="1" applyAlignment="1">
      <alignment horizontal="center" vertical="center"/>
    </xf>
    <xf numFmtId="169" fontId="37" fillId="0" borderId="93" xfId="5" applyNumberFormat="1" applyFont="1" applyFill="1" applyBorder="1" applyAlignment="1">
      <alignment horizontal="center" vertical="center"/>
    </xf>
    <xf numFmtId="0" fontId="17" fillId="0" borderId="29" xfId="5" applyFill="1" applyBorder="1" applyAlignment="1"/>
    <xf numFmtId="0" fontId="17" fillId="0" borderId="0" xfId="5" applyFill="1" applyBorder="1" applyAlignment="1"/>
    <xf numFmtId="0" fontId="33" fillId="0" borderId="73" xfId="5" applyFont="1" applyFill="1" applyBorder="1" applyAlignment="1">
      <alignment vertical="top" wrapText="1"/>
    </xf>
    <xf numFmtId="0" fontId="33" fillId="0" borderId="75" xfId="5" applyFont="1" applyFill="1" applyBorder="1" applyAlignment="1">
      <alignment vertical="top" wrapText="1"/>
    </xf>
    <xf numFmtId="0" fontId="33" fillId="0" borderId="0" xfId="5" applyFont="1" applyFill="1" applyBorder="1" applyAlignment="1">
      <alignment vertical="top" wrapText="1"/>
    </xf>
    <xf numFmtId="0" fontId="33" fillId="0" borderId="0" xfId="5" applyFont="1" applyFill="1" applyBorder="1" applyAlignment="1">
      <alignment vertical="center" wrapText="1"/>
    </xf>
    <xf numFmtId="0" fontId="33" fillId="0" borderId="75" xfId="5" applyFont="1" applyFill="1" applyBorder="1" applyAlignment="1">
      <alignment vertical="center" wrapText="1"/>
    </xf>
    <xf numFmtId="1" fontId="33" fillId="0" borderId="0" xfId="5" applyNumberFormat="1" applyFont="1" applyFill="1" applyBorder="1" applyAlignment="1">
      <alignment horizontal="left" vertical="center"/>
    </xf>
    <xf numFmtId="0" fontId="33" fillId="0" borderId="83" xfId="5" applyFont="1" applyFill="1" applyBorder="1" applyAlignment="1">
      <alignment vertical="center" wrapText="1"/>
    </xf>
    <xf numFmtId="1" fontId="33" fillId="0" borderId="97" xfId="5" applyNumberFormat="1" applyFont="1" applyFill="1" applyBorder="1" applyAlignment="1">
      <alignment horizontal="left" vertical="center"/>
    </xf>
    <xf numFmtId="0" fontId="33" fillId="0" borderId="97" xfId="5" applyFont="1" applyFill="1" applyBorder="1" applyAlignment="1">
      <alignment horizontal="left" vertical="center"/>
    </xf>
    <xf numFmtId="0" fontId="33" fillId="0" borderId="96" xfId="5" applyFont="1" applyFill="1" applyBorder="1" applyAlignment="1">
      <alignment horizontal="left" vertical="center"/>
    </xf>
    <xf numFmtId="0" fontId="32" fillId="0" borderId="75" xfId="5" applyFont="1" applyFill="1" applyBorder="1" applyAlignment="1">
      <alignment horizontal="center" vertical="center" wrapText="1"/>
    </xf>
    <xf numFmtId="0" fontId="42" fillId="0" borderId="0" xfId="5" applyFont="1" applyFill="1" applyAlignment="1">
      <alignment horizontal="left" vertical="center"/>
    </xf>
    <xf numFmtId="0" fontId="42" fillId="0" borderId="101" xfId="5" applyFont="1" applyFill="1" applyBorder="1" applyAlignment="1">
      <alignment horizontal="left" vertical="center"/>
    </xf>
    <xf numFmtId="0" fontId="17" fillId="0" borderId="91" xfId="5" applyFill="1" applyBorder="1" applyAlignment="1">
      <alignment vertical="center"/>
    </xf>
    <xf numFmtId="0" fontId="33" fillId="0" borderId="90" xfId="5" applyFont="1" applyFill="1" applyBorder="1" applyAlignment="1">
      <alignment vertical="center"/>
    </xf>
    <xf numFmtId="0" fontId="37" fillId="0" borderId="13" xfId="5" applyFont="1" applyFill="1" applyBorder="1" applyAlignment="1">
      <alignment horizontal="center" vertical="center"/>
    </xf>
    <xf numFmtId="0" fontId="37" fillId="0" borderId="95" xfId="5" applyFont="1" applyFill="1" applyBorder="1" applyAlignment="1">
      <alignment horizontal="center" vertical="center"/>
    </xf>
    <xf numFmtId="0" fontId="37" fillId="0" borderId="94" xfId="5" applyFont="1" applyFill="1" applyBorder="1" applyAlignment="1">
      <alignment horizontal="center" vertical="center"/>
    </xf>
    <xf numFmtId="0" fontId="37" fillId="0" borderId="0" xfId="5" applyFont="1" applyFill="1" applyBorder="1" applyAlignment="1">
      <alignment horizontal="center" vertical="center"/>
    </xf>
    <xf numFmtId="0" fontId="37" fillId="0" borderId="0" xfId="5" applyFont="1" applyFill="1" applyBorder="1" applyAlignment="1">
      <alignment vertical="center"/>
    </xf>
    <xf numFmtId="0" fontId="40" fillId="0" borderId="0" xfId="5" applyFont="1" applyFill="1" applyBorder="1" applyAlignment="1">
      <alignment vertical="center"/>
    </xf>
    <xf numFmtId="0" fontId="37" fillId="0" borderId="93" xfId="5" applyFont="1" applyFill="1" applyBorder="1" applyAlignment="1">
      <alignment vertical="center"/>
    </xf>
    <xf numFmtId="0" fontId="33" fillId="0" borderId="0" xfId="5" applyFont="1" applyFill="1" applyBorder="1" applyAlignment="1">
      <alignment vertical="center"/>
    </xf>
    <xf numFmtId="0" fontId="33" fillId="0" borderId="93" xfId="5" applyFont="1" applyFill="1" applyBorder="1" applyAlignment="1">
      <alignment vertical="center"/>
    </xf>
    <xf numFmtId="0" fontId="41" fillId="0" borderId="0" xfId="5" applyFont="1" applyFill="1" applyAlignment="1">
      <alignment vertical="center"/>
    </xf>
    <xf numFmtId="0" fontId="37" fillId="0" borderId="29" xfId="5" applyFont="1" applyFill="1" applyBorder="1" applyAlignment="1">
      <alignment horizontal="center" vertical="center"/>
    </xf>
    <xf numFmtId="0" fontId="37" fillId="0" borderId="93" xfId="5" applyFont="1" applyFill="1" applyBorder="1" applyAlignment="1">
      <alignment horizontal="center" vertical="center"/>
    </xf>
    <xf numFmtId="0" fontId="34" fillId="0" borderId="0" xfId="5" applyFont="1" applyFill="1" applyAlignment="1">
      <alignment vertical="center"/>
    </xf>
    <xf numFmtId="0" fontId="38" fillId="0" borderId="100" xfId="5" applyFont="1" applyFill="1" applyBorder="1" applyAlignment="1">
      <alignment horizontal="left" vertical="center"/>
    </xf>
    <xf numFmtId="0" fontId="38" fillId="0" borderId="86" xfId="5" applyFont="1" applyFill="1" applyBorder="1" applyAlignment="1">
      <alignment horizontal="left" vertical="center"/>
    </xf>
    <xf numFmtId="0" fontId="34" fillId="0" borderId="86" xfId="5" applyFont="1" applyFill="1" applyBorder="1" applyAlignment="1">
      <alignment vertical="center"/>
    </xf>
    <xf numFmtId="0" fontId="34" fillId="0" borderId="99" xfId="5" applyFont="1" applyFill="1" applyBorder="1" applyAlignment="1">
      <alignment vertical="center"/>
    </xf>
    <xf numFmtId="0" fontId="32" fillId="0" borderId="98" xfId="5" applyFont="1" applyFill="1" applyBorder="1" applyAlignment="1">
      <alignment horizontal="center" vertical="center"/>
    </xf>
    <xf numFmtId="0" fontId="32" fillId="0" borderId="97" xfId="5" applyFont="1" applyFill="1" applyBorder="1" applyAlignment="1">
      <alignment horizontal="center" vertical="center"/>
    </xf>
    <xf numFmtId="0" fontId="32" fillId="0" borderId="96" xfId="5" applyFont="1" applyFill="1" applyBorder="1" applyAlignment="1">
      <alignment horizontal="center" vertical="center"/>
    </xf>
    <xf numFmtId="0" fontId="38" fillId="0" borderId="98" xfId="5" applyFont="1" applyFill="1" applyBorder="1" applyAlignment="1">
      <alignment horizontal="left" vertical="center"/>
    </xf>
    <xf numFmtId="0" fontId="38" fillId="0" borderId="97" xfId="5" applyFont="1" applyFill="1" applyBorder="1" applyAlignment="1">
      <alignment horizontal="left" vertical="center"/>
    </xf>
    <xf numFmtId="0" fontId="38" fillId="0" borderId="97" xfId="5" applyFont="1" applyFill="1" applyBorder="1" applyAlignment="1">
      <alignment vertical="center"/>
    </xf>
    <xf numFmtId="0" fontId="38" fillId="0" borderId="96" xfId="5" applyFont="1" applyFill="1" applyBorder="1" applyAlignment="1">
      <alignment vertical="center"/>
    </xf>
    <xf numFmtId="0" fontId="36" fillId="0" borderId="0" xfId="5" applyFont="1" applyFill="1" applyAlignment="1">
      <alignment horizontal="left" vertical="center"/>
    </xf>
    <xf numFmtId="0" fontId="36" fillId="0" borderId="91" xfId="5" applyFont="1" applyFill="1" applyBorder="1" applyAlignment="1">
      <alignment horizontal="left" vertical="center"/>
    </xf>
    <xf numFmtId="0" fontId="33" fillId="0" borderId="90" xfId="5" applyFont="1" applyFill="1" applyBorder="1" applyAlignment="1">
      <alignment horizontal="left" vertical="center"/>
    </xf>
    <xf numFmtId="0" fontId="36" fillId="0" borderId="0" xfId="5" applyFont="1" applyFill="1" applyBorder="1" applyAlignment="1">
      <alignment horizontal="left" vertical="center"/>
    </xf>
    <xf numFmtId="0" fontId="33" fillId="0" borderId="95" xfId="5" applyFont="1" applyFill="1" applyBorder="1" applyAlignment="1">
      <alignment horizontal="left"/>
    </xf>
    <xf numFmtId="0" fontId="36" fillId="0" borderId="95" xfId="5" applyFont="1" applyFill="1" applyBorder="1" applyAlignment="1">
      <alignment horizontal="left" vertical="center"/>
    </xf>
    <xf numFmtId="0" fontId="36" fillId="0" borderId="13" xfId="5" applyFont="1" applyFill="1" applyBorder="1" applyAlignment="1">
      <alignment horizontal="left" vertical="center"/>
    </xf>
    <xf numFmtId="0" fontId="37" fillId="0" borderId="94" xfId="5" applyFont="1" applyFill="1" applyBorder="1" applyAlignment="1">
      <alignment horizontal="left" vertical="center"/>
    </xf>
    <xf numFmtId="0" fontId="33" fillId="0" borderId="0" xfId="5" applyFont="1" applyFill="1" applyBorder="1" applyAlignment="1">
      <alignment horizontal="left"/>
    </xf>
    <xf numFmtId="0" fontId="36" fillId="0" borderId="29" xfId="5" applyFont="1" applyFill="1" applyBorder="1" applyAlignment="1">
      <alignment horizontal="left" vertical="center"/>
    </xf>
    <xf numFmtId="0" fontId="37" fillId="0" borderId="0" xfId="5" applyFont="1" applyFill="1" applyBorder="1" applyAlignment="1">
      <alignment horizontal="left"/>
    </xf>
    <xf numFmtId="0" fontId="16" fillId="0" borderId="0" xfId="5" applyFont="1" applyFill="1" applyBorder="1" applyAlignment="1">
      <alignment horizontal="left"/>
    </xf>
    <xf numFmtId="0" fontId="32" fillId="0" borderId="0" xfId="5" applyFont="1" applyFill="1" applyBorder="1" applyAlignment="1">
      <alignment horizontal="center" vertical="center"/>
    </xf>
    <xf numFmtId="0" fontId="37" fillId="0" borderId="0" xfId="5" applyFont="1" applyFill="1" applyBorder="1" applyAlignment="1">
      <alignment horizontal="center"/>
    </xf>
    <xf numFmtId="0" fontId="37" fillId="0" borderId="93" xfId="5" applyFont="1" applyFill="1" applyBorder="1" applyAlignment="1" applyProtection="1">
      <alignment horizontal="center" vertical="center"/>
      <protection locked="0"/>
    </xf>
    <xf numFmtId="0" fontId="36" fillId="0" borderId="94" xfId="5" applyFont="1" applyFill="1" applyBorder="1" applyAlignment="1">
      <alignment horizontal="left"/>
    </xf>
    <xf numFmtId="0" fontId="39" fillId="0" borderId="0" xfId="5" applyFont="1" applyFill="1" applyBorder="1" applyAlignment="1">
      <alignment horizontal="center" vertical="center"/>
    </xf>
    <xf numFmtId="0" fontId="36" fillId="0" borderId="92" xfId="5" applyFont="1" applyFill="1" applyBorder="1" applyAlignment="1">
      <alignment horizontal="left" vertical="center"/>
    </xf>
    <xf numFmtId="0" fontId="33" fillId="0" borderId="91" xfId="5" applyFont="1" applyFill="1" applyBorder="1" applyAlignment="1">
      <alignment horizontal="left" vertical="center"/>
    </xf>
    <xf numFmtId="0" fontId="38" fillId="0" borderId="91" xfId="5" applyFont="1" applyFill="1" applyBorder="1" applyAlignment="1">
      <alignment horizontal="left" vertical="center"/>
    </xf>
    <xf numFmtId="0" fontId="35" fillId="0" borderId="0" xfId="5" applyFont="1" applyFill="1" applyAlignment="1">
      <alignment horizontal="left" vertical="center"/>
    </xf>
    <xf numFmtId="0" fontId="35" fillId="0" borderId="13" xfId="5" applyFont="1" applyFill="1" applyBorder="1" applyAlignment="1">
      <alignment horizontal="left" vertical="center"/>
    </xf>
    <xf numFmtId="0" fontId="35" fillId="0" borderId="95" xfId="5" applyFont="1" applyFill="1" applyBorder="1" applyAlignment="1">
      <alignment horizontal="left" vertical="center"/>
    </xf>
    <xf numFmtId="0" fontId="35" fillId="0" borderId="94" xfId="5" applyFont="1" applyFill="1" applyBorder="1" applyAlignment="1">
      <alignment horizontal="left" vertical="center"/>
    </xf>
    <xf numFmtId="0" fontId="33" fillId="0" borderId="29" xfId="5" applyFont="1" applyFill="1" applyBorder="1" applyAlignment="1">
      <alignment horizontal="left" vertical="center"/>
    </xf>
    <xf numFmtId="0" fontId="34" fillId="0" borderId="0" xfId="5" applyFont="1" applyFill="1" applyAlignment="1">
      <alignment horizontal="left" vertical="center"/>
    </xf>
    <xf numFmtId="0" fontId="34" fillId="0" borderId="92" xfId="5" applyFont="1" applyFill="1" applyBorder="1" applyAlignment="1">
      <alignment horizontal="left" vertical="center"/>
    </xf>
    <xf numFmtId="0" fontId="34" fillId="0" borderId="91" xfId="5" applyFont="1" applyFill="1" applyBorder="1" applyAlignment="1">
      <alignment horizontal="left" vertical="center"/>
    </xf>
    <xf numFmtId="0" fontId="34" fillId="0" borderId="90" xfId="5" applyFont="1" applyFill="1" applyBorder="1" applyAlignment="1">
      <alignment horizontal="left" vertical="center"/>
    </xf>
    <xf numFmtId="0" fontId="17" fillId="0" borderId="17" xfId="5" applyFill="1" applyBorder="1" applyAlignment="1">
      <alignment vertical="center"/>
    </xf>
    <xf numFmtId="0" fontId="17" fillId="0" borderId="89" xfId="5" applyFill="1" applyBorder="1" applyAlignment="1">
      <alignment vertical="center"/>
    </xf>
    <xf numFmtId="0" fontId="33" fillId="0" borderId="89" xfId="5" quotePrefix="1" applyFont="1" applyFill="1" applyBorder="1" applyAlignment="1">
      <alignment horizontal="left" vertical="center"/>
    </xf>
    <xf numFmtId="0" fontId="32" fillId="0" borderId="89" xfId="5" applyFont="1" applyFill="1" applyBorder="1" applyAlignment="1">
      <alignment horizontal="center" vertical="center"/>
    </xf>
    <xf numFmtId="0" fontId="30" fillId="0" borderId="88" xfId="5" applyFont="1" applyFill="1" applyBorder="1" applyAlignment="1">
      <alignment vertical="center"/>
    </xf>
    <xf numFmtId="0" fontId="31" fillId="0" borderId="0" xfId="5" applyFont="1" applyFill="1" applyAlignment="1">
      <alignment horizontal="left" vertical="center"/>
    </xf>
    <xf numFmtId="0" fontId="17" fillId="0" borderId="87" xfId="5" applyFont="1" applyFill="1" applyBorder="1" applyAlignment="1">
      <alignment horizontal="left" vertical="center"/>
    </xf>
    <xf numFmtId="0" fontId="30" fillId="0" borderId="86" xfId="5" applyFont="1" applyFill="1" applyBorder="1" applyAlignment="1">
      <alignment horizontal="left" vertical="center"/>
    </xf>
    <xf numFmtId="0" fontId="17" fillId="0" borderId="85" xfId="5" applyFont="1" applyFill="1" applyBorder="1" applyAlignment="1">
      <alignment horizontal="left" vertical="center"/>
    </xf>
    <xf numFmtId="0" fontId="28" fillId="0" borderId="0" xfId="5" applyFont="1" applyFill="1" applyAlignment="1">
      <alignment horizontal="left" vertical="center"/>
    </xf>
    <xf numFmtId="0" fontId="29" fillId="0" borderId="0" xfId="5" quotePrefix="1" applyFont="1" applyFill="1" applyAlignment="1">
      <alignment horizontal="left" vertical="center"/>
    </xf>
    <xf numFmtId="0" fontId="33" fillId="0" borderId="0" xfId="5" applyFont="1" applyFill="1" applyAlignment="1">
      <alignment vertical="center"/>
    </xf>
    <xf numFmtId="49" fontId="45" fillId="0" borderId="43" xfId="5" applyNumberFormat="1" applyFont="1" applyFill="1" applyBorder="1" applyAlignment="1">
      <alignment horizontal="center" vertical="top"/>
    </xf>
    <xf numFmtId="0" fontId="45" fillId="0" borderId="70" xfId="5" applyFont="1" applyFill="1" applyBorder="1" applyAlignment="1">
      <alignment horizontal="right" vertical="top" wrapText="1"/>
    </xf>
    <xf numFmtId="0" fontId="45" fillId="0" borderId="65" xfId="5" applyFont="1" applyFill="1" applyBorder="1" applyAlignment="1">
      <alignment horizontal="right" vertical="top" wrapText="1"/>
    </xf>
    <xf numFmtId="0" fontId="45" fillId="0" borderId="65" xfId="5" applyFont="1" applyFill="1" applyBorder="1" applyAlignment="1">
      <alignment horizontal="left" vertical="top" wrapText="1"/>
    </xf>
    <xf numFmtId="0" fontId="46" fillId="0" borderId="65" xfId="5" applyFont="1" applyFill="1" applyBorder="1" applyAlignment="1">
      <alignment horizontal="left" vertical="top" wrapText="1"/>
    </xf>
    <xf numFmtId="0" fontId="46" fillId="0" borderId="65" xfId="5" quotePrefix="1" applyFont="1" applyFill="1" applyBorder="1" applyAlignment="1">
      <alignment horizontal="left" vertical="top" wrapText="1"/>
    </xf>
    <xf numFmtId="0" fontId="47" fillId="0" borderId="63" xfId="5" applyFont="1" applyFill="1" applyBorder="1" applyAlignment="1">
      <alignment horizontal="center" wrapText="1"/>
    </xf>
    <xf numFmtId="0" fontId="47" fillId="0" borderId="62" xfId="5" applyFont="1" applyFill="1" applyBorder="1" applyAlignment="1">
      <alignment horizontal="center" wrapText="1"/>
    </xf>
    <xf numFmtId="49" fontId="46" fillId="0" borderId="71" xfId="5" applyNumberFormat="1" applyFont="1" applyFill="1" applyBorder="1" applyAlignment="1">
      <alignment horizontal="center" vertical="top"/>
    </xf>
    <xf numFmtId="0" fontId="46" fillId="0" borderId="70" xfId="5" applyFont="1" applyFill="1" applyBorder="1" applyAlignment="1">
      <alignment horizontal="left" vertical="top" wrapText="1"/>
    </xf>
    <xf numFmtId="49" fontId="46" fillId="0" borderId="43" xfId="5" applyNumberFormat="1" applyFont="1" applyFill="1" applyBorder="1" applyAlignment="1">
      <alignment horizontal="center" vertical="top"/>
    </xf>
    <xf numFmtId="0" fontId="48" fillId="0" borderId="65" xfId="5" applyFont="1" applyFill="1" applyBorder="1" applyAlignment="1">
      <alignment horizontal="right" vertical="top" wrapText="1"/>
    </xf>
    <xf numFmtId="0" fontId="33" fillId="0" borderId="0" xfId="5" applyFont="1" applyFill="1"/>
    <xf numFmtId="0" fontId="46" fillId="0" borderId="65" xfId="5" applyFont="1" applyFill="1" applyBorder="1" applyAlignment="1">
      <alignment horizontal="left" vertical="top"/>
    </xf>
    <xf numFmtId="0" fontId="47" fillId="0" borderId="69" xfId="5" applyFont="1" applyFill="1" applyBorder="1" applyAlignment="1">
      <alignment horizontal="center" wrapText="1"/>
    </xf>
    <xf numFmtId="0" fontId="47" fillId="0" borderId="68" xfId="5" applyFont="1" applyFill="1" applyBorder="1" applyAlignment="1">
      <alignment horizontal="center" wrapText="1"/>
    </xf>
    <xf numFmtId="0" fontId="33" fillId="0" borderId="0" xfId="5" applyFont="1" applyFill="1" applyAlignment="1">
      <alignment vertical="center" wrapText="1"/>
    </xf>
    <xf numFmtId="0" fontId="44" fillId="0" borderId="112" xfId="5" applyFont="1" applyFill="1" applyBorder="1" applyAlignment="1">
      <alignment horizontal="right" vertical="center" wrapText="1"/>
    </xf>
    <xf numFmtId="0" fontId="34" fillId="0" borderId="0" xfId="5" applyFont="1" applyFill="1" applyAlignment="1">
      <alignment vertical="center" wrapText="1"/>
    </xf>
    <xf numFmtId="0" fontId="32" fillId="0" borderId="87" xfId="5" applyFont="1" applyFill="1" applyBorder="1" applyAlignment="1">
      <alignment horizontal="left" vertical="center"/>
    </xf>
    <xf numFmtId="0" fontId="32" fillId="0" borderId="86" xfId="5" applyFont="1" applyFill="1" applyBorder="1" applyAlignment="1">
      <alignment horizontal="left" vertical="center"/>
    </xf>
    <xf numFmtId="0" fontId="44" fillId="0" borderId="85" xfId="5" applyFont="1" applyFill="1" applyBorder="1" applyAlignment="1">
      <alignment horizontal="left" vertical="center"/>
    </xf>
    <xf numFmtId="0" fontId="32" fillId="0" borderId="43" xfId="5" applyFont="1" applyFill="1" applyBorder="1" applyAlignment="1">
      <alignment horizontal="center" vertical="center"/>
    </xf>
    <xf numFmtId="0" fontId="33" fillId="0" borderId="43" xfId="5" applyFont="1" applyFill="1" applyBorder="1" applyAlignment="1">
      <alignment horizontal="center" vertical="center"/>
    </xf>
    <xf numFmtId="0" fontId="37" fillId="0" borderId="75" xfId="5" applyFont="1" applyFill="1" applyBorder="1" applyAlignment="1">
      <alignment horizontal="left" vertical="center"/>
    </xf>
    <xf numFmtId="0" fontId="33" fillId="0" borderId="75" xfId="5" applyFont="1" applyFill="1" applyBorder="1" applyAlignment="1">
      <alignment horizontal="left" vertical="center"/>
    </xf>
    <xf numFmtId="171" fontId="33" fillId="0" borderId="0" xfId="5" applyNumberFormat="1" applyFont="1" applyFill="1" applyAlignment="1">
      <alignment horizontal="left" vertical="center"/>
    </xf>
    <xf numFmtId="0" fontId="40" fillId="0" borderId="0" xfId="5" applyFont="1" applyFill="1" applyAlignment="1">
      <alignment vertical="center"/>
    </xf>
    <xf numFmtId="0" fontId="17" fillId="0" borderId="0" xfId="5" applyFont="1" applyFill="1" applyAlignment="1">
      <alignment vertical="center"/>
    </xf>
    <xf numFmtId="0" fontId="17" fillId="0" borderId="0" xfId="5" applyFont="1" applyFill="1" applyBorder="1" applyAlignment="1">
      <alignment horizontal="left" vertical="center"/>
    </xf>
    <xf numFmtId="0" fontId="30" fillId="0" borderId="87" xfId="5" applyFont="1" applyFill="1" applyBorder="1" applyAlignment="1">
      <alignment horizontal="left" vertical="center"/>
    </xf>
    <xf numFmtId="0" fontId="17" fillId="0" borderId="100" xfId="5" applyFont="1" applyFill="1" applyBorder="1" applyAlignment="1">
      <alignment horizontal="left" vertical="center"/>
    </xf>
    <xf numFmtId="0" fontId="45" fillId="0" borderId="0" xfId="5" applyFont="1" applyFill="1" applyAlignment="1">
      <alignment vertical="center"/>
    </xf>
    <xf numFmtId="0" fontId="46" fillId="0" borderId="0" xfId="5" applyFont="1" applyFill="1" applyAlignment="1">
      <alignment vertical="center"/>
    </xf>
    <xf numFmtId="0" fontId="46" fillId="0" borderId="107" xfId="5" applyFont="1" applyFill="1" applyBorder="1" applyAlignment="1">
      <alignment horizontal="left" vertical="top" wrapText="1"/>
    </xf>
    <xf numFmtId="0" fontId="46" fillId="0" borderId="106" xfId="5" applyFont="1" applyFill="1" applyBorder="1" applyAlignment="1">
      <alignment horizontal="left" vertical="top" wrapText="1"/>
    </xf>
    <xf numFmtId="170" fontId="44" fillId="0" borderId="66" xfId="5" applyNumberFormat="1" applyFont="1" applyFill="1" applyBorder="1" applyAlignment="1">
      <alignment horizontal="right" vertical="center"/>
    </xf>
    <xf numFmtId="0" fontId="45" fillId="0" borderId="87" xfId="5" applyFont="1" applyFill="1" applyBorder="1" applyAlignment="1">
      <alignment horizontal="left" vertical="top" wrapText="1"/>
    </xf>
    <xf numFmtId="0" fontId="45" fillId="0" borderId="85" xfId="5" applyFont="1" applyFill="1" applyBorder="1" applyAlignment="1">
      <alignment horizontal="left" vertical="top" wrapText="1"/>
    </xf>
    <xf numFmtId="0" fontId="46" fillId="0" borderId="87" xfId="5" applyFont="1" applyFill="1" applyBorder="1" applyAlignment="1">
      <alignment horizontal="left" vertical="top" wrapText="1"/>
    </xf>
    <xf numFmtId="0" fontId="46" fillId="0" borderId="85" xfId="5" applyFont="1" applyFill="1" applyBorder="1" applyAlignment="1">
      <alignment horizontal="left" vertical="top" wrapText="1"/>
    </xf>
    <xf numFmtId="49" fontId="46" fillId="0" borderId="69" xfId="5" applyNumberFormat="1" applyFont="1" applyFill="1" applyBorder="1" applyAlignment="1">
      <alignment horizontal="center" vertical="top"/>
    </xf>
    <xf numFmtId="0" fontId="46" fillId="0" borderId="83" xfId="5" applyFont="1" applyFill="1" applyBorder="1" applyAlignment="1">
      <alignment horizontal="left" vertical="top" wrapText="1"/>
    </xf>
    <xf numFmtId="0" fontId="46" fillId="0" borderId="82" xfId="5" applyFont="1" applyFill="1" applyBorder="1" applyAlignment="1">
      <alignment horizontal="left" vertical="top" wrapText="1"/>
    </xf>
    <xf numFmtId="0" fontId="46" fillId="0" borderId="68" xfId="5" applyFont="1" applyFill="1" applyBorder="1" applyAlignment="1">
      <alignment horizontal="left" vertical="top" wrapText="1"/>
    </xf>
    <xf numFmtId="0" fontId="45" fillId="0" borderId="65" xfId="5" quotePrefix="1" applyFont="1" applyFill="1" applyBorder="1" applyAlignment="1">
      <alignment horizontal="left" vertical="top" wrapText="1"/>
    </xf>
    <xf numFmtId="49" fontId="45" fillId="0" borderId="69" xfId="5" applyNumberFormat="1" applyFont="1" applyFill="1" applyBorder="1" applyAlignment="1">
      <alignment horizontal="center" vertical="top"/>
    </xf>
    <xf numFmtId="0" fontId="45" fillId="0" borderId="83" xfId="5" applyFont="1" applyFill="1" applyBorder="1" applyAlignment="1">
      <alignment horizontal="left" vertical="top" wrapText="1"/>
    </xf>
    <xf numFmtId="0" fontId="45" fillId="0" borderId="82" xfId="5" applyFont="1" applyFill="1" applyBorder="1" applyAlignment="1">
      <alignment horizontal="left" vertical="top" wrapText="1"/>
    </xf>
    <xf numFmtId="0" fontId="45" fillId="0" borderId="68" xfId="5" applyFont="1" applyFill="1" applyBorder="1" applyAlignment="1">
      <alignment horizontal="left" vertical="top" wrapText="1"/>
    </xf>
    <xf numFmtId="0" fontId="49" fillId="0" borderId="87" xfId="5" applyFont="1" applyFill="1" applyBorder="1" applyAlignment="1">
      <alignment horizontal="left" vertical="top" wrapText="1"/>
    </xf>
    <xf numFmtId="0" fontId="49" fillId="0" borderId="85" xfId="5" applyFont="1" applyFill="1" applyBorder="1" applyAlignment="1">
      <alignment horizontal="left" vertical="top" wrapText="1"/>
    </xf>
    <xf numFmtId="0" fontId="49" fillId="0" borderId="65" xfId="5" applyFont="1" applyFill="1" applyBorder="1" applyAlignment="1">
      <alignment horizontal="left" vertical="top" wrapText="1"/>
    </xf>
    <xf numFmtId="0" fontId="49" fillId="0" borderId="87" xfId="5" quotePrefix="1" applyFont="1" applyFill="1" applyBorder="1" applyAlignment="1">
      <alignment horizontal="left" vertical="top" wrapText="1"/>
    </xf>
    <xf numFmtId="0" fontId="49" fillId="0" borderId="85" xfId="5" quotePrefix="1" applyFont="1" applyFill="1" applyBorder="1" applyAlignment="1">
      <alignment horizontal="left" vertical="top" wrapText="1"/>
    </xf>
    <xf numFmtId="0" fontId="45" fillId="0" borderId="83" xfId="5" quotePrefix="1" applyFont="1" applyFill="1" applyBorder="1" applyAlignment="1">
      <alignment horizontal="left" vertical="top" wrapText="1"/>
    </xf>
    <xf numFmtId="0" fontId="45" fillId="0" borderId="82" xfId="5" quotePrefix="1" applyFont="1" applyFill="1" applyBorder="1" applyAlignment="1">
      <alignment horizontal="left" vertical="top" wrapText="1"/>
    </xf>
    <xf numFmtId="0" fontId="45" fillId="0" borderId="0" xfId="5" applyFont="1" applyFill="1" applyAlignment="1">
      <alignment vertical="center" wrapText="1"/>
    </xf>
    <xf numFmtId="49" fontId="45" fillId="0" borderId="71" xfId="5" applyNumberFormat="1" applyFont="1" applyFill="1" applyBorder="1" applyAlignment="1">
      <alignment horizontal="center" vertical="top"/>
    </xf>
    <xf numFmtId="0" fontId="45" fillId="0" borderId="107" xfId="5" applyFont="1" applyFill="1" applyBorder="1" applyAlignment="1">
      <alignment horizontal="left" vertical="top" wrapText="1"/>
    </xf>
    <xf numFmtId="0" fontId="45" fillId="0" borderId="106" xfId="5" applyFont="1" applyFill="1" applyBorder="1" applyAlignment="1">
      <alignment horizontal="left" vertical="top" wrapText="1"/>
    </xf>
    <xf numFmtId="0" fontId="45" fillId="0" borderId="70" xfId="5" applyFont="1" applyFill="1" applyBorder="1" applyAlignment="1">
      <alignment horizontal="left" vertical="top" wrapText="1"/>
    </xf>
    <xf numFmtId="0" fontId="46" fillId="0" borderId="0" xfId="5" applyFont="1" applyFill="1" applyAlignment="1">
      <alignment vertical="center" wrapText="1"/>
    </xf>
    <xf numFmtId="0" fontId="46" fillId="0" borderId="87" xfId="5" quotePrefix="1" applyFont="1" applyFill="1" applyBorder="1" applyAlignment="1">
      <alignment horizontal="left" vertical="top" wrapText="1"/>
    </xf>
    <xf numFmtId="0" fontId="46" fillId="0" borderId="85" xfId="5" quotePrefix="1" applyFont="1" applyFill="1" applyBorder="1" applyAlignment="1">
      <alignment horizontal="left" vertical="top" wrapText="1"/>
    </xf>
    <xf numFmtId="0" fontId="45" fillId="0" borderId="87" xfId="5" quotePrefix="1" applyFont="1" applyFill="1" applyBorder="1" applyAlignment="1">
      <alignment horizontal="left" vertical="top" wrapText="1"/>
    </xf>
    <xf numFmtId="0" fontId="45" fillId="0" borderId="85" xfId="5" quotePrefix="1" applyFont="1" applyFill="1" applyBorder="1" applyAlignment="1">
      <alignment horizontal="left" vertical="top" wrapText="1"/>
    </xf>
    <xf numFmtId="0" fontId="46" fillId="0" borderId="66" xfId="5" applyFont="1" applyFill="1" applyBorder="1" applyAlignment="1">
      <alignment horizontal="center" vertical="center" wrapText="1"/>
    </xf>
    <xf numFmtId="0" fontId="46" fillId="0" borderId="43" xfId="5" applyFont="1" applyFill="1" applyBorder="1" applyAlignment="1">
      <alignment horizontal="center" wrapText="1"/>
    </xf>
    <xf numFmtId="0" fontId="47" fillId="0" borderId="43" xfId="5" applyFont="1" applyFill="1" applyBorder="1" applyAlignment="1">
      <alignment horizontal="center" vertical="center" wrapText="1"/>
    </xf>
    <xf numFmtId="0" fontId="46" fillId="0" borderId="87" xfId="5" applyFont="1" applyFill="1" applyBorder="1" applyAlignment="1">
      <alignment horizontal="center" vertical="center" wrapText="1"/>
    </xf>
    <xf numFmtId="0" fontId="46" fillId="0" borderId="85" xfId="5" applyFont="1" applyFill="1" applyBorder="1" applyAlignment="1">
      <alignment horizontal="center" vertical="center" wrapText="1"/>
    </xf>
    <xf numFmtId="0" fontId="47" fillId="0" borderId="65" xfId="5" applyFont="1" applyFill="1" applyBorder="1" applyAlignment="1">
      <alignment horizontal="center" vertical="center" wrapText="1"/>
    </xf>
    <xf numFmtId="0" fontId="45" fillId="0" borderId="63" xfId="5" applyFont="1" applyFill="1" applyBorder="1" applyAlignment="1">
      <alignment horizontal="center" vertical="center"/>
    </xf>
    <xf numFmtId="0" fontId="45" fillId="0" borderId="110" xfId="5" applyFont="1" applyFill="1" applyBorder="1" applyAlignment="1">
      <alignment horizontal="center" vertical="center"/>
    </xf>
    <xf numFmtId="0" fontId="45" fillId="0" borderId="109" xfId="5" applyFont="1" applyFill="1" applyBorder="1" applyAlignment="1">
      <alignment horizontal="center" vertical="center"/>
    </xf>
    <xf numFmtId="0" fontId="45" fillId="0" borderId="62" xfId="5" applyFont="1" applyFill="1" applyBorder="1" applyAlignment="1">
      <alignment horizontal="center" vertical="center"/>
    </xf>
    <xf numFmtId="0" fontId="33" fillId="0" borderId="95" xfId="5" applyFont="1" applyFill="1" applyBorder="1" applyAlignment="1">
      <alignment vertical="center"/>
    </xf>
    <xf numFmtId="0" fontId="44" fillId="0" borderId="0" xfId="5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70" fontId="44" fillId="0" borderId="43" xfId="5" applyNumberFormat="1" applyFont="1" applyFill="1" applyBorder="1" applyAlignment="1">
      <alignment horizontal="right" vertical="center"/>
    </xf>
    <xf numFmtId="0" fontId="10" fillId="0" borderId="73" xfId="0" applyFont="1" applyBorder="1"/>
    <xf numFmtId="0" fontId="10" fillId="0" borderId="0" xfId="0" applyFont="1" applyBorder="1"/>
    <xf numFmtId="3" fontId="10" fillId="0" borderId="75" xfId="0" applyNumberFormat="1" applyFont="1" applyBorder="1"/>
    <xf numFmtId="0" fontId="10" fillId="0" borderId="75" xfId="0" applyFont="1" applyBorder="1"/>
    <xf numFmtId="3" fontId="10" fillId="0" borderId="73" xfId="0" applyNumberFormat="1" applyFont="1" applyBorder="1"/>
    <xf numFmtId="0" fontId="10" fillId="0" borderId="74" xfId="0" applyFont="1" applyBorder="1"/>
    <xf numFmtId="3" fontId="0" fillId="0" borderId="73" xfId="0" applyNumberFormat="1" applyBorder="1" applyAlignment="1">
      <alignment horizontal="right"/>
    </xf>
    <xf numFmtId="3" fontId="0" fillId="0" borderId="75" xfId="0" applyNumberFormat="1" applyBorder="1" applyAlignment="1">
      <alignment horizontal="right"/>
    </xf>
    <xf numFmtId="0" fontId="9" fillId="0" borderId="1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3" fontId="10" fillId="0" borderId="0" xfId="0" applyNumberFormat="1" applyFont="1" applyBorder="1"/>
    <xf numFmtId="3" fontId="10" fillId="0" borderId="0" xfId="0" applyNumberFormat="1" applyFont="1"/>
    <xf numFmtId="0" fontId="9" fillId="0" borderId="73" xfId="0" applyFont="1" applyBorder="1"/>
    <xf numFmtId="0" fontId="9" fillId="0" borderId="10" xfId="0" applyFont="1" applyBorder="1" applyAlignment="1">
      <alignment horizontal="center" vertical="center" wrapText="1"/>
    </xf>
    <xf numFmtId="170" fontId="44" fillId="0" borderId="85" xfId="5" applyNumberFormat="1" applyFont="1" applyFill="1" applyBorder="1" applyAlignment="1">
      <alignment horizontal="right" vertical="center"/>
    </xf>
    <xf numFmtId="0" fontId="46" fillId="0" borderId="85" xfId="5" applyFont="1" applyFill="1" applyBorder="1" applyAlignment="1">
      <alignment horizontal="center" vertical="center" wrapText="1"/>
    </xf>
    <xf numFmtId="0" fontId="47" fillId="0" borderId="68" xfId="5" applyFont="1" applyFill="1" applyBorder="1" applyAlignment="1">
      <alignment horizontal="center" vertical="center" wrapText="1"/>
    </xf>
    <xf numFmtId="0" fontId="47" fillId="0" borderId="65" xfId="5" applyFont="1" applyFill="1" applyBorder="1" applyAlignment="1">
      <alignment horizontal="center" vertical="center" wrapText="1"/>
    </xf>
    <xf numFmtId="0" fontId="45" fillId="0" borderId="65" xfId="5" applyFont="1" applyFill="1" applyBorder="1" applyAlignment="1">
      <alignment horizontal="right" vertical="top" wrapText="1"/>
    </xf>
    <xf numFmtId="49" fontId="45" fillId="0" borderId="69" xfId="5" applyNumberFormat="1" applyFont="1" applyFill="1" applyBorder="1" applyAlignment="1">
      <alignment horizontal="center" vertical="top"/>
    </xf>
    <xf numFmtId="49" fontId="45" fillId="0" borderId="43" xfId="5" applyNumberFormat="1" applyFont="1" applyFill="1" applyBorder="1" applyAlignment="1">
      <alignment horizontal="center" vertical="top"/>
    </xf>
    <xf numFmtId="0" fontId="46" fillId="0" borderId="43" xfId="5" applyFont="1" applyFill="1" applyBorder="1" applyAlignment="1">
      <alignment horizontal="center" vertical="center" wrapText="1"/>
    </xf>
    <xf numFmtId="0" fontId="47" fillId="0" borderId="69" xfId="5" applyFont="1" applyFill="1" applyBorder="1" applyAlignment="1">
      <alignment horizontal="center" vertical="center" wrapText="1"/>
    </xf>
    <xf numFmtId="0" fontId="47" fillId="0" borderId="43" xfId="5" applyFont="1" applyFill="1" applyBorder="1" applyAlignment="1">
      <alignment horizontal="center" vertical="center" wrapText="1"/>
    </xf>
    <xf numFmtId="170" fontId="44" fillId="0" borderId="43" xfId="5" applyNumberFormat="1" applyFont="1" applyFill="1" applyBorder="1" applyAlignment="1">
      <alignment horizontal="right" vertical="center"/>
    </xf>
    <xf numFmtId="0" fontId="45" fillId="0" borderId="65" xfId="5" applyFont="1" applyFill="1" applyBorder="1" applyAlignment="1">
      <alignment horizontal="left" vertical="top" wrapText="1"/>
    </xf>
    <xf numFmtId="49" fontId="46" fillId="0" borderId="43" xfId="5" applyNumberFormat="1" applyFont="1" applyFill="1" applyBorder="1" applyAlignment="1">
      <alignment horizontal="center" vertical="top"/>
    </xf>
    <xf numFmtId="0" fontId="46" fillId="0" borderId="65" xfId="5" applyFont="1" applyFill="1" applyBorder="1" applyAlignment="1">
      <alignment horizontal="left" vertical="top" wrapText="1"/>
    </xf>
    <xf numFmtId="0" fontId="45" fillId="0" borderId="65" xfId="5" quotePrefix="1" applyFont="1" applyFill="1" applyBorder="1" applyAlignment="1">
      <alignment horizontal="left" vertical="top" wrapText="1"/>
    </xf>
    <xf numFmtId="0" fontId="46" fillId="0" borderId="65" xfId="5" quotePrefix="1" applyFont="1" applyFill="1" applyBorder="1" applyAlignment="1">
      <alignment horizontal="left" vertical="top" wrapText="1"/>
    </xf>
    <xf numFmtId="49" fontId="46" fillId="0" borderId="69" xfId="5" applyNumberFormat="1" applyFont="1" applyFill="1" applyBorder="1" applyAlignment="1">
      <alignment horizontal="center" vertical="top"/>
    </xf>
    <xf numFmtId="170" fontId="44" fillId="0" borderId="85" xfId="5" applyNumberFormat="1" applyFont="1" applyFill="1" applyBorder="1" applyAlignment="1">
      <alignment horizontal="right" vertical="center"/>
    </xf>
    <xf numFmtId="170" fontId="44" fillId="0" borderId="43" xfId="5" applyNumberFormat="1" applyFont="1" applyFill="1" applyBorder="1" applyAlignment="1">
      <alignment horizontal="right" vertical="center"/>
    </xf>
    <xf numFmtId="49" fontId="45" fillId="0" borderId="43" xfId="5" applyNumberFormat="1" applyFont="1" applyFill="1" applyBorder="1" applyAlignment="1">
      <alignment horizontal="center" vertical="top"/>
    </xf>
    <xf numFmtId="0" fontId="45" fillId="0" borderId="65" xfId="5" applyFont="1" applyFill="1" applyBorder="1" applyAlignment="1">
      <alignment horizontal="right" vertical="top" wrapText="1"/>
    </xf>
    <xf numFmtId="0" fontId="46" fillId="0" borderId="65" xfId="5" applyFont="1" applyFill="1" applyBorder="1" applyAlignment="1">
      <alignment horizontal="left" vertical="top" wrapText="1"/>
    </xf>
    <xf numFmtId="49" fontId="46" fillId="0" borderId="43" xfId="5" applyNumberFormat="1" applyFont="1" applyFill="1" applyBorder="1" applyAlignment="1">
      <alignment horizontal="center" vertical="top"/>
    </xf>
    <xf numFmtId="0" fontId="46" fillId="0" borderId="65" xfId="5" quotePrefix="1" applyFont="1" applyFill="1" applyBorder="1" applyAlignment="1">
      <alignment horizontal="left" vertical="top" wrapText="1"/>
    </xf>
    <xf numFmtId="0" fontId="45" fillId="0" borderId="65" xfId="5" applyFont="1" applyFill="1" applyBorder="1" applyAlignment="1">
      <alignment horizontal="left" vertical="top" wrapText="1"/>
    </xf>
    <xf numFmtId="0" fontId="29" fillId="0" borderId="0" xfId="5" applyFont="1" applyFill="1" applyAlignment="1">
      <alignment horizontal="left" vertical="center"/>
    </xf>
    <xf numFmtId="0" fontId="17" fillId="0" borderId="0" xfId="5" applyFill="1" applyAlignment="1">
      <alignment vertical="center"/>
    </xf>
    <xf numFmtId="0" fontId="17" fillId="0" borderId="88" xfId="5" applyFont="1" applyFill="1" applyBorder="1" applyAlignment="1">
      <alignment horizontal="left" vertical="center"/>
    </xf>
    <xf numFmtId="0" fontId="30" fillId="0" borderId="89" xfId="5" applyFont="1" applyFill="1" applyBorder="1" applyAlignment="1">
      <alignment horizontal="left" vertical="center"/>
    </xf>
    <xf numFmtId="0" fontId="17" fillId="0" borderId="17" xfId="5" applyFont="1" applyFill="1" applyBorder="1" applyAlignment="1">
      <alignment horizontal="left" vertical="center"/>
    </xf>
    <xf numFmtId="0" fontId="30" fillId="0" borderId="17" xfId="5" applyFont="1" applyFill="1" applyBorder="1" applyAlignment="1">
      <alignment horizontal="left" vertical="center"/>
    </xf>
    <xf numFmtId="0" fontId="17" fillId="0" borderId="0" xfId="5" applyFill="1" applyBorder="1" applyAlignment="1">
      <alignment vertical="center"/>
    </xf>
    <xf numFmtId="0" fontId="30" fillId="0" borderId="89" xfId="5" applyFont="1" applyFill="1" applyBorder="1" applyAlignment="1">
      <alignment vertical="center"/>
    </xf>
    <xf numFmtId="0" fontId="36" fillId="0" borderId="82" xfId="5" applyFont="1" applyFill="1" applyBorder="1" applyAlignment="1">
      <alignment horizontal="left"/>
    </xf>
    <xf numFmtId="0" fontId="36" fillId="0" borderId="97" xfId="5" applyFont="1" applyFill="1" applyBorder="1" applyAlignment="1">
      <alignment horizontal="left" vertical="center"/>
    </xf>
    <xf numFmtId="0" fontId="33" fillId="0" borderId="97" xfId="5" applyFont="1" applyFill="1" applyBorder="1" applyAlignment="1">
      <alignment horizontal="left"/>
    </xf>
    <xf numFmtId="0" fontId="37" fillId="0" borderId="97" xfId="5" applyFont="1" applyFill="1" applyBorder="1" applyAlignment="1">
      <alignment horizontal="center" vertical="center"/>
    </xf>
    <xf numFmtId="0" fontId="36" fillId="0" borderId="98" xfId="5" applyFont="1" applyFill="1" applyBorder="1" applyAlignment="1">
      <alignment horizontal="left" vertical="center"/>
    </xf>
    <xf numFmtId="0" fontId="42" fillId="0" borderId="91" xfId="5" applyFont="1" applyFill="1" applyBorder="1" applyAlignment="1">
      <alignment horizontal="left" vertical="center"/>
    </xf>
    <xf numFmtId="0" fontId="32" fillId="0" borderId="0" xfId="5" applyFont="1" applyFill="1" applyBorder="1" applyAlignment="1">
      <alignment horizontal="center" vertical="center" wrapText="1"/>
    </xf>
    <xf numFmtId="0" fontId="33" fillId="0" borderId="97" xfId="5" applyFont="1" applyFill="1" applyBorder="1" applyAlignment="1">
      <alignment vertical="center" wrapText="1"/>
    </xf>
    <xf numFmtId="0" fontId="33" fillId="0" borderId="116" xfId="5" applyFont="1" applyFill="1" applyBorder="1" applyAlignment="1">
      <alignment vertical="center" wrapText="1"/>
    </xf>
    <xf numFmtId="0" fontId="51" fillId="0" borderId="0" xfId="5" applyFont="1" applyFill="1" applyBorder="1" applyAlignment="1">
      <alignment horizontal="center" vertical="center"/>
    </xf>
    <xf numFmtId="0" fontId="44" fillId="0" borderId="85" xfId="5" applyFont="1" applyFill="1" applyBorder="1" applyAlignment="1">
      <alignment horizontal="left" vertical="center"/>
    </xf>
    <xf numFmtId="0" fontId="44" fillId="0" borderId="118" xfId="5" applyFont="1" applyFill="1" applyBorder="1" applyAlignment="1">
      <alignment horizontal="right" vertical="center" wrapText="1"/>
    </xf>
    <xf numFmtId="0" fontId="44" fillId="0" borderId="112" xfId="5" applyFont="1" applyFill="1" applyBorder="1" applyAlignment="1">
      <alignment horizontal="right" vertical="center"/>
    </xf>
    <xf numFmtId="170" fontId="44" fillId="0" borderId="74" xfId="5" applyNumberFormat="1" applyFont="1" applyFill="1" applyBorder="1" applyAlignment="1">
      <alignment horizontal="right" vertical="center"/>
    </xf>
    <xf numFmtId="170" fontId="44" fillId="0" borderId="69" xfId="5" applyNumberFormat="1" applyFont="1" applyFill="1" applyBorder="1" applyAlignment="1">
      <alignment horizontal="right" vertical="center"/>
    </xf>
    <xf numFmtId="170" fontId="44" fillId="0" borderId="73" xfId="5" applyNumberFormat="1" applyFont="1" applyFill="1" applyBorder="1" applyAlignment="1">
      <alignment horizontal="right" vertical="center"/>
    </xf>
    <xf numFmtId="0" fontId="37" fillId="0" borderId="101" xfId="5" applyFont="1" applyFill="1" applyBorder="1" applyAlignment="1">
      <alignment horizontal="left" vertical="center"/>
    </xf>
    <xf numFmtId="0" fontId="36" fillId="0" borderId="101" xfId="5" applyFont="1" applyFill="1" applyBorder="1" applyAlignment="1">
      <alignment horizontal="left" vertical="center"/>
    </xf>
    <xf numFmtId="0" fontId="37" fillId="0" borderId="75" xfId="5" applyFont="1" applyFill="1" applyBorder="1" applyAlignment="1">
      <alignment horizontal="center" vertical="center"/>
    </xf>
    <xf numFmtId="0" fontId="37" fillId="0" borderId="73" xfId="5" applyFont="1" applyFill="1" applyBorder="1" applyAlignment="1">
      <alignment horizontal="left" vertical="center"/>
    </xf>
    <xf numFmtId="0" fontId="36" fillId="0" borderId="75" xfId="5" applyFont="1" applyFill="1" applyBorder="1" applyAlignment="1">
      <alignment horizontal="left" vertical="center"/>
    </xf>
    <xf numFmtId="168" fontId="37" fillId="0" borderId="95" xfId="5" applyNumberFormat="1" applyFont="1" applyFill="1" applyBorder="1" applyAlignment="1">
      <alignment horizontal="center" vertical="center"/>
    </xf>
    <xf numFmtId="0" fontId="37" fillId="0" borderId="103" xfId="5" applyFont="1" applyFill="1" applyBorder="1" applyAlignment="1">
      <alignment horizontal="left" vertical="center"/>
    </xf>
    <xf numFmtId="0" fontId="37" fillId="0" borderId="104" xfId="5" applyFont="1" applyFill="1" applyBorder="1" applyAlignment="1">
      <alignment horizontal="left" vertical="center"/>
    </xf>
    <xf numFmtId="0" fontId="36" fillId="0" borderId="103" xfId="5" applyFont="1" applyFill="1" applyBorder="1" applyAlignment="1">
      <alignment horizontal="left" vertical="center"/>
    </xf>
    <xf numFmtId="0" fontId="33" fillId="0" borderId="0" xfId="5" applyFont="1" applyFill="1" applyBorder="1" applyAlignment="1">
      <alignment horizontal="center" vertical="center"/>
    </xf>
    <xf numFmtId="0" fontId="32" fillId="0" borderId="43" xfId="5" applyFont="1" applyFill="1" applyBorder="1" applyAlignment="1">
      <alignment horizontal="right" vertical="center"/>
    </xf>
    <xf numFmtId="0" fontId="44" fillId="0" borderId="43" xfId="5" applyFont="1" applyFill="1" applyBorder="1" applyAlignment="1">
      <alignment horizontal="center" vertical="center"/>
    </xf>
    <xf numFmtId="170" fontId="44" fillId="0" borderId="71" xfId="5" applyNumberFormat="1" applyFont="1" applyFill="1" applyBorder="1" applyAlignment="1">
      <alignment horizontal="right" vertical="center"/>
    </xf>
    <xf numFmtId="170" fontId="44" fillId="0" borderId="72" xfId="5" applyNumberFormat="1" applyFont="1" applyFill="1" applyBorder="1" applyAlignment="1">
      <alignment horizontal="right" vertical="center"/>
    </xf>
    <xf numFmtId="170" fontId="44" fillId="0" borderId="54" xfId="5" applyNumberFormat="1" applyFont="1" applyFill="1" applyBorder="1" applyAlignment="1">
      <alignment horizontal="right" vertical="center"/>
    </xf>
    <xf numFmtId="0" fontId="20" fillId="0" borderId="88" xfId="5" applyFont="1" applyFill="1" applyBorder="1" applyAlignment="1">
      <alignment vertical="center"/>
    </xf>
    <xf numFmtId="0" fontId="34" fillId="0" borderId="93" xfId="5" applyFont="1" applyFill="1" applyBorder="1" applyAlignment="1">
      <alignment horizontal="left" vertical="center"/>
    </xf>
    <xf numFmtId="0" fontId="34" fillId="0" borderId="0" xfId="5" applyFont="1" applyFill="1" applyBorder="1" applyAlignment="1">
      <alignment horizontal="left" vertical="center"/>
    </xf>
    <xf numFmtId="0" fontId="34" fillId="0" borderId="29" xfId="5" applyFont="1" applyFill="1" applyBorder="1" applyAlignment="1">
      <alignment horizontal="left" vertical="center"/>
    </xf>
    <xf numFmtId="0" fontId="20" fillId="0" borderId="93" xfId="5" applyFont="1" applyFill="1" applyBorder="1" applyAlignment="1">
      <alignment horizontal="left" vertical="center"/>
    </xf>
    <xf numFmtId="0" fontId="20" fillId="0" borderId="0" xfId="5" applyFont="1" applyFill="1" applyBorder="1" applyAlignment="1">
      <alignment horizontal="left" vertical="center"/>
    </xf>
    <xf numFmtId="0" fontId="20" fillId="0" borderId="29" xfId="5" applyFont="1" applyFill="1" applyBorder="1" applyAlignment="1">
      <alignment horizontal="left" vertical="center"/>
    </xf>
    <xf numFmtId="0" fontId="20" fillId="0" borderId="0" xfId="5" applyFont="1" applyFill="1" applyAlignment="1">
      <alignment horizontal="left" vertical="center"/>
    </xf>
    <xf numFmtId="0" fontId="32" fillId="0" borderId="93" xfId="5" applyFont="1" applyFill="1" applyBorder="1" applyAlignment="1" applyProtection="1">
      <alignment horizontal="center" vertical="center"/>
      <protection locked="0"/>
    </xf>
    <xf numFmtId="0" fontId="52" fillId="0" borderId="0" xfId="5" applyFont="1" applyFill="1" applyBorder="1" applyAlignment="1">
      <alignment horizontal="left"/>
    </xf>
    <xf numFmtId="0" fontId="36" fillId="0" borderId="84" xfId="5" applyFont="1" applyFill="1" applyBorder="1" applyAlignment="1">
      <alignment horizontal="left" vertical="center"/>
    </xf>
    <xf numFmtId="0" fontId="40" fillId="0" borderId="29" xfId="5" applyFont="1" applyFill="1" applyBorder="1" applyAlignment="1">
      <alignment vertical="center"/>
    </xf>
    <xf numFmtId="0" fontId="34" fillId="0" borderId="96" xfId="5" applyFont="1" applyFill="1" applyBorder="1" applyAlignment="1">
      <alignment vertical="center"/>
    </xf>
    <xf numFmtId="0" fontId="34" fillId="0" borderId="97" xfId="5" applyFont="1" applyFill="1" applyBorder="1" applyAlignment="1">
      <alignment vertical="center"/>
    </xf>
    <xf numFmtId="0" fontId="34" fillId="0" borderId="98" xfId="5" applyFont="1" applyFill="1" applyBorder="1" applyAlignment="1">
      <alignment vertical="center"/>
    </xf>
    <xf numFmtId="0" fontId="17" fillId="0" borderId="29" xfId="5" applyFill="1" applyBorder="1" applyAlignment="1">
      <alignment vertical="center"/>
    </xf>
    <xf numFmtId="0" fontId="40" fillId="0" borderId="13" xfId="5" applyFont="1" applyFill="1" applyBorder="1" applyAlignment="1">
      <alignment vertical="center"/>
    </xf>
    <xf numFmtId="0" fontId="37" fillId="0" borderId="0" xfId="5" applyFont="1" applyFill="1" applyBorder="1" applyAlignment="1">
      <alignment horizontal="center" vertical="center" wrapText="1"/>
    </xf>
    <xf numFmtId="0" fontId="17" fillId="0" borderId="0" xfId="5" applyFill="1" applyBorder="1" applyAlignment="1">
      <alignment wrapText="1"/>
    </xf>
    <xf numFmtId="170" fontId="32" fillId="0" borderId="43" xfId="5" applyNumberFormat="1" applyFont="1" applyFill="1" applyBorder="1" applyAlignment="1">
      <alignment horizontal="center" vertical="center"/>
    </xf>
    <xf numFmtId="0" fontId="30" fillId="0" borderId="88" xfId="5" applyFont="1" applyFill="1" applyBorder="1" applyAlignment="1">
      <alignment horizontal="left" vertical="center"/>
    </xf>
    <xf numFmtId="3" fontId="15" fillId="2" borderId="61" xfId="0" applyNumberFormat="1" applyFont="1" applyFill="1" applyBorder="1" applyAlignment="1" applyProtection="1">
      <alignment vertical="center"/>
    </xf>
    <xf numFmtId="3" fontId="14" fillId="0" borderId="61" xfId="0" applyNumberFormat="1" applyFont="1" applyBorder="1" applyAlignment="1" applyProtection="1">
      <alignment vertical="center"/>
    </xf>
    <xf numFmtId="3" fontId="20" fillId="0" borderId="61" xfId="0" applyNumberFormat="1" applyFont="1" applyFill="1" applyBorder="1" applyAlignment="1" applyProtection="1">
      <alignment vertical="center"/>
    </xf>
    <xf numFmtId="3" fontId="14" fillId="0" borderId="61" xfId="0" applyNumberFormat="1" applyFont="1" applyFill="1" applyBorder="1" applyAlignment="1" applyProtection="1">
      <alignment vertical="center"/>
    </xf>
    <xf numFmtId="3" fontId="14" fillId="3" borderId="61" xfId="0" applyNumberFormat="1" applyFont="1" applyFill="1" applyBorder="1" applyAlignment="1" applyProtection="1">
      <alignment vertical="center"/>
    </xf>
    <xf numFmtId="3" fontId="14" fillId="4" borderId="61" xfId="0" applyNumberFormat="1" applyFont="1" applyFill="1" applyBorder="1" applyAlignment="1" applyProtection="1">
      <alignment vertical="center"/>
    </xf>
    <xf numFmtId="3" fontId="14" fillId="4" borderId="61" xfId="0" applyNumberFormat="1" applyFont="1" applyFill="1" applyBorder="1" applyAlignment="1">
      <alignment vertical="center"/>
    </xf>
    <xf numFmtId="3" fontId="20" fillId="0" borderId="61" xfId="0" applyNumberFormat="1" applyFont="1" applyBorder="1" applyAlignment="1" applyProtection="1">
      <alignment vertical="center"/>
    </xf>
    <xf numFmtId="3" fontId="15" fillId="0" borderId="61" xfId="0" applyNumberFormat="1" applyFont="1" applyBorder="1" applyAlignment="1" applyProtection="1">
      <alignment vertical="center"/>
    </xf>
    <xf numFmtId="3" fontId="14" fillId="2" borderId="61" xfId="0" applyNumberFormat="1" applyFont="1" applyFill="1" applyBorder="1" applyAlignment="1" applyProtection="1">
      <alignment vertical="center"/>
    </xf>
    <xf numFmtId="0" fontId="14" fillId="0" borderId="0" xfId="0" applyFont="1" applyAlignment="1">
      <alignment vertical="center"/>
    </xf>
    <xf numFmtId="3" fontId="15" fillId="5" borderId="61" xfId="0" applyNumberFormat="1" applyFont="1" applyFill="1" applyBorder="1" applyAlignment="1" applyProtection="1">
      <alignment vertical="center"/>
    </xf>
    <xf numFmtId="3" fontId="18" fillId="2" borderId="61" xfId="0" applyNumberFormat="1" applyFont="1" applyFill="1" applyBorder="1" applyAlignment="1" applyProtection="1">
      <alignment vertical="center"/>
    </xf>
    <xf numFmtId="3" fontId="14" fillId="0" borderId="61" xfId="0" applyNumberFormat="1" applyFont="1" applyFill="1" applyBorder="1" applyAlignment="1">
      <alignment vertical="center"/>
    </xf>
    <xf numFmtId="3" fontId="14" fillId="0" borderId="61" xfId="0" applyNumberFormat="1" applyFont="1" applyBorder="1" applyAlignment="1">
      <alignment vertical="center"/>
    </xf>
    <xf numFmtId="3" fontId="14" fillId="0" borderId="0" xfId="0" applyNumberFormat="1" applyFont="1" applyFill="1" applyAlignment="1">
      <alignment vertical="center"/>
    </xf>
    <xf numFmtId="3" fontId="14" fillId="0" borderId="61" xfId="0" applyNumberFormat="1" applyFont="1" applyBorder="1"/>
    <xf numFmtId="3" fontId="23" fillId="2" borderId="61" xfId="0" applyNumberFormat="1" applyFont="1" applyFill="1" applyBorder="1" applyAlignment="1">
      <alignment vertical="center"/>
    </xf>
    <xf numFmtId="3" fontId="15" fillId="2" borderId="61" xfId="0" applyNumberFormat="1" applyFont="1" applyFill="1" applyBorder="1" applyAlignment="1">
      <alignment vertical="center"/>
    </xf>
    <xf numFmtId="3" fontId="14" fillId="2" borderId="61" xfId="0" applyNumberFormat="1" applyFont="1" applyFill="1" applyBorder="1" applyAlignment="1">
      <alignment vertical="center"/>
    </xf>
    <xf numFmtId="3" fontId="14" fillId="0" borderId="0" xfId="0" applyNumberFormat="1" applyFont="1" applyAlignment="1">
      <alignment vertical="center"/>
    </xf>
    <xf numFmtId="3" fontId="23" fillId="5" borderId="61" xfId="0" applyNumberFormat="1" applyFont="1" applyFill="1" applyBorder="1" applyAlignment="1">
      <alignment vertical="center"/>
    </xf>
    <xf numFmtId="0" fontId="17" fillId="0" borderId="0" xfId="5" applyFill="1" applyAlignment="1">
      <alignment vertical="center"/>
    </xf>
    <xf numFmtId="0" fontId="17" fillId="0" borderId="0" xfId="5" applyFill="1" applyBorder="1" applyAlignment="1">
      <alignment vertical="center"/>
    </xf>
    <xf numFmtId="0" fontId="30" fillId="0" borderId="88" xfId="5" applyFont="1" applyFill="1" applyBorder="1" applyAlignment="1">
      <alignment vertical="center"/>
    </xf>
    <xf numFmtId="0" fontId="17" fillId="0" borderId="89" xfId="5" applyFill="1" applyBorder="1" applyAlignment="1">
      <alignment vertical="center"/>
    </xf>
    <xf numFmtId="0" fontId="32" fillId="0" borderId="0" xfId="5" applyFont="1" applyFill="1" applyAlignment="1">
      <alignment vertical="center"/>
    </xf>
    <xf numFmtId="0" fontId="37" fillId="0" borderId="96" xfId="5" applyFont="1" applyFill="1" applyBorder="1" applyAlignment="1">
      <alignment horizontal="left" vertical="center"/>
    </xf>
    <xf numFmtId="0" fontId="16" fillId="0" borderId="97" xfId="5" applyFont="1" applyFill="1" applyBorder="1" applyAlignment="1">
      <alignment horizontal="left"/>
    </xf>
    <xf numFmtId="0" fontId="16" fillId="0" borderId="95" xfId="5" applyFont="1" applyFill="1" applyBorder="1" applyAlignment="1">
      <alignment horizontal="left"/>
    </xf>
    <xf numFmtId="0" fontId="17" fillId="0" borderId="0" xfId="5" applyFill="1" applyAlignment="1">
      <alignment vertical="center"/>
    </xf>
    <xf numFmtId="0" fontId="17" fillId="0" borderId="0" xfId="5" applyFill="1" applyBorder="1" applyAlignment="1">
      <alignment vertical="center"/>
    </xf>
    <xf numFmtId="0" fontId="30" fillId="0" borderId="88" xfId="5" applyFont="1" applyFill="1" applyBorder="1" applyAlignment="1">
      <alignment vertical="center"/>
    </xf>
    <xf numFmtId="0" fontId="33" fillId="0" borderId="29" xfId="5" applyFont="1" applyFill="1" applyBorder="1" applyAlignment="1">
      <alignment vertical="top" wrapText="1"/>
    </xf>
    <xf numFmtId="0" fontId="17" fillId="8" borderId="0" xfId="5" applyFill="1" applyAlignment="1">
      <alignment vertical="center"/>
    </xf>
    <xf numFmtId="0" fontId="15" fillId="0" borderId="0" xfId="2" applyNumberFormat="1" applyFont="1" applyAlignment="1">
      <alignment vertical="top"/>
    </xf>
    <xf numFmtId="0" fontId="14" fillId="3" borderId="0" xfId="2" applyFont="1" applyFill="1" applyAlignment="1">
      <alignment horizontal="center" vertical="top"/>
    </xf>
    <xf numFmtId="0" fontId="14" fillId="3" borderId="56" xfId="2" applyFont="1" applyFill="1" applyBorder="1" applyAlignment="1">
      <alignment horizontal="center" vertical="top"/>
    </xf>
    <xf numFmtId="0" fontId="14" fillId="3" borderId="60" xfId="2" applyFont="1" applyFill="1" applyBorder="1" applyAlignment="1">
      <alignment horizontal="center" vertical="top"/>
    </xf>
    <xf numFmtId="0" fontId="15" fillId="2" borderId="61" xfId="2" applyFont="1" applyFill="1" applyBorder="1" applyAlignment="1" applyProtection="1">
      <alignment vertical="top" wrapText="1"/>
    </xf>
    <xf numFmtId="0" fontId="15" fillId="2" borderId="61" xfId="2" applyFont="1" applyFill="1" applyBorder="1" applyAlignment="1" applyProtection="1">
      <alignment horizontal="left" vertical="top" wrapText="1"/>
    </xf>
    <xf numFmtId="0" fontId="15" fillId="2" borderId="61" xfId="2" applyFont="1" applyFill="1" applyBorder="1" applyAlignment="1" applyProtection="1">
      <alignment horizontal="left" vertical="top"/>
    </xf>
    <xf numFmtId="0" fontId="14" fillId="0" borderId="61" xfId="2" applyFont="1" applyBorder="1" applyAlignment="1" applyProtection="1">
      <alignment horizontal="left" vertical="top"/>
    </xf>
    <xf numFmtId="0" fontId="14" fillId="0" borderId="61" xfId="2" applyFont="1" applyBorder="1" applyAlignment="1" applyProtection="1">
      <alignment horizontal="left" vertical="top" wrapText="1"/>
    </xf>
    <xf numFmtId="0" fontId="14" fillId="0" borderId="61" xfId="2" applyFont="1" applyFill="1" applyBorder="1" applyAlignment="1" applyProtection="1">
      <alignment horizontal="left" vertical="top" wrapText="1"/>
    </xf>
    <xf numFmtId="0" fontId="14" fillId="3" borderId="61" xfId="2" applyFont="1" applyFill="1" applyBorder="1" applyAlignment="1" applyProtection="1">
      <alignment horizontal="left" vertical="top"/>
    </xf>
    <xf numFmtId="0" fontId="14" fillId="2" borderId="61" xfId="2" applyFont="1" applyFill="1" applyBorder="1" applyAlignment="1" applyProtection="1">
      <alignment vertical="top"/>
    </xf>
    <xf numFmtId="0" fontId="14" fillId="3" borderId="55" xfId="2" applyFont="1" applyFill="1" applyBorder="1" applyAlignment="1" applyProtection="1">
      <alignment horizontal="center" vertical="top"/>
    </xf>
    <xf numFmtId="0" fontId="14" fillId="3" borderId="58" xfId="2" applyFont="1" applyFill="1" applyBorder="1" applyAlignment="1" applyProtection="1">
      <alignment horizontal="center" vertical="top"/>
    </xf>
    <xf numFmtId="0" fontId="14" fillId="3" borderId="59" xfId="2" applyFont="1" applyFill="1" applyBorder="1" applyAlignment="1" applyProtection="1">
      <alignment horizontal="center" vertical="top"/>
    </xf>
    <xf numFmtId="37" fontId="15" fillId="2" borderId="61" xfId="2" applyNumberFormat="1" applyFont="1" applyFill="1" applyBorder="1" applyAlignment="1" applyProtection="1">
      <alignment vertical="top"/>
    </xf>
    <xf numFmtId="37" fontId="14" fillId="0" borderId="61" xfId="2" applyNumberFormat="1" applyFont="1" applyBorder="1" applyAlignment="1" applyProtection="1">
      <alignment vertical="top"/>
    </xf>
    <xf numFmtId="37" fontId="15" fillId="5" borderId="61" xfId="2" applyNumberFormat="1" applyFont="1" applyFill="1" applyBorder="1" applyAlignment="1" applyProtection="1">
      <alignment vertical="top"/>
    </xf>
    <xf numFmtId="37" fontId="14" fillId="4" borderId="61" xfId="2" applyNumberFormat="1" applyFont="1" applyFill="1" applyBorder="1" applyAlignment="1" applyProtection="1">
      <alignment vertical="top"/>
    </xf>
    <xf numFmtId="0" fontId="14" fillId="4" borderId="61" xfId="2" applyFont="1" applyFill="1" applyBorder="1" applyAlignment="1" applyProtection="1">
      <alignment horizontal="left" vertical="top"/>
    </xf>
    <xf numFmtId="37" fontId="14" fillId="3" borderId="61" xfId="2" applyNumberFormat="1" applyFont="1" applyFill="1" applyBorder="1" applyAlignment="1" applyProtection="1">
      <alignment vertical="top"/>
    </xf>
    <xf numFmtId="37" fontId="18" fillId="2" borderId="61" xfId="2" applyNumberFormat="1" applyFont="1" applyFill="1" applyBorder="1" applyAlignment="1" applyProtection="1">
      <alignment vertical="top"/>
    </xf>
    <xf numFmtId="37" fontId="14" fillId="2" borderId="61" xfId="2" applyNumberFormat="1" applyFont="1" applyFill="1" applyBorder="1" applyAlignment="1" applyProtection="1">
      <alignment vertical="top"/>
    </xf>
    <xf numFmtId="0" fontId="14" fillId="0" borderId="0" xfId="2" applyFont="1" applyAlignment="1" applyProtection="1">
      <alignment horizontal="left" vertical="top"/>
    </xf>
    <xf numFmtId="170" fontId="44" fillId="0" borderId="85" xfId="5" applyNumberFormat="1" applyFont="1" applyFill="1" applyBorder="1" applyAlignment="1">
      <alignment horizontal="right" vertical="center"/>
    </xf>
    <xf numFmtId="0" fontId="46" fillId="0" borderId="82" xfId="5" applyFont="1" applyFill="1" applyBorder="1" applyAlignment="1">
      <alignment horizontal="center" vertical="center" wrapText="1"/>
    </xf>
    <xf numFmtId="0" fontId="46" fillId="0" borderId="73" xfId="5" applyFont="1" applyFill="1" applyBorder="1" applyAlignment="1">
      <alignment horizontal="center" vertical="center" wrapText="1"/>
    </xf>
    <xf numFmtId="0" fontId="46" fillId="0" borderId="85" xfId="5" applyFont="1" applyFill="1" applyBorder="1" applyAlignment="1">
      <alignment horizontal="center" vertical="center" wrapText="1"/>
    </xf>
    <xf numFmtId="0" fontId="45" fillId="0" borderId="69" xfId="5" applyFont="1" applyFill="1" applyBorder="1" applyAlignment="1">
      <alignment horizontal="left" vertical="top" wrapText="1"/>
    </xf>
    <xf numFmtId="0" fontId="45" fillId="0" borderId="43" xfId="5" applyFont="1" applyFill="1" applyBorder="1" applyAlignment="1">
      <alignment horizontal="left" vertical="top" wrapText="1"/>
    </xf>
    <xf numFmtId="0" fontId="46" fillId="0" borderId="69" xfId="5" applyFont="1" applyFill="1" applyBorder="1" applyAlignment="1">
      <alignment horizontal="center" vertical="center" wrapText="1"/>
    </xf>
    <xf numFmtId="0" fontId="46" fillId="0" borderId="43" xfId="5" applyFont="1" applyFill="1" applyBorder="1" applyAlignment="1">
      <alignment horizontal="center" vertical="center" wrapText="1"/>
    </xf>
    <xf numFmtId="170" fontId="44" fillId="0" borderId="43" xfId="5" applyNumberFormat="1" applyFont="1" applyFill="1" applyBorder="1" applyAlignment="1">
      <alignment horizontal="right" vertical="center"/>
    </xf>
    <xf numFmtId="0" fontId="46" fillId="0" borderId="43" xfId="5" applyFont="1" applyFill="1" applyBorder="1" applyAlignment="1">
      <alignment horizontal="left" vertical="top" wrapText="1"/>
    </xf>
    <xf numFmtId="0" fontId="46" fillId="0" borderId="69" xfId="5" quotePrefix="1" applyFont="1" applyFill="1" applyBorder="1" applyAlignment="1">
      <alignment horizontal="left" vertical="top" wrapText="1"/>
    </xf>
    <xf numFmtId="0" fontId="46" fillId="0" borderId="43" xfId="5" quotePrefix="1" applyFont="1" applyFill="1" applyBorder="1" applyAlignment="1">
      <alignment horizontal="left" vertical="top" wrapText="1"/>
    </xf>
    <xf numFmtId="0" fontId="46" fillId="0" borderId="114" xfId="5" applyFont="1" applyFill="1" applyBorder="1" applyAlignment="1">
      <alignment horizontal="center" vertical="center" wrapText="1"/>
    </xf>
    <xf numFmtId="0" fontId="44" fillId="0" borderId="85" xfId="5" applyFont="1" applyFill="1" applyBorder="1" applyAlignment="1">
      <alignment horizontal="left" vertical="center"/>
    </xf>
    <xf numFmtId="0" fontId="32" fillId="0" borderId="17" xfId="5" applyFont="1" applyFill="1" applyBorder="1" applyAlignment="1">
      <alignment horizontal="center" vertical="center"/>
    </xf>
    <xf numFmtId="0" fontId="32" fillId="0" borderId="95" xfId="5" applyFont="1" applyFill="1" applyBorder="1" applyAlignment="1">
      <alignment horizontal="center" vertical="center"/>
    </xf>
    <xf numFmtId="0" fontId="37" fillId="0" borderId="95" xfId="5" applyFont="1" applyFill="1" applyBorder="1" applyAlignment="1">
      <alignment horizontal="left"/>
    </xf>
    <xf numFmtId="0" fontId="20" fillId="0" borderId="0" xfId="5" applyFont="1" applyFill="1" applyBorder="1" applyAlignment="1">
      <alignment horizontal="center" vertical="top"/>
    </xf>
    <xf numFmtId="0" fontId="36" fillId="0" borderId="93" xfId="5" applyFont="1" applyFill="1" applyBorder="1" applyAlignment="1">
      <alignment horizontal="left" vertical="center"/>
    </xf>
    <xf numFmtId="0" fontId="36" fillId="0" borderId="94" xfId="5" applyFont="1" applyFill="1" applyBorder="1" applyAlignment="1">
      <alignment horizontal="left" vertical="center"/>
    </xf>
    <xf numFmtId="1" fontId="33" fillId="0" borderId="95" xfId="5" applyNumberFormat="1" applyFont="1" applyFill="1" applyBorder="1" applyAlignment="1">
      <alignment horizontal="left" vertical="center"/>
    </xf>
    <xf numFmtId="0" fontId="33" fillId="0" borderId="103" xfId="5" applyFont="1" applyFill="1" applyBorder="1" applyAlignment="1">
      <alignment vertical="center" wrapText="1"/>
    </xf>
    <xf numFmtId="0" fontId="33" fillId="0" borderId="95" xfId="5" applyFont="1" applyFill="1" applyBorder="1" applyAlignment="1">
      <alignment vertical="center" wrapText="1"/>
    </xf>
    <xf numFmtId="0" fontId="33" fillId="0" borderId="95" xfId="5" applyFont="1" applyFill="1" applyBorder="1" applyAlignment="1">
      <alignment vertical="top" wrapText="1"/>
    </xf>
    <xf numFmtId="0" fontId="33" fillId="0" borderId="103" xfId="5" applyFont="1" applyFill="1" applyBorder="1" applyAlignment="1">
      <alignment vertical="top" wrapText="1"/>
    </xf>
    <xf numFmtId="49" fontId="20" fillId="0" borderId="43" xfId="5" applyNumberFormat="1" applyFont="1" applyFill="1" applyBorder="1" applyAlignment="1">
      <alignment horizontal="center" vertical="top" wrapText="1"/>
    </xf>
    <xf numFmtId="0" fontId="33" fillId="0" borderId="86" xfId="5" applyFont="1" applyFill="1" applyBorder="1" applyAlignment="1">
      <alignment vertical="center"/>
    </xf>
    <xf numFmtId="0" fontId="33" fillId="0" borderId="87" xfId="5" applyFont="1" applyFill="1" applyBorder="1" applyAlignment="1">
      <alignment vertical="center"/>
    </xf>
    <xf numFmtId="49" fontId="20" fillId="0" borderId="74" xfId="5" applyNumberFormat="1" applyFont="1" applyFill="1" applyBorder="1" applyAlignment="1">
      <alignment horizontal="center" vertical="top" wrapText="1"/>
    </xf>
    <xf numFmtId="0" fontId="47" fillId="0" borderId="82" xfId="5" applyFont="1" applyFill="1" applyBorder="1" applyAlignment="1">
      <alignment horizontal="center" wrapText="1"/>
    </xf>
    <xf numFmtId="49" fontId="46" fillId="0" borderId="85" xfId="5" applyNumberFormat="1" applyFont="1" applyFill="1" applyBorder="1" applyAlignment="1">
      <alignment horizontal="center" vertical="top"/>
    </xf>
    <xf numFmtId="49" fontId="45" fillId="0" borderId="85" xfId="5" applyNumberFormat="1" applyFont="1" applyFill="1" applyBorder="1" applyAlignment="1">
      <alignment horizontal="center" vertical="top"/>
    </xf>
    <xf numFmtId="49" fontId="46" fillId="0" borderId="113" xfId="5" applyNumberFormat="1" applyFont="1" applyFill="1" applyBorder="1" applyAlignment="1">
      <alignment horizontal="center" vertical="top"/>
    </xf>
    <xf numFmtId="0" fontId="47" fillId="0" borderId="109" xfId="5" applyFont="1" applyFill="1" applyBorder="1" applyAlignment="1">
      <alignment horizontal="center" wrapText="1"/>
    </xf>
    <xf numFmtId="0" fontId="32" fillId="0" borderId="74" xfId="5" applyFont="1" applyFill="1" applyBorder="1" applyAlignment="1">
      <alignment horizontal="left" vertical="center"/>
    </xf>
    <xf numFmtId="170" fontId="44" fillId="0" borderId="85" xfId="5" applyNumberFormat="1" applyFont="1" applyFill="1" applyBorder="1" applyAlignment="1">
      <alignment vertical="center"/>
    </xf>
    <xf numFmtId="170" fontId="44" fillId="0" borderId="87" xfId="5" applyNumberFormat="1" applyFont="1" applyFill="1" applyBorder="1" applyAlignment="1">
      <alignment vertical="center"/>
    </xf>
    <xf numFmtId="0" fontId="29" fillId="0" borderId="0" xfId="13" quotePrefix="1" applyFont="1" applyFill="1" applyAlignment="1">
      <alignment horizontal="left" vertical="center"/>
    </xf>
    <xf numFmtId="0" fontId="33" fillId="0" borderId="0" xfId="13" applyFont="1" applyFill="1" applyAlignment="1">
      <alignment vertical="center"/>
    </xf>
    <xf numFmtId="0" fontId="33" fillId="0" borderId="0" xfId="13" applyFont="1" applyFill="1" applyBorder="1" applyAlignment="1">
      <alignment vertical="center"/>
    </xf>
    <xf numFmtId="0" fontId="33" fillId="0" borderId="0" xfId="13" applyFont="1" applyFill="1" applyAlignment="1">
      <alignment vertical="center" wrapText="1"/>
    </xf>
    <xf numFmtId="0" fontId="57" fillId="0" borderId="112" xfId="13" applyFont="1" applyFill="1" applyBorder="1" applyAlignment="1">
      <alignment horizontal="right" vertical="center" wrapText="1"/>
    </xf>
    <xf numFmtId="0" fontId="34" fillId="0" borderId="0" xfId="13" applyFont="1" applyFill="1" applyAlignment="1">
      <alignment vertical="center" wrapText="1"/>
    </xf>
    <xf numFmtId="0" fontId="44" fillId="0" borderId="112" xfId="13" applyFont="1" applyFill="1" applyBorder="1" applyAlignment="1">
      <alignment horizontal="right" vertical="center" wrapText="1"/>
    </xf>
    <xf numFmtId="0" fontId="34" fillId="0" borderId="0" xfId="13" applyFont="1" applyFill="1" applyAlignment="1">
      <alignment vertical="center"/>
    </xf>
    <xf numFmtId="0" fontId="33" fillId="0" borderId="0" xfId="13" applyFont="1" applyFill="1"/>
    <xf numFmtId="0" fontId="45" fillId="0" borderId="0" xfId="13" applyFont="1" applyFill="1" applyBorder="1" applyAlignment="1">
      <alignment horizontal="right" vertical="top" wrapText="1"/>
    </xf>
    <xf numFmtId="0" fontId="45" fillId="0" borderId="0" xfId="13" applyFont="1" applyFill="1" applyBorder="1" applyAlignment="1">
      <alignment horizontal="left" vertical="top" wrapText="1"/>
    </xf>
    <xf numFmtId="49" fontId="45" fillId="0" borderId="0" xfId="13" applyNumberFormat="1" applyFont="1" applyFill="1" applyBorder="1" applyAlignment="1">
      <alignment horizontal="center" vertical="top"/>
    </xf>
    <xf numFmtId="170" fontId="44" fillId="0" borderId="0" xfId="13" applyNumberFormat="1" applyFont="1" applyFill="1" applyBorder="1" applyAlignment="1">
      <alignment horizontal="right" vertical="center"/>
    </xf>
    <xf numFmtId="0" fontId="46" fillId="0" borderId="65" xfId="13" applyFont="1" applyFill="1" applyBorder="1" applyAlignment="1">
      <alignment horizontal="left" vertical="top"/>
    </xf>
    <xf numFmtId="49" fontId="46" fillId="0" borderId="43" xfId="13" applyNumberFormat="1" applyFont="1" applyFill="1" applyBorder="1" applyAlignment="1">
      <alignment horizontal="center" vertical="top"/>
    </xf>
    <xf numFmtId="0" fontId="45" fillId="0" borderId="65" xfId="13" applyFont="1" applyFill="1" applyBorder="1" applyAlignment="1">
      <alignment horizontal="left" vertical="top"/>
    </xf>
    <xf numFmtId="49" fontId="45" fillId="0" borderId="43" xfId="13" applyNumberFormat="1" applyFont="1" applyFill="1" applyBorder="1" applyAlignment="1">
      <alignment horizontal="center" vertical="top"/>
    </xf>
    <xf numFmtId="0" fontId="45" fillId="0" borderId="65" xfId="13" applyFont="1" applyFill="1" applyBorder="1" applyAlignment="1">
      <alignment horizontal="left" vertical="top" wrapText="1"/>
    </xf>
    <xf numFmtId="0" fontId="17" fillId="0" borderId="0" xfId="13" applyFont="1" applyFill="1" applyBorder="1" applyAlignment="1">
      <alignment horizontal="left" vertical="top" wrapText="1"/>
    </xf>
    <xf numFmtId="0" fontId="32" fillId="0" borderId="0" xfId="5" applyFont="1" applyFill="1" applyBorder="1" applyAlignment="1">
      <alignment horizontal="left" vertical="center"/>
    </xf>
    <xf numFmtId="2" fontId="46" fillId="0" borderId="85" xfId="13" applyNumberFormat="1" applyFont="1" applyFill="1" applyBorder="1" applyAlignment="1">
      <alignment horizontal="center" vertical="top"/>
    </xf>
    <xf numFmtId="49" fontId="46" fillId="0" borderId="85" xfId="13" applyNumberFormat="1" applyFont="1" applyFill="1" applyBorder="1" applyAlignment="1">
      <alignment horizontal="center" vertical="top"/>
    </xf>
    <xf numFmtId="49" fontId="45" fillId="0" borderId="85" xfId="13" applyNumberFormat="1" applyFont="1" applyFill="1" applyBorder="1" applyAlignment="1">
      <alignment horizontal="center" vertical="top"/>
    </xf>
    <xf numFmtId="0" fontId="44" fillId="0" borderId="85" xfId="5" applyFont="1" applyFill="1" applyBorder="1" applyAlignment="1">
      <alignment vertical="center"/>
    </xf>
    <xf numFmtId="0" fontId="44" fillId="0" borderId="86" xfId="5" applyFont="1" applyFill="1" applyBorder="1" applyAlignment="1">
      <alignment vertical="center"/>
    </xf>
    <xf numFmtId="0" fontId="44" fillId="0" borderId="87" xfId="5" applyFont="1" applyFill="1" applyBorder="1" applyAlignment="1">
      <alignment vertical="center"/>
    </xf>
    <xf numFmtId="0" fontId="32" fillId="0" borderId="43" xfId="5" applyFont="1" applyFill="1" applyBorder="1" applyAlignment="1">
      <alignment horizontal="left" vertical="center"/>
    </xf>
    <xf numFmtId="0" fontId="46" fillId="0" borderId="113" xfId="13" quotePrefix="1" applyFont="1" applyFill="1" applyBorder="1" applyAlignment="1">
      <alignment horizontal="left" vertical="top" wrapText="1"/>
    </xf>
    <xf numFmtId="0" fontId="46" fillId="0" borderId="82" xfId="13" quotePrefix="1" applyFont="1" applyFill="1" applyBorder="1" applyAlignment="1">
      <alignment horizontal="left" vertical="top" wrapText="1"/>
    </xf>
    <xf numFmtId="0" fontId="46" fillId="0" borderId="73" xfId="13" quotePrefix="1" applyFont="1" applyFill="1" applyBorder="1" applyAlignment="1">
      <alignment horizontal="left" vertical="top" wrapText="1"/>
    </xf>
    <xf numFmtId="0" fontId="45" fillId="0" borderId="97" xfId="13" applyFont="1" applyFill="1" applyBorder="1" applyAlignment="1">
      <alignment horizontal="left" vertical="top" wrapText="1"/>
    </xf>
    <xf numFmtId="0" fontId="33" fillId="0" borderId="95" xfId="13" applyFont="1" applyFill="1" applyBorder="1" applyAlignment="1">
      <alignment vertical="center"/>
    </xf>
    <xf numFmtId="0" fontId="45" fillId="0" borderId="62" xfId="13" applyFont="1" applyFill="1" applyBorder="1" applyAlignment="1">
      <alignment horizontal="center" vertical="center"/>
    </xf>
    <xf numFmtId="0" fontId="45" fillId="0" borderId="109" xfId="13" applyFont="1" applyFill="1" applyBorder="1" applyAlignment="1">
      <alignment horizontal="center" vertical="center"/>
    </xf>
    <xf numFmtId="0" fontId="45" fillId="0" borderId="110" xfId="13" applyFont="1" applyFill="1" applyBorder="1" applyAlignment="1">
      <alignment horizontal="center" vertical="center"/>
    </xf>
    <xf numFmtId="0" fontId="45" fillId="0" borderId="63" xfId="13" applyFont="1" applyFill="1" applyBorder="1" applyAlignment="1">
      <alignment horizontal="center" vertical="center"/>
    </xf>
    <xf numFmtId="0" fontId="45" fillId="0" borderId="0" xfId="13" applyFont="1" applyFill="1" applyAlignment="1">
      <alignment vertical="center" wrapText="1"/>
    </xf>
    <xf numFmtId="170" fontId="57" fillId="0" borderId="66" xfId="13" applyNumberFormat="1" applyFont="1" applyFill="1" applyBorder="1" applyAlignment="1">
      <alignment horizontal="right" vertical="center"/>
    </xf>
    <xf numFmtId="170" fontId="44" fillId="0" borderId="66" xfId="13" applyNumberFormat="1" applyFont="1" applyFill="1" applyBorder="1" applyAlignment="1">
      <alignment horizontal="right" vertical="center"/>
    </xf>
    <xf numFmtId="0" fontId="46" fillId="0" borderId="0" xfId="13" applyFont="1" applyFill="1" applyAlignment="1">
      <alignment vertical="center" wrapText="1"/>
    </xf>
    <xf numFmtId="0" fontId="45" fillId="0" borderId="0" xfId="13" applyFont="1" applyFill="1" applyAlignment="1">
      <alignment vertical="center"/>
    </xf>
    <xf numFmtId="0" fontId="58" fillId="0" borderId="65" xfId="13" applyFont="1" applyFill="1" applyBorder="1" applyAlignment="1">
      <alignment horizontal="left" vertical="top" wrapText="1"/>
    </xf>
    <xf numFmtId="0" fontId="46" fillId="0" borderId="0" xfId="13" applyFont="1" applyFill="1" applyAlignment="1">
      <alignment vertical="center"/>
    </xf>
    <xf numFmtId="0" fontId="45" fillId="0" borderId="65" xfId="13" quotePrefix="1" applyFont="1" applyFill="1" applyBorder="1" applyAlignment="1">
      <alignment horizontal="left" vertical="top" wrapText="1"/>
    </xf>
    <xf numFmtId="0" fontId="46" fillId="0" borderId="65" xfId="13" quotePrefix="1" applyFont="1" applyFill="1" applyBorder="1" applyAlignment="1">
      <alignment horizontal="left" vertical="top" wrapText="1"/>
    </xf>
    <xf numFmtId="0" fontId="45" fillId="0" borderId="83" xfId="13" applyFont="1" applyFill="1" applyBorder="1" applyAlignment="1">
      <alignment horizontal="left" vertical="top" wrapText="1"/>
    </xf>
    <xf numFmtId="0" fontId="45" fillId="0" borderId="113" xfId="13" quotePrefix="1" applyFont="1" applyFill="1" applyBorder="1" applyAlignment="1">
      <alignment horizontal="left" vertical="top" wrapText="1"/>
    </xf>
    <xf numFmtId="0" fontId="45" fillId="0" borderId="82" xfId="13" quotePrefix="1" applyFont="1" applyFill="1" applyBorder="1" applyAlignment="1">
      <alignment horizontal="left" vertical="top" wrapText="1"/>
    </xf>
    <xf numFmtId="0" fontId="46" fillId="0" borderId="73" xfId="13" applyFont="1" applyFill="1" applyBorder="1" applyAlignment="1">
      <alignment horizontal="left" vertical="top" wrapText="1"/>
    </xf>
    <xf numFmtId="0" fontId="45" fillId="0" borderId="116" xfId="13" applyFont="1" applyFill="1" applyBorder="1" applyAlignment="1">
      <alignment horizontal="left" vertical="top" wrapText="1"/>
    </xf>
    <xf numFmtId="0" fontId="45" fillId="0" borderId="117" xfId="13" applyFont="1" applyFill="1" applyBorder="1" applyAlignment="1">
      <alignment horizontal="left" vertical="top" wrapText="1"/>
    </xf>
    <xf numFmtId="49" fontId="46" fillId="0" borderId="86" xfId="13" applyNumberFormat="1" applyFont="1" applyFill="1" applyBorder="1" applyAlignment="1">
      <alignment horizontal="center" vertical="top"/>
    </xf>
    <xf numFmtId="49" fontId="45" fillId="0" borderId="86" xfId="13" applyNumberFormat="1" applyFont="1" applyFill="1" applyBorder="1" applyAlignment="1">
      <alignment horizontal="center" vertical="top"/>
    </xf>
    <xf numFmtId="0" fontId="45" fillId="0" borderId="99" xfId="13" applyFont="1" applyFill="1" applyBorder="1" applyAlignment="1">
      <alignment horizontal="right" vertical="top" wrapText="1"/>
    </xf>
    <xf numFmtId="0" fontId="46" fillId="0" borderId="116" xfId="13" applyFont="1" applyFill="1" applyBorder="1" applyAlignment="1">
      <alignment horizontal="left" vertical="top" wrapText="1"/>
    </xf>
    <xf numFmtId="0" fontId="45" fillId="4" borderId="116" xfId="13" applyFont="1" applyFill="1" applyBorder="1" applyAlignment="1">
      <alignment horizontal="left" vertical="top" wrapText="1"/>
    </xf>
    <xf numFmtId="0" fontId="45" fillId="4" borderId="83" xfId="13" applyFont="1" applyFill="1" applyBorder="1" applyAlignment="1">
      <alignment horizontal="left" vertical="top" wrapText="1"/>
    </xf>
    <xf numFmtId="170" fontId="57" fillId="0" borderId="116" xfId="13" applyNumberFormat="1" applyFont="1" applyFill="1" applyBorder="1" applyAlignment="1">
      <alignment horizontal="right" vertical="center"/>
    </xf>
    <xf numFmtId="49" fontId="45" fillId="0" borderId="97" xfId="13" applyNumberFormat="1" applyFont="1" applyFill="1" applyBorder="1" applyAlignment="1">
      <alignment horizontal="center" vertical="top"/>
    </xf>
    <xf numFmtId="0" fontId="47" fillId="0" borderId="87" xfId="13" applyFont="1" applyFill="1" applyBorder="1" applyAlignment="1">
      <alignment horizontal="center" wrapText="1"/>
    </xf>
    <xf numFmtId="2" fontId="46" fillId="0" borderId="86" xfId="13" applyNumberFormat="1" applyFont="1" applyFill="1" applyBorder="1" applyAlignment="1">
      <alignment horizontal="center" vertical="top"/>
    </xf>
    <xf numFmtId="49" fontId="45" fillId="0" borderId="82" xfId="13" applyNumberFormat="1" applyFont="1" applyFill="1" applyBorder="1" applyAlignment="1">
      <alignment horizontal="center" vertical="top"/>
    </xf>
    <xf numFmtId="49" fontId="46" fillId="0" borderId="82" xfId="13" applyNumberFormat="1" applyFont="1" applyFill="1" applyBorder="1" applyAlignment="1">
      <alignment horizontal="center" vertical="top"/>
    </xf>
    <xf numFmtId="49" fontId="46" fillId="0" borderId="97" xfId="13" applyNumberFormat="1" applyFont="1" applyFill="1" applyBorder="1" applyAlignment="1">
      <alignment horizontal="center" vertical="top"/>
    </xf>
    <xf numFmtId="0" fontId="45" fillId="0" borderId="43" xfId="13" applyFont="1" applyFill="1" applyBorder="1" applyAlignment="1">
      <alignment horizontal="left" vertical="top" wrapText="1"/>
    </xf>
    <xf numFmtId="0" fontId="45" fillId="0" borderId="111" xfId="13" applyFont="1" applyFill="1" applyBorder="1" applyAlignment="1">
      <alignment horizontal="center" vertical="center"/>
    </xf>
    <xf numFmtId="0" fontId="17" fillId="0" borderId="43" xfId="5" applyFont="1" applyFill="1" applyBorder="1" applyAlignment="1">
      <alignment horizontal="left" vertical="center"/>
    </xf>
    <xf numFmtId="0" fontId="44" fillId="0" borderId="43" xfId="5" applyFont="1" applyFill="1" applyBorder="1" applyAlignment="1">
      <alignment horizontal="left" vertical="center"/>
    </xf>
    <xf numFmtId="0" fontId="45" fillId="0" borderId="65" xfId="13" applyFont="1" applyFill="1" applyBorder="1" applyAlignment="1">
      <alignment vertical="top" wrapText="1"/>
    </xf>
    <xf numFmtId="0" fontId="46" fillId="0" borderId="65" xfId="13" applyFont="1" applyFill="1" applyBorder="1" applyAlignment="1">
      <alignment vertical="top" wrapText="1"/>
    </xf>
    <xf numFmtId="0" fontId="20" fillId="0" borderId="95" xfId="5" applyFont="1" applyBorder="1" applyAlignment="1">
      <alignment horizontal="center" vertical="top"/>
    </xf>
    <xf numFmtId="0" fontId="17" fillId="0" borderId="0" xfId="5" applyFill="1" applyAlignment="1">
      <alignment vertical="center"/>
    </xf>
    <xf numFmtId="0" fontId="17" fillId="0" borderId="0" xfId="5" applyFill="1" applyBorder="1" applyAlignment="1">
      <alignment vertical="center"/>
    </xf>
    <xf numFmtId="0" fontId="36" fillId="0" borderId="90" xfId="5" applyFont="1" applyFill="1" applyBorder="1" applyAlignment="1">
      <alignment horizontal="left" vertical="center"/>
    </xf>
    <xf numFmtId="0" fontId="33" fillId="0" borderId="93" xfId="5" applyFont="1" applyFill="1" applyBorder="1" applyAlignment="1">
      <alignment horizontal="left"/>
    </xf>
    <xf numFmtId="0" fontId="46" fillId="0" borderId="73" xfId="13" applyFont="1" applyFill="1" applyBorder="1" applyAlignment="1">
      <alignment horizontal="center" vertical="center" wrapText="1"/>
    </xf>
    <xf numFmtId="0" fontId="17" fillId="0" borderId="0" xfId="5" applyFill="1" applyBorder="1" applyAlignment="1">
      <alignment vertical="center"/>
    </xf>
    <xf numFmtId="0" fontId="30" fillId="0" borderId="88" xfId="5" applyFont="1" applyFill="1" applyBorder="1" applyAlignment="1">
      <alignment vertical="center"/>
    </xf>
    <xf numFmtId="0" fontId="17" fillId="0" borderId="89" xfId="5" applyFill="1" applyBorder="1" applyAlignment="1">
      <alignment vertical="center"/>
    </xf>
    <xf numFmtId="0" fontId="17" fillId="6" borderId="0" xfId="5" applyFill="1" applyAlignment="1">
      <alignment vertical="center"/>
    </xf>
    <xf numFmtId="0" fontId="33" fillId="6" borderId="0" xfId="5" applyFont="1" applyFill="1" applyBorder="1" applyAlignment="1">
      <alignment horizontal="left"/>
    </xf>
    <xf numFmtId="0" fontId="33" fillId="6" borderId="91" xfId="5" applyFont="1" applyFill="1" applyBorder="1" applyAlignment="1">
      <alignment horizontal="left" vertical="center"/>
    </xf>
    <xf numFmtId="0" fontId="36" fillId="6" borderId="91" xfId="5" applyFont="1" applyFill="1" applyBorder="1" applyAlignment="1">
      <alignment horizontal="left" vertical="center"/>
    </xf>
    <xf numFmtId="0" fontId="37" fillId="6" borderId="91" xfId="5" applyFont="1" applyFill="1" applyBorder="1" applyAlignment="1">
      <alignment horizontal="left" vertical="center"/>
    </xf>
    <xf numFmtId="0" fontId="36" fillId="6" borderId="92" xfId="5" applyFont="1" applyFill="1" applyBorder="1" applyAlignment="1">
      <alignment horizontal="left" vertical="center"/>
    </xf>
    <xf numFmtId="0" fontId="33" fillId="6" borderId="90" xfId="5" applyFont="1" applyFill="1" applyBorder="1" applyAlignment="1">
      <alignment horizontal="left" vertical="center"/>
    </xf>
    <xf numFmtId="0" fontId="37" fillId="6" borderId="0" xfId="5" applyFont="1" applyFill="1" applyBorder="1" applyAlignment="1">
      <alignment horizontal="left"/>
    </xf>
    <xf numFmtId="0" fontId="36" fillId="6" borderId="0" xfId="5" applyFont="1" applyFill="1" applyBorder="1" applyAlignment="1">
      <alignment horizontal="left" vertical="center"/>
    </xf>
    <xf numFmtId="0" fontId="37" fillId="6" borderId="0" xfId="5" applyFont="1" applyFill="1" applyBorder="1" applyAlignment="1">
      <alignment horizontal="left" vertical="center"/>
    </xf>
    <xf numFmtId="0" fontId="39" fillId="6" borderId="0" xfId="5" applyFont="1" applyFill="1" applyBorder="1" applyAlignment="1">
      <alignment horizontal="center" vertical="center"/>
    </xf>
    <xf numFmtId="0" fontId="51" fillId="6" borderId="95" xfId="5" applyFont="1" applyFill="1" applyBorder="1" applyAlignment="1">
      <alignment horizontal="left"/>
    </xf>
    <xf numFmtId="0" fontId="36" fillId="6" borderId="95" xfId="5" applyFont="1" applyFill="1" applyBorder="1" applyAlignment="1">
      <alignment horizontal="left" vertical="center"/>
    </xf>
    <xf numFmtId="0" fontId="37" fillId="6" borderId="95" xfId="5" applyFont="1" applyFill="1" applyBorder="1" applyAlignment="1">
      <alignment horizontal="left" vertical="center"/>
    </xf>
    <xf numFmtId="0" fontId="33" fillId="6" borderId="93" xfId="5" applyFont="1" applyFill="1" applyBorder="1" applyAlignment="1">
      <alignment vertical="center"/>
    </xf>
    <xf numFmtId="0" fontId="37" fillId="6" borderId="0" xfId="5" applyFont="1" applyFill="1" applyBorder="1" applyAlignment="1">
      <alignment horizontal="center" vertical="center"/>
    </xf>
    <xf numFmtId="0" fontId="43" fillId="0" borderId="93" xfId="5" applyFont="1" applyFill="1" applyBorder="1" applyAlignment="1">
      <alignment horizontal="left" vertical="center"/>
    </xf>
    <xf numFmtId="0" fontId="20" fillId="0" borderId="95" xfId="5" applyFont="1" applyFill="1" applyBorder="1" applyAlignment="1">
      <alignment horizontal="center" vertical="top"/>
    </xf>
    <xf numFmtId="0" fontId="30" fillId="0" borderId="29" xfId="5" applyFont="1" applyFill="1" applyBorder="1" applyAlignment="1">
      <alignment horizontal="left" vertical="center"/>
    </xf>
    <xf numFmtId="0" fontId="37" fillId="0" borderId="93" xfId="5" applyFont="1" applyFill="1" applyBorder="1" applyAlignment="1">
      <alignment horizontal="left" vertical="center"/>
    </xf>
    <xf numFmtId="0" fontId="33" fillId="0" borderId="89" xfId="5" applyFont="1" applyFill="1" applyBorder="1" applyAlignment="1">
      <alignment horizontal="left" vertical="center"/>
    </xf>
    <xf numFmtId="0" fontId="37" fillId="0" borderId="89" xfId="5" applyFont="1" applyFill="1" applyBorder="1" applyAlignment="1">
      <alignment horizontal="left" vertical="center"/>
    </xf>
    <xf numFmtId="0" fontId="30" fillId="6" borderId="0" xfId="5" applyFont="1" applyFill="1" applyBorder="1" applyAlignment="1">
      <alignment vertical="center"/>
    </xf>
    <xf numFmtId="0" fontId="17" fillId="6" borderId="0" xfId="5" applyFill="1" applyBorder="1" applyAlignment="1">
      <alignment vertical="center"/>
    </xf>
    <xf numFmtId="0" fontId="44" fillId="0" borderId="66" xfId="13" applyFont="1" applyFill="1" applyBorder="1" applyAlignment="1">
      <alignment horizontal="right" vertical="center" wrapText="1"/>
    </xf>
    <xf numFmtId="0" fontId="46" fillId="0" borderId="104" xfId="13" applyFont="1" applyFill="1" applyBorder="1" applyAlignment="1">
      <alignment horizontal="left" vertical="top" wrapText="1"/>
    </xf>
    <xf numFmtId="0" fontId="45" fillId="0" borderId="103" xfId="13" applyFont="1" applyFill="1" applyBorder="1" applyAlignment="1">
      <alignment horizontal="left" vertical="top" wrapText="1"/>
    </xf>
    <xf numFmtId="0" fontId="47" fillId="0" borderId="110" xfId="13" applyFont="1" applyFill="1" applyBorder="1" applyAlignment="1">
      <alignment horizontal="center" wrapText="1"/>
    </xf>
    <xf numFmtId="49" fontId="45" fillId="0" borderId="106" xfId="13" applyNumberFormat="1" applyFont="1" applyFill="1" applyBorder="1" applyAlignment="1">
      <alignment horizontal="center" vertical="top"/>
    </xf>
    <xf numFmtId="49" fontId="45" fillId="0" borderId="131" xfId="13" applyNumberFormat="1" applyFont="1" applyFill="1" applyBorder="1" applyAlignment="1">
      <alignment horizontal="center" vertical="top"/>
    </xf>
    <xf numFmtId="0" fontId="45" fillId="0" borderId="70" xfId="13" applyFont="1" applyFill="1" applyBorder="1" applyAlignment="1">
      <alignment horizontal="left" vertical="top" wrapText="1"/>
    </xf>
    <xf numFmtId="170" fontId="44" fillId="0" borderId="107" xfId="13" applyNumberFormat="1" applyFont="1" applyFill="1" applyBorder="1" applyAlignment="1">
      <alignment horizontal="right" vertical="center"/>
    </xf>
    <xf numFmtId="170" fontId="44" fillId="0" borderId="87" xfId="13" applyNumberFormat="1" applyFont="1" applyFill="1" applyBorder="1" applyAlignment="1">
      <alignment horizontal="right" vertical="center"/>
    </xf>
    <xf numFmtId="170" fontId="44" fillId="0" borderId="100" xfId="13" applyNumberFormat="1" applyFont="1" applyFill="1" applyBorder="1" applyAlignment="1">
      <alignment horizontal="right" vertical="center"/>
    </xf>
    <xf numFmtId="0" fontId="46" fillId="0" borderId="102" xfId="13" applyFont="1" applyFill="1" applyBorder="1" applyAlignment="1">
      <alignment horizontal="center" vertical="center" wrapText="1"/>
    </xf>
    <xf numFmtId="0" fontId="46" fillId="0" borderId="82" xfId="13" applyFont="1" applyFill="1" applyBorder="1" applyAlignment="1">
      <alignment horizontal="center" vertical="center" wrapText="1"/>
    </xf>
    <xf numFmtId="0" fontId="46" fillId="0" borderId="65" xfId="13" applyFont="1" applyFill="1" applyBorder="1" applyAlignment="1">
      <alignment horizontal="right" vertical="top" wrapText="1"/>
    </xf>
    <xf numFmtId="170" fontId="44" fillId="0" borderId="43" xfId="13" applyNumberFormat="1" applyFont="1" applyFill="1" applyBorder="1" applyAlignment="1">
      <alignment horizontal="right" vertical="center"/>
    </xf>
    <xf numFmtId="170" fontId="44" fillId="0" borderId="86" xfId="13" applyNumberFormat="1" applyFont="1" applyFill="1" applyBorder="1" applyAlignment="1">
      <alignment horizontal="right" vertical="center"/>
    </xf>
    <xf numFmtId="170" fontId="44" fillId="0" borderId="71" xfId="13" applyNumberFormat="1" applyFont="1" applyFill="1" applyBorder="1" applyAlignment="1">
      <alignment horizontal="right" vertical="center"/>
    </xf>
    <xf numFmtId="170" fontId="57" fillId="0" borderId="43" xfId="13" applyNumberFormat="1" applyFont="1" applyFill="1" applyBorder="1" applyAlignment="1">
      <alignment horizontal="right" vertical="center"/>
    </xf>
    <xf numFmtId="170" fontId="57" fillId="0" borderId="86" xfId="13" applyNumberFormat="1" applyFont="1" applyFill="1" applyBorder="1" applyAlignment="1">
      <alignment horizontal="right" vertical="center"/>
    </xf>
    <xf numFmtId="170" fontId="57" fillId="0" borderId="87" xfId="13" applyNumberFormat="1" applyFont="1" applyFill="1" applyBorder="1" applyAlignment="1">
      <alignment horizontal="right" vertical="center"/>
    </xf>
    <xf numFmtId="170" fontId="57" fillId="0" borderId="100" xfId="13" applyNumberFormat="1" applyFont="1" applyFill="1" applyBorder="1" applyAlignment="1">
      <alignment horizontal="right" vertical="center"/>
    </xf>
    <xf numFmtId="0" fontId="46" fillId="0" borderId="43" xfId="13" applyFont="1" applyFill="1" applyBorder="1" applyAlignment="1">
      <alignment horizontal="left" vertical="top" wrapText="1"/>
    </xf>
    <xf numFmtId="0" fontId="45" fillId="0" borderId="65" xfId="13" applyFont="1" applyFill="1" applyBorder="1" applyAlignment="1">
      <alignment horizontal="right" vertical="top" wrapText="1"/>
    </xf>
    <xf numFmtId="0" fontId="45" fillId="0" borderId="113" xfId="13" applyFont="1" applyFill="1" applyBorder="1" applyAlignment="1">
      <alignment horizontal="left" vertical="top" wrapText="1"/>
    </xf>
    <xf numFmtId="0" fontId="45" fillId="0" borderId="82" xfId="13" applyFont="1" applyFill="1" applyBorder="1" applyAlignment="1">
      <alignment horizontal="left" vertical="top" wrapText="1"/>
    </xf>
    <xf numFmtId="49" fontId="45" fillId="0" borderId="69" xfId="13" applyNumberFormat="1" applyFont="1" applyFill="1" applyBorder="1" applyAlignment="1">
      <alignment horizontal="center" vertical="top"/>
    </xf>
    <xf numFmtId="0" fontId="46" fillId="0" borderId="113" xfId="13" applyFont="1" applyFill="1" applyBorder="1" applyAlignment="1">
      <alignment horizontal="left" vertical="top" wrapText="1"/>
    </xf>
    <xf numFmtId="0" fontId="46" fillId="0" borderId="82" xfId="13" applyFont="1" applyFill="1" applyBorder="1" applyAlignment="1">
      <alignment horizontal="left" vertical="top" wrapText="1"/>
    </xf>
    <xf numFmtId="49" fontId="46" fillId="0" borderId="69" xfId="13" applyNumberFormat="1" applyFont="1" applyFill="1" applyBorder="1" applyAlignment="1">
      <alignment horizontal="center" vertical="top"/>
    </xf>
    <xf numFmtId="170" fontId="44" fillId="0" borderId="97" xfId="13" applyNumberFormat="1" applyFont="1" applyFill="1" applyBorder="1" applyAlignment="1">
      <alignment horizontal="right" vertical="center"/>
    </xf>
    <xf numFmtId="170" fontId="57" fillId="0" borderId="114" xfId="13" applyNumberFormat="1" applyFont="1" applyFill="1" applyBorder="1" applyAlignment="1">
      <alignment horizontal="right" vertical="center"/>
    </xf>
    <xf numFmtId="0" fontId="45" fillId="0" borderId="70" xfId="13" applyFont="1" applyFill="1" applyBorder="1" applyAlignment="1">
      <alignment horizontal="right" vertical="top" wrapText="1"/>
    </xf>
    <xf numFmtId="0" fontId="45" fillId="0" borderId="104" xfId="13" applyFont="1" applyFill="1" applyBorder="1" applyAlignment="1">
      <alignment horizontal="left" vertical="top" wrapText="1"/>
    </xf>
    <xf numFmtId="0" fontId="46" fillId="0" borderId="68" xfId="13" applyFont="1" applyFill="1" applyBorder="1" applyAlignment="1">
      <alignment horizontal="right" vertical="top" wrapText="1"/>
    </xf>
    <xf numFmtId="0" fontId="45" fillId="0" borderId="68" xfId="13" applyFont="1" applyFill="1" applyBorder="1" applyAlignment="1">
      <alignment horizontal="left" vertical="top" wrapText="1"/>
    </xf>
    <xf numFmtId="0" fontId="46" fillId="0" borderId="68" xfId="13" applyFont="1" applyFill="1" applyBorder="1" applyAlignment="1">
      <alignment horizontal="left" vertical="top" wrapText="1"/>
    </xf>
    <xf numFmtId="0" fontId="46" fillId="0" borderId="65" xfId="13" applyFont="1" applyFill="1" applyBorder="1" applyAlignment="1">
      <alignment horizontal="left" vertical="top" wrapText="1"/>
    </xf>
    <xf numFmtId="0" fontId="46" fillId="0" borderId="43" xfId="5" applyFont="1" applyFill="1" applyBorder="1" applyAlignment="1">
      <alignment horizontal="center" vertical="center" wrapText="1"/>
    </xf>
    <xf numFmtId="0" fontId="47" fillId="0" borderId="65" xfId="5" applyFont="1" applyFill="1" applyBorder="1" applyAlignment="1">
      <alignment horizontal="center" vertical="center" wrapText="1"/>
    </xf>
    <xf numFmtId="0" fontId="47" fillId="0" borderId="43" xfId="5" applyFont="1" applyFill="1" applyBorder="1" applyAlignment="1">
      <alignment horizontal="center" vertical="center" wrapText="1"/>
    </xf>
    <xf numFmtId="0" fontId="46" fillId="0" borderId="87" xfId="13" applyFont="1" applyFill="1" applyBorder="1" applyAlignment="1">
      <alignment horizontal="center" vertical="center" wrapText="1"/>
    </xf>
    <xf numFmtId="0" fontId="44" fillId="0" borderId="85" xfId="5" applyFont="1" applyFill="1" applyBorder="1" applyAlignment="1">
      <alignment horizontal="left" vertical="center"/>
    </xf>
    <xf numFmtId="0" fontId="46" fillId="0" borderId="83" xfId="13" applyFont="1" applyFill="1" applyBorder="1" applyAlignment="1">
      <alignment horizontal="left" vertical="top" wrapText="1"/>
    </xf>
    <xf numFmtId="0" fontId="17" fillId="4" borderId="0" xfId="0" applyFont="1" applyFill="1" applyAlignment="1">
      <alignment horizontal="justify" vertical="center" wrapText="1"/>
    </xf>
    <xf numFmtId="0" fontId="17" fillId="0" borderId="103" xfId="0" applyFont="1" applyBorder="1" applyAlignment="1">
      <alignment horizontal="center" vertical="center"/>
    </xf>
    <xf numFmtId="0" fontId="17" fillId="0" borderId="95" xfId="0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85" xfId="0" applyFont="1" applyBorder="1" applyAlignment="1">
      <alignment vertical="center"/>
    </xf>
    <xf numFmtId="0" fontId="20" fillId="0" borderId="86" xfId="0" applyFont="1" applyBorder="1" applyAlignment="1">
      <alignment vertical="center"/>
    </xf>
    <xf numFmtId="0" fontId="20" fillId="0" borderId="87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0" xfId="0" applyFont="1" applyAlignment="1">
      <alignment horizontal="right" vertical="center"/>
    </xf>
    <xf numFmtId="0" fontId="20" fillId="0" borderId="85" xfId="0" applyFont="1" applyBorder="1" applyAlignment="1">
      <alignment horizontal="center" vertical="center"/>
    </xf>
    <xf numFmtId="0" fontId="20" fillId="0" borderId="86" xfId="0" applyFont="1" applyBorder="1" applyAlignment="1">
      <alignment horizontal="center" vertical="center"/>
    </xf>
    <xf numFmtId="0" fontId="20" fillId="0" borderId="87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Border="1" applyAlignment="1">
      <alignment horizontal="center" vertical="center"/>
    </xf>
    <xf numFmtId="0" fontId="32" fillId="7" borderId="0" xfId="0" applyFont="1" applyFill="1" applyAlignment="1">
      <alignment vertical="center"/>
    </xf>
    <xf numFmtId="0" fontId="17" fillId="0" borderId="0" xfId="0" applyFont="1" applyAlignment="1">
      <alignment horizontal="justify" vertical="center" wrapText="1"/>
    </xf>
    <xf numFmtId="0" fontId="40" fillId="0" borderId="0" xfId="0" applyFont="1" applyAlignment="1">
      <alignment vertical="center"/>
    </xf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justify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4" borderId="0" xfId="0" applyFont="1" applyFill="1" applyAlignment="1">
      <alignment horizontal="center" vertical="center"/>
    </xf>
    <xf numFmtId="0" fontId="17" fillId="4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37" fillId="0" borderId="0" xfId="0" applyFont="1" applyFill="1" applyAlignment="1">
      <alignment vertical="center"/>
    </xf>
    <xf numFmtId="0" fontId="17" fillId="0" borderId="0" xfId="0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0" borderId="95" xfId="0" applyFont="1" applyFill="1" applyBorder="1" applyAlignment="1">
      <alignment vertical="center"/>
    </xf>
    <xf numFmtId="0" fontId="20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justify" vertical="center"/>
    </xf>
    <xf numFmtId="0" fontId="18" fillId="4" borderId="0" xfId="0" applyFont="1" applyFill="1" applyAlignment="1">
      <alignment horizontal="center" vertical="center"/>
    </xf>
    <xf numFmtId="0" fontId="18" fillId="4" borderId="0" xfId="0" applyFont="1" applyFill="1" applyAlignment="1">
      <alignment vertical="center"/>
    </xf>
    <xf numFmtId="0" fontId="18" fillId="4" borderId="0" xfId="0" applyFont="1" applyFill="1" applyBorder="1" applyAlignment="1">
      <alignment vertical="center"/>
    </xf>
    <xf numFmtId="0" fontId="20" fillId="4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0" fillId="4" borderId="0" xfId="0" applyFont="1" applyFill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32" fillId="4" borderId="0" xfId="0" applyFont="1" applyFill="1" applyBorder="1" applyAlignment="1">
      <alignment horizontal="left" vertical="center" wrapText="1"/>
    </xf>
    <xf numFmtId="3" fontId="32" fillId="4" borderId="0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Border="1" applyAlignment="1">
      <alignment horizontal="left" vertical="center" wrapText="1"/>
    </xf>
    <xf numFmtId="3" fontId="17" fillId="0" borderId="0" xfId="0" applyNumberFormat="1" applyFont="1" applyBorder="1" applyAlignment="1">
      <alignment horizontal="right" vertical="center"/>
    </xf>
    <xf numFmtId="0" fontId="32" fillId="0" borderId="0" xfId="0" applyFont="1" applyBorder="1" applyAlignment="1">
      <alignment horizontal="left" vertical="center" wrapText="1"/>
    </xf>
    <xf numFmtId="0" fontId="32" fillId="0" borderId="0" xfId="0" applyFont="1" applyFill="1" applyBorder="1" applyAlignment="1">
      <alignment horizontal="left" vertical="center" wrapText="1"/>
    </xf>
    <xf numFmtId="3" fontId="32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 wrapText="1"/>
    </xf>
    <xf numFmtId="0" fontId="17" fillId="4" borderId="0" xfId="0" applyFont="1" applyFill="1" applyAlignment="1">
      <alignment vertical="center" wrapText="1"/>
    </xf>
    <xf numFmtId="0" fontId="17" fillId="4" borderId="0" xfId="0" applyFont="1" applyFill="1" applyAlignment="1">
      <alignment horizontal="left" vertical="center" wrapText="1"/>
    </xf>
    <xf numFmtId="3" fontId="17" fillId="0" borderId="0" xfId="0" applyNumberFormat="1" applyFont="1" applyAlignment="1">
      <alignment vertical="center"/>
    </xf>
    <xf numFmtId="0" fontId="17" fillId="0" borderId="0" xfId="0" applyFont="1" applyAlignment="1">
      <alignment horizontal="justify" vertical="center"/>
    </xf>
    <xf numFmtId="0" fontId="32" fillId="0" borderId="0" xfId="0" applyFont="1" applyFill="1" applyBorder="1" applyAlignment="1">
      <alignment horizontal="left" vertical="center"/>
    </xf>
    <xf numFmtId="3" fontId="17" fillId="0" borderId="0" xfId="0" applyNumberFormat="1" applyFont="1" applyFill="1" applyBorder="1" applyAlignment="1">
      <alignment horizontal="right" vertical="center"/>
    </xf>
    <xf numFmtId="0" fontId="17" fillId="0" borderId="95" xfId="0" applyFont="1" applyBorder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40" fillId="0" borderId="0" xfId="0" applyFont="1" applyBorder="1" applyAlignment="1">
      <alignment vertical="center" wrapText="1"/>
    </xf>
    <xf numFmtId="3" fontId="17" fillId="4" borderId="0" xfId="0" applyNumberFormat="1" applyFont="1" applyFill="1" applyBorder="1" applyAlignment="1">
      <alignment horizontal="right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73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75" xfId="0" applyFont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75" xfId="0" applyFont="1" applyBorder="1" applyAlignment="1">
      <alignment horizontal="center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80" xfId="0" applyFont="1" applyBorder="1" applyAlignment="1">
      <alignment horizontal="center"/>
    </xf>
    <xf numFmtId="0" fontId="8" fillId="0" borderId="51" xfId="0" applyFont="1" applyBorder="1" applyAlignment="1">
      <alignment horizontal="center"/>
    </xf>
    <xf numFmtId="0" fontId="8" fillId="0" borderId="79" xfId="0" applyFont="1" applyBorder="1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24" fillId="0" borderId="80" xfId="0" applyNumberFormat="1" applyFont="1" applyBorder="1" applyAlignment="1">
      <alignment horizontal="center"/>
    </xf>
    <xf numFmtId="0" fontId="25" fillId="0" borderId="79" xfId="0" applyNumberFormat="1" applyFont="1" applyBorder="1" applyAlignment="1">
      <alignment horizontal="center"/>
    </xf>
    <xf numFmtId="0" fontId="8" fillId="0" borderId="82" xfId="0" applyFont="1" applyBorder="1" applyAlignment="1">
      <alignment horizontal="center"/>
    </xf>
    <xf numFmtId="0" fontId="8" fillId="0" borderId="83" xfId="0" applyFont="1" applyBorder="1" applyAlignment="1">
      <alignment horizontal="center"/>
    </xf>
    <xf numFmtId="0" fontId="9" fillId="0" borderId="19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8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" fillId="4" borderId="65" xfId="0" applyFont="1" applyFill="1" applyBorder="1" applyAlignment="1">
      <alignment horizontal="left"/>
    </xf>
    <xf numFmtId="0" fontId="1" fillId="4" borderId="43" xfId="0" applyFont="1" applyFill="1" applyBorder="1" applyAlignment="1">
      <alignment horizontal="left"/>
    </xf>
    <xf numFmtId="3" fontId="1" fillId="4" borderId="43" xfId="0" applyNumberFormat="1" applyFont="1" applyFill="1" applyBorder="1" applyAlignment="1">
      <alignment horizontal="right"/>
    </xf>
    <xf numFmtId="3" fontId="1" fillId="4" borderId="66" xfId="0" applyNumberFormat="1" applyFont="1" applyFill="1" applyBorder="1" applyAlignment="1">
      <alignment horizontal="right"/>
    </xf>
    <xf numFmtId="0" fontId="9" fillId="4" borderId="65" xfId="0" applyFont="1" applyFill="1" applyBorder="1" applyAlignment="1">
      <alignment horizontal="left"/>
    </xf>
    <xf numFmtId="0" fontId="9" fillId="4" borderId="43" xfId="0" applyFont="1" applyFill="1" applyBorder="1" applyAlignment="1">
      <alignment horizontal="left"/>
    </xf>
    <xf numFmtId="3" fontId="9" fillId="4" borderId="43" xfId="0" applyNumberFormat="1" applyFont="1" applyFill="1" applyBorder="1" applyAlignment="1">
      <alignment horizontal="right"/>
    </xf>
    <xf numFmtId="3" fontId="9" fillId="4" borderId="66" xfId="0" applyNumberFormat="1" applyFont="1" applyFill="1" applyBorder="1" applyAlignment="1">
      <alignment horizontal="right"/>
    </xf>
    <xf numFmtId="0" fontId="20" fillId="4" borderId="65" xfId="0" applyFont="1" applyFill="1" applyBorder="1" applyAlignment="1">
      <alignment horizontal="left" vertical="center"/>
    </xf>
    <xf numFmtId="0" fontId="20" fillId="4" borderId="43" xfId="0" applyFont="1" applyFill="1" applyBorder="1" applyAlignment="1">
      <alignment horizontal="left" vertical="center"/>
    </xf>
    <xf numFmtId="3" fontId="20" fillId="4" borderId="43" xfId="0" applyNumberFormat="1" applyFont="1" applyFill="1" applyBorder="1" applyAlignment="1">
      <alignment horizontal="right" vertical="center"/>
    </xf>
    <xf numFmtId="3" fontId="20" fillId="4" borderId="66" xfId="0" applyNumberFormat="1" applyFont="1" applyFill="1" applyBorder="1" applyAlignment="1">
      <alignment horizontal="right" vertical="center"/>
    </xf>
    <xf numFmtId="0" fontId="20" fillId="4" borderId="99" xfId="0" applyFont="1" applyFill="1" applyBorder="1" applyAlignment="1">
      <alignment horizontal="left" vertical="center" wrapText="1"/>
    </xf>
    <xf numFmtId="0" fontId="20" fillId="4" borderId="86" xfId="0" applyFont="1" applyFill="1" applyBorder="1" applyAlignment="1">
      <alignment horizontal="left" vertical="center" wrapText="1"/>
    </xf>
    <xf numFmtId="0" fontId="20" fillId="4" borderId="100" xfId="0" applyFont="1" applyFill="1" applyBorder="1" applyAlignment="1">
      <alignment horizontal="left" vertical="center" wrapText="1"/>
    </xf>
    <xf numFmtId="49" fontId="20" fillId="4" borderId="86" xfId="0" applyNumberFormat="1" applyFont="1" applyFill="1" applyBorder="1" applyAlignment="1">
      <alignment horizontal="center" vertical="center"/>
    </xf>
    <xf numFmtId="3" fontId="20" fillId="4" borderId="99" xfId="0" applyNumberFormat="1" applyFont="1" applyFill="1" applyBorder="1" applyAlignment="1">
      <alignment horizontal="center" vertical="center"/>
    </xf>
    <xf numFmtId="3" fontId="20" fillId="4" borderId="86" xfId="0" applyNumberFormat="1" applyFont="1" applyFill="1" applyBorder="1" applyAlignment="1">
      <alignment horizontal="center" vertical="center"/>
    </xf>
    <xf numFmtId="3" fontId="20" fillId="4" borderId="100" xfId="0" applyNumberFormat="1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left" vertical="center" wrapText="1"/>
    </xf>
    <xf numFmtId="0" fontId="20" fillId="4" borderId="65" xfId="0" applyFont="1" applyFill="1" applyBorder="1" applyAlignment="1">
      <alignment horizontal="left" vertical="center" wrapText="1"/>
    </xf>
    <xf numFmtId="0" fontId="20" fillId="4" borderId="43" xfId="0" applyFont="1" applyFill="1" applyBorder="1" applyAlignment="1">
      <alignment horizontal="left" vertical="center" wrapText="1"/>
    </xf>
    <xf numFmtId="0" fontId="20" fillId="4" borderId="66" xfId="0" applyFont="1" applyFill="1" applyBorder="1" applyAlignment="1">
      <alignment horizontal="left" vertical="center" wrapText="1"/>
    </xf>
    <xf numFmtId="3" fontId="20" fillId="4" borderId="65" xfId="0" applyNumberFormat="1" applyFont="1" applyFill="1" applyBorder="1" applyAlignment="1">
      <alignment horizontal="center" vertical="center"/>
    </xf>
    <xf numFmtId="3" fontId="20" fillId="4" borderId="43" xfId="0" applyNumberFormat="1" applyFont="1" applyFill="1" applyBorder="1" applyAlignment="1">
      <alignment horizontal="center" vertical="center"/>
    </xf>
    <xf numFmtId="3" fontId="20" fillId="4" borderId="66" xfId="0" applyNumberFormat="1" applyFont="1" applyFill="1" applyBorder="1" applyAlignment="1">
      <alignment horizontal="center" vertical="center"/>
    </xf>
    <xf numFmtId="3" fontId="20" fillId="4" borderId="87" xfId="0" applyNumberFormat="1" applyFont="1" applyFill="1" applyBorder="1" applyAlignment="1">
      <alignment horizontal="center" vertical="center"/>
    </xf>
    <xf numFmtId="49" fontId="20" fillId="4" borderId="87" xfId="0" applyNumberFormat="1" applyFont="1" applyFill="1" applyBorder="1" applyAlignment="1">
      <alignment horizontal="center" vertical="center"/>
    </xf>
    <xf numFmtId="49" fontId="20" fillId="4" borderId="43" xfId="0" applyNumberFormat="1" applyFont="1" applyFill="1" applyBorder="1" applyAlignment="1">
      <alignment horizontal="center" vertical="center"/>
    </xf>
    <xf numFmtId="49" fontId="20" fillId="4" borderId="85" xfId="0" applyNumberFormat="1" applyFont="1" applyFill="1" applyBorder="1" applyAlignment="1">
      <alignment horizontal="center" vertical="center"/>
    </xf>
    <xf numFmtId="0" fontId="18" fillId="4" borderId="37" xfId="0" applyFont="1" applyFill="1" applyBorder="1" applyAlignment="1">
      <alignment horizontal="center" vertical="center" wrapText="1"/>
    </xf>
    <xf numFmtId="3" fontId="20" fillId="4" borderId="62" xfId="0" applyNumberFormat="1" applyFont="1" applyFill="1" applyBorder="1" applyAlignment="1">
      <alignment horizontal="center" vertical="center"/>
    </xf>
    <xf numFmtId="3" fontId="20" fillId="4" borderId="63" xfId="0" applyNumberFormat="1" applyFont="1" applyFill="1" applyBorder="1" applyAlignment="1">
      <alignment horizontal="center" vertical="center"/>
    </xf>
    <xf numFmtId="3" fontId="20" fillId="4" borderId="64" xfId="0" applyNumberFormat="1" applyFont="1" applyFill="1" applyBorder="1" applyAlignment="1">
      <alignment horizontal="center" vertical="center"/>
    </xf>
    <xf numFmtId="3" fontId="18" fillId="4" borderId="128" xfId="0" applyNumberFormat="1" applyFont="1" applyFill="1" applyBorder="1" applyAlignment="1">
      <alignment horizontal="right" vertical="center" wrapText="1"/>
    </xf>
    <xf numFmtId="3" fontId="18" fillId="0" borderId="128" xfId="0" applyNumberFormat="1" applyFont="1" applyFill="1" applyBorder="1" applyAlignment="1">
      <alignment horizontal="right" vertical="center" wrapText="1"/>
    </xf>
    <xf numFmtId="0" fontId="17" fillId="4" borderId="91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20" fillId="4" borderId="119" xfId="0" applyFont="1" applyFill="1" applyBorder="1" applyAlignment="1">
      <alignment horizontal="left" vertical="center" wrapText="1"/>
    </xf>
    <xf numFmtId="0" fontId="20" fillId="4" borderId="131" xfId="0" applyFont="1" applyFill="1" applyBorder="1" applyAlignment="1">
      <alignment horizontal="left" vertical="center" wrapText="1"/>
    </xf>
    <xf numFmtId="0" fontId="20" fillId="4" borderId="105" xfId="0" applyFont="1" applyFill="1" applyBorder="1" applyAlignment="1">
      <alignment horizontal="left" vertical="center" wrapText="1"/>
    </xf>
    <xf numFmtId="0" fontId="20" fillId="4" borderId="62" xfId="0" applyFont="1" applyFill="1" applyBorder="1" applyAlignment="1">
      <alignment horizontal="left" vertical="center" wrapText="1"/>
    </xf>
    <xf numFmtId="0" fontId="20" fillId="4" borderId="63" xfId="0" applyFont="1" applyFill="1" applyBorder="1" applyAlignment="1">
      <alignment horizontal="left" vertical="center" wrapText="1"/>
    </xf>
    <xf numFmtId="0" fontId="20" fillId="4" borderId="64" xfId="0" applyFont="1" applyFill="1" applyBorder="1" applyAlignment="1">
      <alignment horizontal="left" vertical="center" wrapText="1"/>
    </xf>
    <xf numFmtId="0" fontId="18" fillId="0" borderId="90" xfId="0" applyFont="1" applyBorder="1" applyAlignment="1">
      <alignment horizontal="center" vertical="center" wrapText="1"/>
    </xf>
    <xf numFmtId="0" fontId="18" fillId="0" borderId="91" xfId="0" applyFont="1" applyBorder="1" applyAlignment="1">
      <alignment horizontal="center" vertical="center" wrapText="1"/>
    </xf>
    <xf numFmtId="0" fontId="18" fillId="0" borderId="92" xfId="0" applyFont="1" applyBorder="1" applyAlignment="1">
      <alignment horizontal="center" vertical="center" wrapText="1"/>
    </xf>
    <xf numFmtId="0" fontId="18" fillId="0" borderId="94" xfId="0" applyFont="1" applyBorder="1" applyAlignment="1">
      <alignment horizontal="center" vertical="center" wrapText="1"/>
    </xf>
    <xf numFmtId="0" fontId="18" fillId="0" borderId="9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0" fontId="20" fillId="0" borderId="128" xfId="0" applyFont="1" applyBorder="1" applyAlignment="1">
      <alignment horizontal="left" vertical="center" wrapText="1"/>
    </xf>
    <xf numFmtId="0" fontId="20" fillId="0" borderId="124" xfId="0" applyFont="1" applyBorder="1" applyAlignment="1">
      <alignment horizontal="left" vertical="center" wrapText="1"/>
    </xf>
    <xf numFmtId="0" fontId="18" fillId="4" borderId="37" xfId="0" applyFont="1" applyFill="1" applyBorder="1" applyAlignment="1">
      <alignment horizontal="center" vertical="center"/>
    </xf>
    <xf numFmtId="3" fontId="20" fillId="2" borderId="128" xfId="0" applyNumberFormat="1" applyFont="1" applyFill="1" applyBorder="1" applyAlignment="1">
      <alignment horizontal="right" vertical="center"/>
    </xf>
    <xf numFmtId="3" fontId="20" fillId="0" borderId="128" xfId="0" applyNumberFormat="1" applyFont="1" applyBorder="1" applyAlignment="1">
      <alignment horizontal="right" vertical="center"/>
    </xf>
    <xf numFmtId="0" fontId="18" fillId="0" borderId="37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 wrapText="1"/>
    </xf>
    <xf numFmtId="3" fontId="20" fillId="0" borderId="124" xfId="0" applyNumberFormat="1" applyFont="1" applyBorder="1" applyAlignment="1">
      <alignment horizontal="right" vertical="center"/>
    </xf>
    <xf numFmtId="0" fontId="9" fillId="4" borderId="70" xfId="0" applyFont="1" applyFill="1" applyBorder="1" applyAlignment="1">
      <alignment horizontal="left"/>
    </xf>
    <xf numFmtId="0" fontId="9" fillId="4" borderId="71" xfId="0" applyFont="1" applyFill="1" applyBorder="1" applyAlignment="1">
      <alignment horizontal="left"/>
    </xf>
    <xf numFmtId="3" fontId="9" fillId="4" borderId="71" xfId="0" applyNumberFormat="1" applyFont="1" applyFill="1" applyBorder="1" applyAlignment="1">
      <alignment horizontal="right"/>
    </xf>
    <xf numFmtId="3" fontId="9" fillId="4" borderId="72" xfId="0" applyNumberFormat="1" applyFont="1" applyFill="1" applyBorder="1" applyAlignment="1">
      <alignment horizontal="right"/>
    </xf>
    <xf numFmtId="3" fontId="20" fillId="4" borderId="128" xfId="0" applyNumberFormat="1" applyFont="1" applyFill="1" applyBorder="1" applyAlignment="1">
      <alignment horizontal="right" vertical="center" wrapText="1"/>
    </xf>
    <xf numFmtId="3" fontId="20" fillId="4" borderId="99" xfId="0" applyNumberFormat="1" applyFont="1" applyFill="1" applyBorder="1" applyAlignment="1">
      <alignment horizontal="right" vertical="center" wrapText="1"/>
    </xf>
    <xf numFmtId="3" fontId="20" fillId="4" borderId="86" xfId="0" applyNumberFormat="1" applyFont="1" applyFill="1" applyBorder="1" applyAlignment="1">
      <alignment horizontal="right" vertical="center" wrapText="1"/>
    </xf>
    <xf numFmtId="3" fontId="20" fillId="4" borderId="100" xfId="0" applyNumberFormat="1" applyFont="1" applyFill="1" applyBorder="1" applyAlignment="1">
      <alignment horizontal="right" vertical="center" wrapText="1"/>
    </xf>
    <xf numFmtId="3" fontId="18" fillId="2" borderId="127" xfId="0" applyNumberFormat="1" applyFont="1" applyFill="1" applyBorder="1" applyAlignment="1">
      <alignment horizontal="right" vertical="center" wrapText="1"/>
    </xf>
    <xf numFmtId="3" fontId="20" fillId="4" borderId="128" xfId="0" applyNumberFormat="1" applyFont="1" applyFill="1" applyBorder="1" applyAlignment="1">
      <alignment horizontal="right" vertical="center"/>
    </xf>
    <xf numFmtId="3" fontId="20" fillId="2" borderId="99" xfId="0" applyNumberFormat="1" applyFont="1" applyFill="1" applyBorder="1" applyAlignment="1">
      <alignment horizontal="right" vertical="center"/>
    </xf>
    <xf numFmtId="3" fontId="20" fillId="2" borderId="86" xfId="0" applyNumberFormat="1" applyFont="1" applyFill="1" applyBorder="1" applyAlignment="1">
      <alignment horizontal="right" vertical="center"/>
    </xf>
    <xf numFmtId="3" fontId="20" fillId="2" borderId="100" xfId="0" applyNumberFormat="1" applyFont="1" applyFill="1" applyBorder="1" applyAlignment="1">
      <alignment horizontal="right" vertical="center"/>
    </xf>
    <xf numFmtId="0" fontId="20" fillId="0" borderId="99" xfId="0" applyFont="1" applyBorder="1" applyAlignment="1">
      <alignment horizontal="left" vertical="center" wrapText="1"/>
    </xf>
    <xf numFmtId="0" fontId="20" fillId="0" borderId="86" xfId="0" applyFont="1" applyBorder="1" applyAlignment="1">
      <alignment horizontal="left" vertical="center" wrapText="1"/>
    </xf>
    <xf numFmtId="0" fontId="20" fillId="0" borderId="100" xfId="0" applyFont="1" applyBorder="1" applyAlignment="1">
      <alignment horizontal="left" vertical="center" wrapText="1"/>
    </xf>
    <xf numFmtId="0" fontId="20" fillId="0" borderId="128" xfId="0" applyFont="1" applyBorder="1" applyAlignment="1">
      <alignment horizontal="left" vertical="center"/>
    </xf>
    <xf numFmtId="3" fontId="20" fillId="0" borderId="128" xfId="0" applyNumberFormat="1" applyFont="1" applyFill="1" applyBorder="1" applyAlignment="1">
      <alignment horizontal="right" vertical="center"/>
    </xf>
    <xf numFmtId="0" fontId="20" fillId="0" borderId="88" xfId="0" applyFont="1" applyBorder="1" applyAlignment="1">
      <alignment horizontal="left" vertical="center"/>
    </xf>
    <xf numFmtId="0" fontId="20" fillId="0" borderId="89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/>
    </xf>
    <xf numFmtId="0" fontId="18" fillId="0" borderId="126" xfId="0" applyFont="1" applyBorder="1" applyAlignment="1">
      <alignment horizontal="left" vertical="center" wrapText="1"/>
    </xf>
    <xf numFmtId="3" fontId="18" fillId="0" borderId="126" xfId="0" applyNumberFormat="1" applyFont="1" applyFill="1" applyBorder="1" applyAlignment="1">
      <alignment horizontal="right" vertical="center" wrapText="1"/>
    </xf>
    <xf numFmtId="3" fontId="18" fillId="0" borderId="126" xfId="0" applyNumberFormat="1" applyFont="1" applyFill="1" applyBorder="1" applyAlignment="1">
      <alignment horizontal="right" vertical="center"/>
    </xf>
    <xf numFmtId="3" fontId="20" fillId="0" borderId="128" xfId="0" applyNumberFormat="1" applyFont="1" applyFill="1" applyBorder="1" applyAlignment="1">
      <alignment horizontal="right" vertical="center" wrapText="1"/>
    </xf>
    <xf numFmtId="0" fontId="20" fillId="0" borderId="128" xfId="0" applyFont="1" applyFill="1" applyBorder="1" applyAlignment="1">
      <alignment horizontal="left" vertical="center" wrapText="1"/>
    </xf>
    <xf numFmtId="0" fontId="18" fillId="0" borderId="120" xfId="0" applyFont="1" applyBorder="1" applyAlignment="1">
      <alignment horizontal="left" vertical="center" wrapText="1"/>
    </xf>
    <xf numFmtId="0" fontId="18" fillId="0" borderId="111" xfId="0" applyFont="1" applyBorder="1" applyAlignment="1">
      <alignment horizontal="left" vertical="center" wrapText="1"/>
    </xf>
    <xf numFmtId="0" fontId="18" fillId="0" borderId="108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20" fillId="0" borderId="119" xfId="0" applyFont="1" applyBorder="1" applyAlignment="1">
      <alignment horizontal="left" vertical="center" wrapText="1"/>
    </xf>
    <xf numFmtId="0" fontId="20" fillId="0" borderId="131" xfId="0" applyFont="1" applyBorder="1" applyAlignment="1">
      <alignment horizontal="left" vertical="center" wrapText="1"/>
    </xf>
    <xf numFmtId="0" fontId="20" fillId="0" borderId="105" xfId="0" applyFont="1" applyBorder="1" applyAlignment="1">
      <alignment horizontal="left" vertical="center" wrapText="1"/>
    </xf>
    <xf numFmtId="0" fontId="20" fillId="0" borderId="134" xfId="0" applyFont="1" applyBorder="1" applyAlignment="1">
      <alignment horizontal="left" vertical="center" wrapText="1"/>
    </xf>
    <xf numFmtId="3" fontId="20" fillId="0" borderId="134" xfId="0" applyNumberFormat="1" applyFont="1" applyBorder="1" applyAlignment="1">
      <alignment horizontal="right" vertical="center"/>
    </xf>
    <xf numFmtId="0" fontId="18" fillId="0" borderId="99" xfId="0" applyFont="1" applyFill="1" applyBorder="1" applyAlignment="1">
      <alignment horizontal="left" vertical="center" wrapText="1"/>
    </xf>
    <xf numFmtId="0" fontId="18" fillId="0" borderId="86" xfId="0" applyFont="1" applyFill="1" applyBorder="1" applyAlignment="1">
      <alignment horizontal="left" vertical="center" wrapText="1"/>
    </xf>
    <xf numFmtId="0" fontId="18" fillId="0" borderId="100" xfId="0" applyFont="1" applyFill="1" applyBorder="1" applyAlignment="1">
      <alignment horizontal="left" vertical="center" wrapText="1"/>
    </xf>
    <xf numFmtId="0" fontId="18" fillId="0" borderId="120" xfId="0" applyFont="1" applyFill="1" applyBorder="1" applyAlignment="1">
      <alignment horizontal="left" vertical="center" wrapText="1"/>
    </xf>
    <xf numFmtId="0" fontId="18" fillId="0" borderId="111" xfId="0" applyFont="1" applyFill="1" applyBorder="1" applyAlignment="1">
      <alignment horizontal="left" vertical="center" wrapText="1"/>
    </xf>
    <xf numFmtId="0" fontId="18" fillId="0" borderId="108" xfId="0" applyFont="1" applyFill="1" applyBorder="1" applyAlignment="1">
      <alignment horizontal="left" vertical="center" wrapText="1"/>
    </xf>
    <xf numFmtId="0" fontId="18" fillId="0" borderId="127" xfId="0" applyFont="1" applyBorder="1" applyAlignment="1">
      <alignment horizontal="left" vertical="center" wrapText="1"/>
    </xf>
    <xf numFmtId="3" fontId="18" fillId="2" borderId="128" xfId="0" applyNumberFormat="1" applyFont="1" applyFill="1" applyBorder="1" applyAlignment="1">
      <alignment horizontal="right" vertical="center"/>
    </xf>
    <xf numFmtId="3" fontId="18" fillId="2" borderId="99" xfId="0" applyNumberFormat="1" applyFont="1" applyFill="1" applyBorder="1" applyAlignment="1">
      <alignment horizontal="right" vertical="center"/>
    </xf>
    <xf numFmtId="3" fontId="18" fillId="2" borderId="86" xfId="0" applyNumberFormat="1" applyFont="1" applyFill="1" applyBorder="1" applyAlignment="1">
      <alignment horizontal="right" vertical="center"/>
    </xf>
    <xf numFmtId="3" fontId="18" fillId="2" borderId="100" xfId="0" applyNumberFormat="1" applyFont="1" applyFill="1" applyBorder="1" applyAlignment="1">
      <alignment horizontal="right" vertical="center"/>
    </xf>
    <xf numFmtId="3" fontId="18" fillId="2" borderId="124" xfId="0" applyNumberFormat="1" applyFont="1" applyFill="1" applyBorder="1" applyAlignment="1">
      <alignment horizontal="right" vertical="center" wrapText="1"/>
    </xf>
    <xf numFmtId="3" fontId="18" fillId="2" borderId="126" xfId="0" applyNumberFormat="1" applyFont="1" applyFill="1" applyBorder="1" applyAlignment="1">
      <alignment horizontal="right" vertical="center"/>
    </xf>
    <xf numFmtId="0" fontId="17" fillId="0" borderId="0" xfId="0" applyFont="1" applyFill="1" applyAlignment="1">
      <alignment horizontal="justify" vertical="center" wrapText="1"/>
    </xf>
    <xf numFmtId="0" fontId="18" fillId="0" borderId="37" xfId="0" applyFont="1" applyFill="1" applyBorder="1" applyAlignment="1">
      <alignment horizontal="center" vertical="center" wrapText="1"/>
    </xf>
    <xf numFmtId="0" fontId="20" fillId="4" borderId="120" xfId="0" applyFont="1" applyFill="1" applyBorder="1" applyAlignment="1">
      <alignment horizontal="left" vertical="center" wrapText="1"/>
    </xf>
    <xf numFmtId="0" fontId="20" fillId="4" borderId="111" xfId="0" applyFont="1" applyFill="1" applyBorder="1" applyAlignment="1">
      <alignment horizontal="left" vertical="center" wrapText="1"/>
    </xf>
    <xf numFmtId="0" fontId="20" fillId="4" borderId="108" xfId="0" applyFont="1" applyFill="1" applyBorder="1" applyAlignment="1">
      <alignment horizontal="left" vertical="center" wrapText="1"/>
    </xf>
    <xf numFmtId="172" fontId="20" fillId="4" borderId="124" xfId="0" applyNumberFormat="1" applyFont="1" applyFill="1" applyBorder="1" applyAlignment="1">
      <alignment horizontal="right" vertical="center"/>
    </xf>
    <xf numFmtId="10" fontId="20" fillId="4" borderId="124" xfId="0" applyNumberFormat="1" applyFont="1" applyFill="1" applyBorder="1" applyAlignment="1">
      <alignment horizontal="right" vertical="center"/>
    </xf>
    <xf numFmtId="0" fontId="18" fillId="0" borderId="119" xfId="0" applyFont="1" applyFill="1" applyBorder="1" applyAlignment="1">
      <alignment horizontal="left" vertical="center" wrapText="1"/>
    </xf>
    <xf numFmtId="0" fontId="18" fillId="0" borderId="131" xfId="0" applyFont="1" applyFill="1" applyBorder="1" applyAlignment="1">
      <alignment horizontal="left" vertical="center" wrapText="1"/>
    </xf>
    <xf numFmtId="0" fontId="18" fillId="0" borderId="105" xfId="0" applyFont="1" applyFill="1" applyBorder="1" applyAlignment="1">
      <alignment horizontal="left" vertical="center" wrapText="1"/>
    </xf>
    <xf numFmtId="172" fontId="20" fillId="0" borderId="123" xfId="0" applyNumberFormat="1" applyFont="1" applyFill="1" applyBorder="1" applyAlignment="1">
      <alignment horizontal="right" vertical="center"/>
    </xf>
    <xf numFmtId="9" fontId="20" fillId="0" borderId="119" xfId="1" applyFont="1" applyFill="1" applyBorder="1" applyAlignment="1">
      <alignment horizontal="right" vertical="center"/>
    </xf>
    <xf numFmtId="9" fontId="20" fillId="0" borderId="131" xfId="1" applyFont="1" applyFill="1" applyBorder="1" applyAlignment="1">
      <alignment horizontal="right" vertical="center"/>
    </xf>
    <xf numFmtId="9" fontId="20" fillId="0" borderId="105" xfId="1" applyFont="1" applyFill="1" applyBorder="1" applyAlignment="1">
      <alignment horizontal="right" vertical="center"/>
    </xf>
    <xf numFmtId="3" fontId="18" fillId="0" borderId="120" xfId="0" applyNumberFormat="1" applyFont="1" applyBorder="1" applyAlignment="1">
      <alignment horizontal="right" vertical="center"/>
    </xf>
    <xf numFmtId="3" fontId="18" fillId="0" borderId="111" xfId="0" applyNumberFormat="1" applyFont="1" applyBorder="1" applyAlignment="1">
      <alignment horizontal="right" vertical="center"/>
    </xf>
    <xf numFmtId="3" fontId="18" fillId="0" borderId="108" xfId="0" applyNumberFormat="1" applyFont="1" applyBorder="1" applyAlignment="1">
      <alignment horizontal="right" vertical="center"/>
    </xf>
    <xf numFmtId="3" fontId="20" fillId="0" borderId="99" xfId="0" applyNumberFormat="1" applyFont="1" applyBorder="1" applyAlignment="1">
      <alignment horizontal="right" vertical="center"/>
    </xf>
    <xf numFmtId="3" fontId="20" fillId="0" borderId="86" xfId="0" applyNumberFormat="1" applyFont="1" applyBorder="1" applyAlignment="1">
      <alignment horizontal="right" vertical="center"/>
    </xf>
    <xf numFmtId="3" fontId="20" fillId="0" borderId="100" xfId="0" applyNumberFormat="1" applyFont="1" applyBorder="1" applyAlignment="1">
      <alignment horizontal="right" vertical="center"/>
    </xf>
    <xf numFmtId="0" fontId="20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center" vertical="center"/>
    </xf>
    <xf numFmtId="3" fontId="18" fillId="0" borderId="126" xfId="0" applyNumberFormat="1" applyFont="1" applyBorder="1" applyAlignment="1">
      <alignment horizontal="right" vertical="center"/>
    </xf>
    <xf numFmtId="0" fontId="18" fillId="0" borderId="124" xfId="0" applyFont="1" applyBorder="1" applyAlignment="1">
      <alignment horizontal="left" vertical="center" wrapText="1"/>
    </xf>
    <xf numFmtId="3" fontId="18" fillId="2" borderId="127" xfId="0" applyNumberFormat="1" applyFont="1" applyFill="1" applyBorder="1" applyAlignment="1">
      <alignment horizontal="right" vertical="center"/>
    </xf>
    <xf numFmtId="0" fontId="20" fillId="0" borderId="127" xfId="0" applyFont="1" applyBorder="1" applyAlignment="1">
      <alignment horizontal="left" vertical="center" wrapText="1"/>
    </xf>
    <xf numFmtId="3" fontId="20" fillId="0" borderId="127" xfId="0" applyNumberFormat="1" applyFont="1" applyBorder="1" applyAlignment="1">
      <alignment horizontal="right" vertical="center"/>
    </xf>
    <xf numFmtId="0" fontId="18" fillId="0" borderId="119" xfId="0" applyFont="1" applyBorder="1" applyAlignment="1">
      <alignment horizontal="left" vertical="center" wrapText="1"/>
    </xf>
    <xf numFmtId="0" fontId="18" fillId="0" borderId="131" xfId="0" applyFont="1" applyBorder="1" applyAlignment="1">
      <alignment horizontal="left" vertical="center" wrapText="1"/>
    </xf>
    <xf numFmtId="0" fontId="18" fillId="0" borderId="105" xfId="0" applyFont="1" applyBorder="1" applyAlignment="1">
      <alignment horizontal="left" vertical="center" wrapText="1"/>
    </xf>
    <xf numFmtId="0" fontId="20" fillId="0" borderId="37" xfId="0" applyFont="1" applyBorder="1" applyAlignment="1">
      <alignment horizontal="left" vertical="center"/>
    </xf>
    <xf numFmtId="3" fontId="18" fillId="2" borderId="124" xfId="0" applyNumberFormat="1" applyFont="1" applyFill="1" applyBorder="1" applyAlignment="1">
      <alignment horizontal="right" vertical="center"/>
    </xf>
    <xf numFmtId="3" fontId="18" fillId="2" borderId="120" xfId="0" applyNumberFormat="1" applyFont="1" applyFill="1" applyBorder="1" applyAlignment="1">
      <alignment horizontal="right" vertical="center"/>
    </xf>
    <xf numFmtId="3" fontId="18" fillId="2" borderId="111" xfId="0" applyNumberFormat="1" applyFont="1" applyFill="1" applyBorder="1" applyAlignment="1">
      <alignment horizontal="right" vertical="center"/>
    </xf>
    <xf numFmtId="3" fontId="18" fillId="2" borderId="108" xfId="0" applyNumberFormat="1" applyFont="1" applyFill="1" applyBorder="1" applyAlignment="1">
      <alignment horizontal="right" vertical="center"/>
    </xf>
    <xf numFmtId="0" fontId="20" fillId="0" borderId="99" xfId="0" applyFont="1" applyBorder="1" applyAlignment="1">
      <alignment horizontal="left" vertical="center"/>
    </xf>
    <xf numFmtId="0" fontId="20" fillId="0" borderId="86" xfId="0" applyFont="1" applyBorder="1" applyAlignment="1">
      <alignment horizontal="left" vertical="center"/>
    </xf>
    <xf numFmtId="0" fontId="20" fillId="0" borderId="100" xfId="0" applyFont="1" applyBorder="1" applyAlignment="1">
      <alignment horizontal="left" vertical="center"/>
    </xf>
    <xf numFmtId="0" fontId="20" fillId="4" borderId="37" xfId="0" applyFont="1" applyFill="1" applyBorder="1" applyAlignment="1">
      <alignment horizontal="left" vertical="center"/>
    </xf>
    <xf numFmtId="3" fontId="18" fillId="4" borderId="124" xfId="0" applyNumberFormat="1" applyFont="1" applyFill="1" applyBorder="1" applyAlignment="1">
      <alignment horizontal="right" vertical="center" wrapText="1"/>
    </xf>
    <xf numFmtId="3" fontId="18" fillId="0" borderId="124" xfId="0" applyNumberFormat="1" applyFont="1" applyFill="1" applyBorder="1" applyAlignment="1">
      <alignment horizontal="right" vertical="center" wrapText="1"/>
    </xf>
    <xf numFmtId="0" fontId="20" fillId="4" borderId="126" xfId="0" applyFont="1" applyFill="1" applyBorder="1" applyAlignment="1">
      <alignment horizontal="left" vertical="center"/>
    </xf>
    <xf numFmtId="3" fontId="20" fillId="4" borderId="126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justify" vertical="center" wrapText="1"/>
    </xf>
    <xf numFmtId="0" fontId="17" fillId="2" borderId="95" xfId="0" applyFont="1" applyFill="1" applyBorder="1" applyAlignment="1">
      <alignment horizontal="center" vertical="center"/>
    </xf>
    <xf numFmtId="0" fontId="17" fillId="2" borderId="103" xfId="0" applyFont="1" applyFill="1" applyBorder="1" applyAlignment="1">
      <alignment horizontal="center" vertical="center"/>
    </xf>
    <xf numFmtId="0" fontId="18" fillId="4" borderId="88" xfId="0" applyFont="1" applyFill="1" applyBorder="1" applyAlignment="1">
      <alignment horizontal="center" vertical="center"/>
    </xf>
    <xf numFmtId="0" fontId="18" fillId="4" borderId="89" xfId="0" applyFont="1" applyFill="1" applyBorder="1" applyAlignment="1">
      <alignment horizontal="center" vertical="center"/>
    </xf>
    <xf numFmtId="0" fontId="18" fillId="4" borderId="17" xfId="0" applyFont="1" applyFill="1" applyBorder="1" applyAlignment="1">
      <alignment horizontal="center" vertical="center"/>
    </xf>
    <xf numFmtId="0" fontId="20" fillId="0" borderId="90" xfId="0" applyFont="1" applyBorder="1" applyAlignment="1">
      <alignment horizontal="left" vertical="center" wrapText="1"/>
    </xf>
    <xf numFmtId="0" fontId="20" fillId="0" borderId="91" xfId="0" applyFont="1" applyBorder="1" applyAlignment="1">
      <alignment horizontal="left" vertical="center" wrapText="1"/>
    </xf>
    <xf numFmtId="0" fontId="20" fillId="0" borderId="92" xfId="0" applyFont="1" applyBorder="1" applyAlignment="1">
      <alignment horizontal="left" vertical="center" wrapText="1"/>
    </xf>
    <xf numFmtId="3" fontId="18" fillId="4" borderId="126" xfId="0" applyNumberFormat="1" applyFont="1" applyFill="1" applyBorder="1" applyAlignment="1">
      <alignment horizontal="right" vertical="center" wrapText="1"/>
    </xf>
    <xf numFmtId="3" fontId="18" fillId="0" borderId="126" xfId="0" applyNumberFormat="1" applyFont="1" applyBorder="1" applyAlignment="1">
      <alignment horizontal="right" vertical="center" wrapText="1"/>
    </xf>
    <xf numFmtId="3" fontId="20" fillId="0" borderId="128" xfId="0" applyNumberFormat="1" applyFont="1" applyBorder="1" applyAlignment="1">
      <alignment horizontal="right" vertical="center" wrapText="1"/>
    </xf>
    <xf numFmtId="0" fontId="18" fillId="0" borderId="94" xfId="0" applyFont="1" applyBorder="1" applyAlignment="1">
      <alignment horizontal="left" vertical="center" wrapText="1"/>
    </xf>
    <xf numFmtId="0" fontId="18" fillId="0" borderId="95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3" fontId="18" fillId="0" borderId="128" xfId="0" applyNumberFormat="1" applyFont="1" applyBorder="1" applyAlignment="1">
      <alignment horizontal="right" vertical="center" wrapText="1"/>
    </xf>
    <xf numFmtId="3" fontId="18" fillId="4" borderId="123" xfId="0" applyNumberFormat="1" applyFont="1" applyFill="1" applyBorder="1" applyAlignment="1">
      <alignment horizontal="right" vertical="center" wrapText="1"/>
    </xf>
    <xf numFmtId="0" fontId="18" fillId="4" borderId="127" xfId="0" applyFont="1" applyFill="1" applyBorder="1" applyAlignment="1">
      <alignment horizontal="left" vertical="center"/>
    </xf>
    <xf numFmtId="0" fontId="20" fillId="4" borderId="120" xfId="0" applyFont="1" applyFill="1" applyBorder="1" applyAlignment="1">
      <alignment horizontal="left" vertical="center"/>
    </xf>
    <xf numFmtId="0" fontId="20" fillId="4" borderId="111" xfId="0" applyFont="1" applyFill="1" applyBorder="1" applyAlignment="1">
      <alignment horizontal="left" vertical="center"/>
    </xf>
    <xf numFmtId="0" fontId="20" fillId="4" borderId="108" xfId="0" applyFont="1" applyFill="1" applyBorder="1" applyAlignment="1">
      <alignment horizontal="left" vertical="center"/>
    </xf>
    <xf numFmtId="3" fontId="18" fillId="4" borderId="127" xfId="0" applyNumberFormat="1" applyFont="1" applyFill="1" applyBorder="1" applyAlignment="1">
      <alignment horizontal="right" vertical="center"/>
    </xf>
    <xf numFmtId="3" fontId="20" fillId="4" borderId="124" xfId="0" applyNumberFormat="1" applyFont="1" applyFill="1" applyBorder="1" applyAlignment="1">
      <alignment horizontal="right" vertical="center"/>
    </xf>
    <xf numFmtId="0" fontId="18" fillId="0" borderId="128" xfId="0" applyFont="1" applyFill="1" applyBorder="1" applyAlignment="1">
      <alignment horizontal="left" vertical="center" wrapText="1"/>
    </xf>
    <xf numFmtId="4" fontId="17" fillId="4" borderId="91" xfId="0" applyNumberFormat="1" applyFont="1" applyFill="1" applyBorder="1" applyAlignment="1">
      <alignment horizontal="center" vertical="center"/>
    </xf>
    <xf numFmtId="0" fontId="20" fillId="4" borderId="99" xfId="0" applyFont="1" applyFill="1" applyBorder="1" applyAlignment="1">
      <alignment horizontal="left" vertical="center"/>
    </xf>
    <xf numFmtId="0" fontId="20" fillId="4" borderId="86" xfId="0" applyFont="1" applyFill="1" applyBorder="1" applyAlignment="1">
      <alignment horizontal="left" vertical="center"/>
    </xf>
    <xf numFmtId="0" fontId="20" fillId="4" borderId="100" xfId="0" applyFont="1" applyFill="1" applyBorder="1" applyAlignment="1">
      <alignment horizontal="left" vertical="center"/>
    </xf>
    <xf numFmtId="0" fontId="20" fillId="4" borderId="128" xfId="0" applyFont="1" applyFill="1" applyBorder="1" applyAlignment="1">
      <alignment horizontal="left" vertical="center"/>
    </xf>
    <xf numFmtId="0" fontId="18" fillId="0" borderId="37" xfId="0" applyFont="1" applyBorder="1" applyAlignment="1">
      <alignment horizontal="left" vertical="center" wrapText="1"/>
    </xf>
    <xf numFmtId="3" fontId="18" fillId="0" borderId="37" xfId="0" applyNumberFormat="1" applyFont="1" applyBorder="1" applyAlignment="1">
      <alignment horizontal="right" vertical="center"/>
    </xf>
    <xf numFmtId="0" fontId="20" fillId="0" borderId="135" xfId="0" applyFont="1" applyBorder="1" applyAlignment="1">
      <alignment horizontal="left" vertical="center" wrapText="1"/>
    </xf>
    <xf numFmtId="3" fontId="20" fillId="0" borderId="135" xfId="0" applyNumberFormat="1" applyFont="1" applyBorder="1" applyAlignment="1">
      <alignment horizontal="right" vertical="center"/>
    </xf>
    <xf numFmtId="0" fontId="20" fillId="0" borderId="123" xfId="0" applyFont="1" applyBorder="1" applyAlignment="1">
      <alignment horizontal="left" vertical="center" wrapText="1"/>
    </xf>
    <xf numFmtId="3" fontId="20" fillId="0" borderId="123" xfId="0" applyNumberFormat="1" applyFont="1" applyBorder="1" applyAlignment="1">
      <alignment horizontal="right" vertical="center"/>
    </xf>
    <xf numFmtId="3" fontId="18" fillId="4" borderId="128" xfId="0" applyNumberFormat="1" applyFont="1" applyFill="1" applyBorder="1" applyAlignment="1">
      <alignment horizontal="right" vertical="center"/>
    </xf>
    <xf numFmtId="3" fontId="20" fillId="4" borderId="127" xfId="0" applyNumberFormat="1" applyFont="1" applyFill="1" applyBorder="1" applyAlignment="1">
      <alignment horizontal="right" vertical="center"/>
    </xf>
    <xf numFmtId="0" fontId="18" fillId="0" borderId="37" xfId="0" applyFont="1" applyBorder="1" applyAlignment="1">
      <alignment horizontal="left" vertical="center"/>
    </xf>
    <xf numFmtId="3" fontId="20" fillId="0" borderId="85" xfId="0" applyNumberFormat="1" applyFont="1" applyBorder="1" applyAlignment="1">
      <alignment horizontal="center" vertical="center"/>
    </xf>
    <xf numFmtId="3" fontId="20" fillId="0" borderId="86" xfId="0" applyNumberFormat="1" applyFont="1" applyBorder="1" applyAlignment="1">
      <alignment horizontal="center" vertical="center"/>
    </xf>
    <xf numFmtId="3" fontId="20" fillId="0" borderId="87" xfId="0" applyNumberFormat="1" applyFont="1" applyBorder="1" applyAlignment="1">
      <alignment horizontal="center" vertical="center"/>
    </xf>
    <xf numFmtId="3" fontId="20" fillId="4" borderId="100" xfId="0" applyNumberFormat="1" applyFont="1" applyFill="1" applyBorder="1" applyAlignment="1">
      <alignment horizontal="right" vertical="center"/>
    </xf>
    <xf numFmtId="3" fontId="20" fillId="4" borderId="99" xfId="0" applyNumberFormat="1" applyFont="1" applyFill="1" applyBorder="1" applyAlignment="1">
      <alignment horizontal="right" vertical="center"/>
    </xf>
    <xf numFmtId="3" fontId="20" fillId="4" borderId="86" xfId="0" applyNumberFormat="1" applyFont="1" applyFill="1" applyBorder="1" applyAlignment="1">
      <alignment horizontal="right" vertical="center"/>
    </xf>
    <xf numFmtId="0" fontId="18" fillId="0" borderId="99" xfId="0" applyFont="1" applyBorder="1" applyAlignment="1">
      <alignment horizontal="left" vertical="center"/>
    </xf>
    <xf numFmtId="0" fontId="18" fillId="0" borderId="86" xfId="0" applyFont="1" applyBorder="1" applyAlignment="1">
      <alignment horizontal="left" vertical="center"/>
    </xf>
    <xf numFmtId="0" fontId="18" fillId="0" borderId="100" xfId="0" applyFont="1" applyBorder="1" applyAlignment="1">
      <alignment horizontal="left" vertical="center"/>
    </xf>
    <xf numFmtId="0" fontId="20" fillId="0" borderId="128" xfId="0" applyFont="1" applyBorder="1" applyAlignment="1">
      <alignment horizontal="right" vertical="center"/>
    </xf>
    <xf numFmtId="0" fontId="20" fillId="0" borderId="120" xfId="0" applyFont="1" applyBorder="1" applyAlignment="1">
      <alignment horizontal="left" vertical="center"/>
    </xf>
    <xf numFmtId="0" fontId="20" fillId="0" borderId="111" xfId="0" applyFont="1" applyBorder="1" applyAlignment="1">
      <alignment horizontal="left" vertical="center"/>
    </xf>
    <xf numFmtId="0" fontId="20" fillId="0" borderId="108" xfId="0" applyFont="1" applyBorder="1" applyAlignment="1">
      <alignment horizontal="left" vertical="center"/>
    </xf>
    <xf numFmtId="0" fontId="20" fillId="0" borderId="126" xfId="0" applyFont="1" applyBorder="1" applyAlignment="1">
      <alignment horizontal="center" vertical="center"/>
    </xf>
    <xf numFmtId="0" fontId="20" fillId="0" borderId="127" xfId="0" applyFont="1" applyBorder="1" applyAlignment="1">
      <alignment horizontal="right" vertical="center"/>
    </xf>
    <xf numFmtId="0" fontId="20" fillId="0" borderId="128" xfId="0" applyFont="1" applyBorder="1" applyAlignment="1">
      <alignment horizontal="center" vertical="center"/>
    </xf>
    <xf numFmtId="0" fontId="20" fillId="0" borderId="127" xfId="0" applyFont="1" applyBorder="1" applyAlignment="1">
      <alignment horizontal="center" vertical="center"/>
    </xf>
    <xf numFmtId="3" fontId="20" fillId="0" borderId="111" xfId="0" applyNumberFormat="1" applyFont="1" applyBorder="1" applyAlignment="1">
      <alignment horizontal="right" vertical="center"/>
    </xf>
    <xf numFmtId="3" fontId="20" fillId="0" borderId="108" xfId="0" applyNumberFormat="1" applyFont="1" applyBorder="1" applyAlignment="1">
      <alignment horizontal="right" vertical="center"/>
    </xf>
    <xf numFmtId="0" fontId="20" fillId="0" borderId="99" xfId="0" applyFont="1" applyBorder="1" applyAlignment="1">
      <alignment horizontal="right" vertical="center"/>
    </xf>
    <xf numFmtId="0" fontId="20" fillId="0" borderId="86" xfId="0" applyFont="1" applyBorder="1" applyAlignment="1">
      <alignment horizontal="right" vertical="center"/>
    </xf>
    <xf numFmtId="0" fontId="20" fillId="0" borderId="43" xfId="0" applyFont="1" applyBorder="1" applyAlignment="1">
      <alignment horizontal="right" vertical="center"/>
    </xf>
    <xf numFmtId="3" fontId="20" fillId="0" borderId="102" xfId="0" applyNumberFormat="1" applyFont="1" applyBorder="1" applyAlignment="1">
      <alignment horizontal="right" vertical="center"/>
    </xf>
    <xf numFmtId="3" fontId="20" fillId="0" borderId="91" xfId="0" applyNumberFormat="1" applyFont="1" applyBorder="1" applyAlignment="1">
      <alignment horizontal="right" vertical="center"/>
    </xf>
    <xf numFmtId="3" fontId="20" fillId="0" borderId="101" xfId="0" applyNumberFormat="1" applyFont="1" applyBorder="1" applyAlignment="1">
      <alignment horizontal="right" vertical="center"/>
    </xf>
    <xf numFmtId="0" fontId="20" fillId="0" borderId="63" xfId="0" applyFont="1" applyBorder="1" applyAlignment="1">
      <alignment horizontal="right" vertical="center"/>
    </xf>
    <xf numFmtId="3" fontId="20" fillId="0" borderId="109" xfId="0" applyNumberFormat="1" applyFont="1" applyBorder="1" applyAlignment="1">
      <alignment horizontal="center" vertical="center"/>
    </xf>
    <xf numFmtId="3" fontId="20" fillId="0" borderId="111" xfId="0" applyNumberFormat="1" applyFont="1" applyBorder="1" applyAlignment="1">
      <alignment horizontal="center" vertical="center"/>
    </xf>
    <xf numFmtId="3" fontId="20" fillId="0" borderId="110" xfId="0" applyNumberFormat="1" applyFont="1" applyBorder="1" applyAlignment="1">
      <alignment horizontal="center" vertical="center"/>
    </xf>
    <xf numFmtId="0" fontId="18" fillId="4" borderId="126" xfId="0" applyFont="1" applyFill="1" applyBorder="1" applyAlignment="1">
      <alignment horizontal="center" vertical="center" wrapText="1"/>
    </xf>
    <xf numFmtId="0" fontId="18" fillId="0" borderId="126" xfId="0" applyFont="1" applyBorder="1" applyAlignment="1">
      <alignment horizontal="center" vertical="center" wrapText="1"/>
    </xf>
    <xf numFmtId="0" fontId="18" fillId="0" borderId="119" xfId="0" applyFont="1" applyBorder="1" applyAlignment="1">
      <alignment horizontal="left" vertical="center"/>
    </xf>
    <xf numFmtId="0" fontId="18" fillId="0" borderId="131" xfId="0" applyFont="1" applyBorder="1" applyAlignment="1">
      <alignment horizontal="left" vertical="center"/>
    </xf>
    <xf numFmtId="0" fontId="18" fillId="0" borderId="105" xfId="0" applyFont="1" applyBorder="1" applyAlignment="1">
      <alignment horizontal="left" vertical="center"/>
    </xf>
    <xf numFmtId="3" fontId="18" fillId="4" borderId="13" xfId="0" applyNumberFormat="1" applyFont="1" applyFill="1" applyBorder="1" applyAlignment="1">
      <alignment horizontal="right" vertical="center"/>
    </xf>
    <xf numFmtId="3" fontId="20" fillId="0" borderId="131" xfId="0" applyNumberFormat="1" applyFont="1" applyBorder="1" applyAlignment="1">
      <alignment horizontal="right" vertical="center"/>
    </xf>
    <xf numFmtId="3" fontId="20" fillId="0" borderId="105" xfId="0" applyNumberFormat="1" applyFont="1" applyBorder="1" applyAlignment="1">
      <alignment horizontal="right" vertical="center"/>
    </xf>
    <xf numFmtId="3" fontId="20" fillId="0" borderId="106" xfId="0" applyNumberFormat="1" applyFont="1" applyBorder="1" applyAlignment="1">
      <alignment horizontal="center" vertical="center"/>
    </xf>
    <xf numFmtId="3" fontId="20" fillId="0" borderId="131" xfId="0" applyNumberFormat="1" applyFont="1" applyBorder="1" applyAlignment="1">
      <alignment horizontal="center" vertical="center"/>
    </xf>
    <xf numFmtId="3" fontId="20" fillId="0" borderId="107" xfId="0" applyNumberFormat="1" applyFont="1" applyBorder="1" applyAlignment="1">
      <alignment horizontal="center" vertical="center"/>
    </xf>
    <xf numFmtId="0" fontId="17" fillId="4" borderId="0" xfId="0" applyFont="1" applyFill="1" applyAlignment="1">
      <alignment horizontal="left" vertical="center"/>
    </xf>
    <xf numFmtId="0" fontId="18" fillId="4" borderId="88" xfId="0" applyFont="1" applyFill="1" applyBorder="1" applyAlignment="1">
      <alignment horizontal="center" vertical="center" wrapText="1"/>
    </xf>
    <xf numFmtId="0" fontId="18" fillId="4" borderId="89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0" borderId="88" xfId="0" applyFont="1" applyBorder="1" applyAlignment="1">
      <alignment horizontal="center" vertical="center" wrapText="1"/>
    </xf>
    <xf numFmtId="0" fontId="18" fillId="0" borderId="8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0" xfId="0" applyFont="1" applyBorder="1" applyAlignment="1">
      <alignment horizontal="left" vertical="center"/>
    </xf>
    <xf numFmtId="0" fontId="18" fillId="0" borderId="111" xfId="0" applyFont="1" applyBorder="1" applyAlignment="1">
      <alignment horizontal="left" vertical="center"/>
    </xf>
    <xf numFmtId="0" fontId="18" fillId="0" borderId="108" xfId="0" applyFont="1" applyBorder="1" applyAlignment="1">
      <alignment horizontal="left" vertical="center"/>
    </xf>
    <xf numFmtId="3" fontId="20" fillId="4" borderId="98" xfId="0" applyNumberFormat="1" applyFont="1" applyFill="1" applyBorder="1" applyAlignment="1">
      <alignment horizontal="right" vertical="center"/>
    </xf>
    <xf numFmtId="3" fontId="20" fillId="4" borderId="135" xfId="0" applyNumberFormat="1" applyFont="1" applyFill="1" applyBorder="1" applyAlignment="1">
      <alignment horizontal="right" vertical="center"/>
    </xf>
    <xf numFmtId="0" fontId="18" fillId="0" borderId="128" xfId="0" applyFont="1" applyBorder="1" applyAlignment="1">
      <alignment horizontal="left" vertical="center" wrapText="1"/>
    </xf>
    <xf numFmtId="3" fontId="18" fillId="4" borderId="126" xfId="0" applyNumberFormat="1" applyFont="1" applyFill="1" applyBorder="1" applyAlignment="1">
      <alignment horizontal="right" vertical="center"/>
    </xf>
    <xf numFmtId="0" fontId="17" fillId="4" borderId="0" xfId="0" applyFont="1" applyFill="1" applyAlignment="1">
      <alignment horizontal="left" vertical="center" wrapText="1"/>
    </xf>
    <xf numFmtId="0" fontId="18" fillId="0" borderId="88" xfId="0" applyFont="1" applyBorder="1" applyAlignment="1">
      <alignment horizontal="left" vertical="center" wrapText="1"/>
    </xf>
    <xf numFmtId="0" fontId="18" fillId="0" borderId="89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3" fontId="18" fillId="4" borderId="17" xfId="0" applyNumberFormat="1" applyFont="1" applyFill="1" applyBorder="1" applyAlignment="1">
      <alignment horizontal="right" vertical="center"/>
    </xf>
    <xf numFmtId="3" fontId="18" fillId="4" borderId="37" xfId="0" applyNumberFormat="1" applyFont="1" applyFill="1" applyBorder="1" applyAlignment="1">
      <alignment horizontal="right" vertical="center"/>
    </xf>
    <xf numFmtId="0" fontId="20" fillId="0" borderId="96" xfId="0" applyFont="1" applyBorder="1" applyAlignment="1">
      <alignment horizontal="left" vertical="center" wrapText="1"/>
    </xf>
    <xf numFmtId="0" fontId="20" fillId="0" borderId="97" xfId="0" applyFont="1" applyBorder="1" applyAlignment="1">
      <alignment horizontal="left" vertical="center" wrapText="1"/>
    </xf>
    <xf numFmtId="0" fontId="20" fillId="0" borderId="98" xfId="0" applyFont="1" applyBorder="1" applyAlignment="1">
      <alignment horizontal="left" vertical="center" wrapText="1"/>
    </xf>
    <xf numFmtId="3" fontId="20" fillId="0" borderId="65" xfId="0" applyNumberFormat="1" applyFont="1" applyBorder="1" applyAlignment="1">
      <alignment horizontal="right" vertical="center"/>
    </xf>
    <xf numFmtId="3" fontId="20" fillId="0" borderId="43" xfId="0" applyNumberFormat="1" applyFont="1" applyBorder="1" applyAlignment="1">
      <alignment horizontal="right" vertical="center"/>
    </xf>
    <xf numFmtId="3" fontId="20" fillId="0" borderId="66" xfId="0" applyNumberFormat="1" applyFont="1" applyBorder="1" applyAlignment="1">
      <alignment horizontal="right" vertical="center"/>
    </xf>
    <xf numFmtId="3" fontId="20" fillId="2" borderId="65" xfId="0" applyNumberFormat="1" applyFont="1" applyFill="1" applyBorder="1" applyAlignment="1">
      <alignment horizontal="right" vertical="center"/>
    </xf>
    <xf numFmtId="3" fontId="20" fillId="2" borderId="43" xfId="0" applyNumberFormat="1" applyFont="1" applyFill="1" applyBorder="1" applyAlignment="1">
      <alignment horizontal="right" vertical="center"/>
    </xf>
    <xf numFmtId="3" fontId="20" fillId="2" borderId="66" xfId="0" applyNumberFormat="1" applyFont="1" applyFill="1" applyBorder="1" applyAlignment="1">
      <alignment horizontal="right" vertical="center"/>
    </xf>
    <xf numFmtId="3" fontId="20" fillId="0" borderId="70" xfId="0" applyNumberFormat="1" applyFont="1" applyBorder="1" applyAlignment="1">
      <alignment horizontal="right" vertical="center"/>
    </xf>
    <xf numFmtId="3" fontId="20" fillId="0" borderId="71" xfId="0" applyNumberFormat="1" applyFont="1" applyBorder="1" applyAlignment="1">
      <alignment horizontal="right" vertical="center"/>
    </xf>
    <xf numFmtId="3" fontId="20" fillId="0" borderId="72" xfId="0" applyNumberFormat="1" applyFont="1" applyBorder="1" applyAlignment="1">
      <alignment horizontal="right" vertical="center"/>
    </xf>
    <xf numFmtId="3" fontId="20" fillId="2" borderId="70" xfId="0" applyNumberFormat="1" applyFont="1" applyFill="1" applyBorder="1" applyAlignment="1">
      <alignment horizontal="right" vertical="center"/>
    </xf>
    <xf numFmtId="3" fontId="20" fillId="2" borderId="71" xfId="0" applyNumberFormat="1" applyFont="1" applyFill="1" applyBorder="1" applyAlignment="1">
      <alignment horizontal="right" vertical="center"/>
    </xf>
    <xf numFmtId="3" fontId="20" fillId="2" borderId="72" xfId="0" applyNumberFormat="1" applyFont="1" applyFill="1" applyBorder="1" applyAlignment="1">
      <alignment horizontal="right" vertical="center"/>
    </xf>
    <xf numFmtId="0" fontId="20" fillId="0" borderId="120" xfId="0" applyFont="1" applyBorder="1" applyAlignment="1">
      <alignment horizontal="left" vertical="center" wrapText="1"/>
    </xf>
    <xf numFmtId="0" fontId="20" fillId="0" borderId="111" xfId="0" applyFont="1" applyBorder="1" applyAlignment="1">
      <alignment horizontal="left" vertical="center" wrapText="1"/>
    </xf>
    <xf numFmtId="0" fontId="20" fillId="0" borderId="108" xfId="0" applyFont="1" applyBorder="1" applyAlignment="1">
      <alignment horizontal="left" vertical="center" wrapText="1"/>
    </xf>
    <xf numFmtId="3" fontId="20" fillId="0" borderId="62" xfId="0" applyNumberFormat="1" applyFont="1" applyBorder="1" applyAlignment="1">
      <alignment horizontal="right" vertical="center"/>
    </xf>
    <xf numFmtId="3" fontId="20" fillId="0" borderId="63" xfId="0" applyNumberFormat="1" applyFont="1" applyBorder="1" applyAlignment="1">
      <alignment horizontal="right" vertical="center"/>
    </xf>
    <xf numFmtId="3" fontId="20" fillId="0" borderId="64" xfId="0" applyNumberFormat="1" applyFont="1" applyBorder="1" applyAlignment="1">
      <alignment horizontal="right" vertical="center"/>
    </xf>
    <xf numFmtId="3" fontId="20" fillId="2" borderId="62" xfId="0" applyNumberFormat="1" applyFont="1" applyFill="1" applyBorder="1" applyAlignment="1">
      <alignment horizontal="right" vertical="center"/>
    </xf>
    <xf numFmtId="3" fontId="20" fillId="2" borderId="63" xfId="0" applyNumberFormat="1" applyFont="1" applyFill="1" applyBorder="1" applyAlignment="1">
      <alignment horizontal="right" vertical="center"/>
    </xf>
    <xf numFmtId="3" fontId="20" fillId="2" borderId="64" xfId="0" applyNumberFormat="1" applyFont="1" applyFill="1" applyBorder="1" applyAlignment="1">
      <alignment horizontal="right" vertical="center"/>
    </xf>
    <xf numFmtId="3" fontId="18" fillId="0" borderId="129" xfId="0" applyNumberFormat="1" applyFont="1" applyBorder="1" applyAlignment="1">
      <alignment horizontal="right" vertical="center"/>
    </xf>
    <xf numFmtId="3" fontId="18" fillId="0" borderId="133" xfId="0" applyNumberFormat="1" applyFont="1" applyBorder="1" applyAlignment="1">
      <alignment horizontal="right" vertical="center"/>
    </xf>
    <xf numFmtId="3" fontId="18" fillId="0" borderId="121" xfId="0" applyNumberFormat="1" applyFont="1" applyBorder="1" applyAlignment="1">
      <alignment horizontal="right" vertical="center"/>
    </xf>
    <xf numFmtId="3" fontId="18" fillId="2" borderId="130" xfId="0" applyNumberFormat="1" applyFont="1" applyFill="1" applyBorder="1" applyAlignment="1">
      <alignment horizontal="right" vertical="center"/>
    </xf>
    <xf numFmtId="3" fontId="18" fillId="2" borderId="133" xfId="0" applyNumberFormat="1" applyFont="1" applyFill="1" applyBorder="1" applyAlignment="1">
      <alignment horizontal="right" vertical="center"/>
    </xf>
    <xf numFmtId="3" fontId="18" fillId="2" borderId="121" xfId="0" applyNumberFormat="1" applyFont="1" applyFill="1" applyBorder="1" applyAlignment="1">
      <alignment horizontal="right" vertical="center"/>
    </xf>
    <xf numFmtId="3" fontId="18" fillId="2" borderId="88" xfId="0" applyNumberFormat="1" applyFont="1" applyFill="1" applyBorder="1" applyAlignment="1">
      <alignment horizontal="right" vertical="center"/>
    </xf>
    <xf numFmtId="3" fontId="18" fillId="2" borderId="89" xfId="0" applyNumberFormat="1" applyFont="1" applyFill="1" applyBorder="1" applyAlignment="1">
      <alignment horizontal="right" vertical="center"/>
    </xf>
    <xf numFmtId="3" fontId="18" fillId="2" borderId="17" xfId="0" applyNumberFormat="1" applyFont="1" applyFill="1" applyBorder="1" applyAlignment="1">
      <alignment horizontal="right" vertical="center"/>
    </xf>
    <xf numFmtId="3" fontId="20" fillId="2" borderId="123" xfId="0" applyNumberFormat="1" applyFont="1" applyFill="1" applyBorder="1" applyAlignment="1">
      <alignment horizontal="right" vertical="center"/>
    </xf>
    <xf numFmtId="3" fontId="20" fillId="2" borderId="124" xfId="0" applyNumberFormat="1" applyFont="1" applyFill="1" applyBorder="1" applyAlignment="1">
      <alignment horizontal="right" vertical="center"/>
    </xf>
    <xf numFmtId="3" fontId="20" fillId="2" borderId="119" xfId="0" applyNumberFormat="1" applyFont="1" applyFill="1" applyBorder="1" applyAlignment="1">
      <alignment horizontal="right" vertical="center"/>
    </xf>
    <xf numFmtId="3" fontId="20" fillId="2" borderId="131" xfId="0" applyNumberFormat="1" applyFont="1" applyFill="1" applyBorder="1" applyAlignment="1">
      <alignment horizontal="right" vertical="center"/>
    </xf>
    <xf numFmtId="3" fontId="20" fillId="2" borderId="105" xfId="0" applyNumberFormat="1" applyFont="1" applyFill="1" applyBorder="1" applyAlignment="1">
      <alignment horizontal="right" vertical="center"/>
    </xf>
    <xf numFmtId="3" fontId="20" fillId="4" borderId="123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justify" vertical="center"/>
    </xf>
    <xf numFmtId="0" fontId="18" fillId="0" borderId="123" xfId="0" applyFont="1" applyBorder="1" applyAlignment="1">
      <alignment horizontal="left" vertical="center"/>
    </xf>
    <xf numFmtId="0" fontId="20" fillId="0" borderId="124" xfId="0" applyFont="1" applyBorder="1" applyAlignment="1">
      <alignment horizontal="left" vertical="center"/>
    </xf>
    <xf numFmtId="3" fontId="18" fillId="0" borderId="88" xfId="0" applyNumberFormat="1" applyFont="1" applyBorder="1" applyAlignment="1">
      <alignment horizontal="right" vertical="center"/>
    </xf>
    <xf numFmtId="3" fontId="18" fillId="0" borderId="89" xfId="0" applyNumberFormat="1" applyFont="1" applyBorder="1" applyAlignment="1">
      <alignment horizontal="right" vertical="center"/>
    </xf>
    <xf numFmtId="3" fontId="18" fillId="0" borderId="17" xfId="0" applyNumberFormat="1" applyFont="1" applyBorder="1" applyAlignment="1">
      <alignment horizontal="right" vertical="center"/>
    </xf>
    <xf numFmtId="3" fontId="18" fillId="2" borderId="119" xfId="0" applyNumberFormat="1" applyFont="1" applyFill="1" applyBorder="1" applyAlignment="1">
      <alignment horizontal="right" vertical="center"/>
    </xf>
    <xf numFmtId="3" fontId="18" fillId="2" borderId="131" xfId="0" applyNumberFormat="1" applyFont="1" applyFill="1" applyBorder="1" applyAlignment="1">
      <alignment horizontal="right" vertical="center"/>
    </xf>
    <xf numFmtId="3" fontId="18" fillId="2" borderId="105" xfId="0" applyNumberFormat="1" applyFont="1" applyFill="1" applyBorder="1" applyAlignment="1">
      <alignment horizontal="right" vertical="center"/>
    </xf>
    <xf numFmtId="3" fontId="20" fillId="4" borderId="120" xfId="0" applyNumberFormat="1" applyFont="1" applyFill="1" applyBorder="1" applyAlignment="1">
      <alignment horizontal="right" vertical="center"/>
    </xf>
    <xf numFmtId="3" fontId="20" fillId="4" borderId="111" xfId="0" applyNumberFormat="1" applyFont="1" applyFill="1" applyBorder="1" applyAlignment="1">
      <alignment horizontal="right" vertical="center"/>
    </xf>
    <xf numFmtId="3" fontId="20" fillId="4" borderId="110" xfId="0" applyNumberFormat="1" applyFont="1" applyFill="1" applyBorder="1" applyAlignment="1">
      <alignment horizontal="right" vertical="center"/>
    </xf>
    <xf numFmtId="3" fontId="20" fillId="0" borderId="109" xfId="0" applyNumberFormat="1" applyFont="1" applyBorder="1" applyAlignment="1">
      <alignment horizontal="right" vertical="center"/>
    </xf>
    <xf numFmtId="3" fontId="20" fillId="0" borderId="120" xfId="0" applyNumberFormat="1" applyFont="1" applyBorder="1" applyAlignment="1">
      <alignment horizontal="right" vertical="center"/>
    </xf>
    <xf numFmtId="0" fontId="20" fillId="0" borderId="100" xfId="0" applyFont="1" applyBorder="1" applyAlignment="1">
      <alignment horizontal="center" vertical="center"/>
    </xf>
    <xf numFmtId="3" fontId="18" fillId="4" borderId="88" xfId="0" applyNumberFormat="1" applyFont="1" applyFill="1" applyBorder="1" applyAlignment="1">
      <alignment horizontal="right" vertical="center"/>
    </xf>
    <xf numFmtId="3" fontId="18" fillId="4" borderId="89" xfId="0" applyNumberFormat="1" applyFont="1" applyFill="1" applyBorder="1" applyAlignment="1">
      <alignment horizontal="right" vertical="center"/>
    </xf>
    <xf numFmtId="3" fontId="18" fillId="0" borderId="130" xfId="0" applyNumberFormat="1" applyFont="1" applyBorder="1" applyAlignment="1">
      <alignment horizontal="right" vertical="center"/>
    </xf>
    <xf numFmtId="3" fontId="18" fillId="2" borderId="13" xfId="0" applyNumberFormat="1" applyFont="1" applyFill="1" applyBorder="1" applyAlignment="1">
      <alignment horizontal="right" vertical="center"/>
    </xf>
    <xf numFmtId="0" fontId="17" fillId="4" borderId="0" xfId="0" applyFont="1" applyFill="1" applyAlignment="1">
      <alignment horizontal="justify" vertical="center" wrapText="1"/>
    </xf>
    <xf numFmtId="0" fontId="17" fillId="0" borderId="0" xfId="0" applyFont="1" applyFill="1" applyAlignment="1">
      <alignment horizontal="left" vertical="center" wrapText="1"/>
    </xf>
    <xf numFmtId="0" fontId="20" fillId="0" borderId="91" xfId="0" applyFont="1" applyFill="1" applyBorder="1" applyAlignment="1">
      <alignment horizontal="center" vertical="center" wrapText="1"/>
    </xf>
    <xf numFmtId="3" fontId="20" fillId="4" borderId="119" xfId="0" applyNumberFormat="1" applyFont="1" applyFill="1" applyBorder="1" applyAlignment="1">
      <alignment horizontal="right" vertical="center" wrapText="1"/>
    </xf>
    <xf numFmtId="3" fontId="20" fillId="4" borderId="131" xfId="0" applyNumberFormat="1" applyFont="1" applyFill="1" applyBorder="1" applyAlignment="1">
      <alignment horizontal="right" vertical="center" wrapText="1"/>
    </xf>
    <xf numFmtId="3" fontId="20" fillId="4" borderId="105" xfId="0" applyNumberFormat="1" applyFont="1" applyFill="1" applyBorder="1" applyAlignment="1">
      <alignment horizontal="right" vertical="center" wrapText="1"/>
    </xf>
    <xf numFmtId="3" fontId="20" fillId="4" borderId="120" xfId="0" applyNumberFormat="1" applyFont="1" applyFill="1" applyBorder="1" applyAlignment="1">
      <alignment horizontal="right" vertical="center" wrapText="1"/>
    </xf>
    <xf numFmtId="3" fontId="20" fillId="4" borderId="111" xfId="0" applyNumberFormat="1" applyFont="1" applyFill="1" applyBorder="1" applyAlignment="1">
      <alignment horizontal="right" vertical="center" wrapText="1"/>
    </xf>
    <xf numFmtId="3" fontId="20" fillId="4" borderId="108" xfId="0" applyNumberFormat="1" applyFont="1" applyFill="1" applyBorder="1" applyAlignment="1">
      <alignment horizontal="right" vertical="center" wrapText="1"/>
    </xf>
    <xf numFmtId="0" fontId="18" fillId="0" borderId="37" xfId="0" applyNumberFormat="1" applyFont="1" applyBorder="1" applyAlignment="1">
      <alignment horizontal="center" vertical="center" wrapText="1"/>
    </xf>
    <xf numFmtId="4" fontId="20" fillId="4" borderId="120" xfId="0" applyNumberFormat="1" applyFont="1" applyFill="1" applyBorder="1" applyAlignment="1">
      <alignment horizontal="right" vertical="center" wrapText="1"/>
    </xf>
    <xf numFmtId="4" fontId="20" fillId="4" borderId="111" xfId="0" applyNumberFormat="1" applyFont="1" applyFill="1" applyBorder="1" applyAlignment="1">
      <alignment horizontal="right" vertical="center" wrapText="1"/>
    </xf>
    <xf numFmtId="4" fontId="20" fillId="4" borderId="108" xfId="0" applyNumberFormat="1" applyFont="1" applyFill="1" applyBorder="1" applyAlignment="1">
      <alignment horizontal="right" vertical="center" wrapText="1"/>
    </xf>
    <xf numFmtId="0" fontId="20" fillId="0" borderId="127" xfId="0" applyNumberFormat="1" applyFont="1" applyBorder="1" applyAlignment="1">
      <alignment horizontal="left" vertical="center" wrapText="1"/>
    </xf>
    <xf numFmtId="0" fontId="20" fillId="0" borderId="128" xfId="0" applyNumberFormat="1" applyFont="1" applyBorder="1" applyAlignment="1">
      <alignment horizontal="left" vertical="center" wrapText="1"/>
    </xf>
    <xf numFmtId="0" fontId="20" fillId="0" borderId="126" xfId="0" applyNumberFormat="1" applyFont="1" applyBorder="1" applyAlignment="1">
      <alignment horizontal="left" vertical="center" wrapText="1"/>
    </xf>
    <xf numFmtId="0" fontId="18" fillId="4" borderId="90" xfId="0" applyFont="1" applyFill="1" applyBorder="1" applyAlignment="1">
      <alignment horizontal="center" vertical="center" wrapText="1"/>
    </xf>
    <xf numFmtId="0" fontId="18" fillId="4" borderId="91" xfId="0" applyFont="1" applyFill="1" applyBorder="1" applyAlignment="1">
      <alignment horizontal="center" vertical="center" wrapText="1"/>
    </xf>
    <xf numFmtId="0" fontId="18" fillId="4" borderId="92" xfId="0" applyFont="1" applyFill="1" applyBorder="1" applyAlignment="1">
      <alignment horizontal="center" vertical="center" wrapText="1"/>
    </xf>
    <xf numFmtId="0" fontId="18" fillId="4" borderId="94" xfId="0" applyFont="1" applyFill="1" applyBorder="1" applyAlignment="1">
      <alignment horizontal="center" vertical="center" wrapText="1"/>
    </xf>
    <xf numFmtId="0" fontId="18" fillId="4" borderId="95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justify" vertical="center"/>
    </xf>
    <xf numFmtId="3" fontId="20" fillId="4" borderId="108" xfId="0" applyNumberFormat="1" applyFont="1" applyFill="1" applyBorder="1" applyAlignment="1">
      <alignment horizontal="right" vertical="center"/>
    </xf>
    <xf numFmtId="3" fontId="18" fillId="2" borderId="123" xfId="0" applyNumberFormat="1" applyFont="1" applyFill="1" applyBorder="1" applyAlignment="1">
      <alignment horizontal="right" vertical="center"/>
    </xf>
    <xf numFmtId="0" fontId="20" fillId="4" borderId="128" xfId="0" applyFont="1" applyFill="1" applyBorder="1" applyAlignment="1">
      <alignment horizontal="left" vertical="center" wrapText="1"/>
    </xf>
    <xf numFmtId="0" fontId="20" fillId="0" borderId="119" xfId="0" applyFont="1" applyBorder="1" applyAlignment="1">
      <alignment horizontal="right" vertical="center"/>
    </xf>
    <xf numFmtId="0" fontId="20" fillId="0" borderId="131" xfId="0" applyFont="1" applyBorder="1" applyAlignment="1">
      <alignment horizontal="right" vertical="center"/>
    </xf>
    <xf numFmtId="0" fontId="20" fillId="0" borderId="71" xfId="0" applyFont="1" applyBorder="1" applyAlignment="1">
      <alignment horizontal="right" vertical="center"/>
    </xf>
    <xf numFmtId="3" fontId="18" fillId="4" borderId="99" xfId="0" applyNumberFormat="1" applyFont="1" applyFill="1" applyBorder="1" applyAlignment="1">
      <alignment horizontal="right" vertical="center" wrapText="1"/>
    </xf>
    <xf numFmtId="3" fontId="18" fillId="4" borderId="86" xfId="0" applyNumberFormat="1" applyFont="1" applyFill="1" applyBorder="1" applyAlignment="1">
      <alignment horizontal="right" vertical="center" wrapText="1"/>
    </xf>
    <xf numFmtId="3" fontId="18" fillId="4" borderId="100" xfId="0" applyNumberFormat="1" applyFont="1" applyFill="1" applyBorder="1" applyAlignment="1">
      <alignment horizontal="right" vertical="center" wrapText="1"/>
    </xf>
    <xf numFmtId="0" fontId="18" fillId="0" borderId="123" xfId="0" applyFont="1" applyBorder="1" applyAlignment="1">
      <alignment horizontal="left" vertical="center" wrapText="1"/>
    </xf>
    <xf numFmtId="3" fontId="20" fillId="0" borderId="98" xfId="0" applyNumberFormat="1" applyFont="1" applyBorder="1" applyAlignment="1">
      <alignment horizontal="right" vertical="center"/>
    </xf>
    <xf numFmtId="3" fontId="20" fillId="4" borderId="119" xfId="0" applyNumberFormat="1" applyFont="1" applyFill="1" applyBorder="1" applyAlignment="1">
      <alignment horizontal="right" vertical="center"/>
    </xf>
    <xf numFmtId="3" fontId="20" fillId="4" borderId="131" xfId="0" applyNumberFormat="1" applyFont="1" applyFill="1" applyBorder="1" applyAlignment="1">
      <alignment horizontal="right" vertical="center"/>
    </xf>
    <xf numFmtId="3" fontId="20" fillId="4" borderId="107" xfId="0" applyNumberFormat="1" applyFont="1" applyFill="1" applyBorder="1" applyAlignment="1">
      <alignment horizontal="right" vertical="center"/>
    </xf>
    <xf numFmtId="3" fontId="20" fillId="0" borderId="106" xfId="0" applyNumberFormat="1" applyFont="1" applyBorder="1" applyAlignment="1">
      <alignment horizontal="right" vertical="center"/>
    </xf>
    <xf numFmtId="0" fontId="20" fillId="0" borderId="126" xfId="0" applyFont="1" applyBorder="1" applyAlignment="1">
      <alignment horizontal="right" vertical="center"/>
    </xf>
    <xf numFmtId="0" fontId="20" fillId="0" borderId="13" xfId="0" applyFont="1" applyBorder="1" applyAlignment="1">
      <alignment horizontal="center" vertical="center"/>
    </xf>
    <xf numFmtId="3" fontId="20" fillId="0" borderId="119" xfId="0" applyNumberFormat="1" applyFont="1" applyBorder="1" applyAlignment="1">
      <alignment horizontal="right" vertical="center"/>
    </xf>
    <xf numFmtId="3" fontId="20" fillId="2" borderId="126" xfId="0" applyNumberFormat="1" applyFont="1" applyFill="1" applyBorder="1" applyAlignment="1">
      <alignment horizontal="right" vertical="center"/>
    </xf>
    <xf numFmtId="3" fontId="20" fillId="2" borderId="122" xfId="0" applyNumberFormat="1" applyFont="1" applyFill="1" applyBorder="1" applyAlignment="1">
      <alignment horizontal="right" vertical="center"/>
    </xf>
    <xf numFmtId="0" fontId="20" fillId="4" borderId="120" xfId="0" applyFont="1" applyFill="1" applyBorder="1" applyAlignment="1">
      <alignment horizontal="center" vertical="center" wrapText="1"/>
    </xf>
    <xf numFmtId="0" fontId="20" fillId="4" borderId="111" xfId="0" applyFont="1" applyFill="1" applyBorder="1" applyAlignment="1">
      <alignment horizontal="center" vertical="center" wrapText="1"/>
    </xf>
    <xf numFmtId="0" fontId="20" fillId="4" borderId="110" xfId="0" applyFont="1" applyFill="1" applyBorder="1" applyAlignment="1">
      <alignment horizontal="center" vertical="center" wrapText="1"/>
    </xf>
    <xf numFmtId="0" fontId="20" fillId="0" borderId="63" xfId="0" applyFont="1" applyBorder="1" applyAlignment="1">
      <alignment horizontal="center" vertical="center"/>
    </xf>
    <xf numFmtId="0" fontId="20" fillId="0" borderId="126" xfId="0" applyFont="1" applyBorder="1" applyAlignment="1">
      <alignment horizontal="left" vertical="center" wrapText="1"/>
    </xf>
    <xf numFmtId="3" fontId="20" fillId="4" borderId="109" xfId="0" applyNumberFormat="1" applyFont="1" applyFill="1" applyBorder="1" applyAlignment="1">
      <alignment horizontal="right" vertical="center"/>
    </xf>
    <xf numFmtId="3" fontId="20" fillId="4" borderId="62" xfId="0" applyNumberFormat="1" applyFont="1" applyFill="1" applyBorder="1" applyAlignment="1">
      <alignment horizontal="right" vertical="center"/>
    </xf>
    <xf numFmtId="3" fontId="20" fillId="4" borderId="63" xfId="0" applyNumberFormat="1" applyFont="1" applyFill="1" applyBorder="1" applyAlignment="1">
      <alignment horizontal="right" vertical="center"/>
    </xf>
    <xf numFmtId="0" fontId="20" fillId="4" borderId="125" xfId="0" applyFont="1" applyFill="1" applyBorder="1" applyAlignment="1">
      <alignment horizontal="center" vertical="center"/>
    </xf>
    <xf numFmtId="0" fontId="20" fillId="4" borderId="126" xfId="0" applyFont="1" applyFill="1" applyBorder="1" applyAlignment="1">
      <alignment horizontal="center" vertical="center"/>
    </xf>
    <xf numFmtId="0" fontId="20" fillId="4" borderId="122" xfId="0" applyFont="1" applyFill="1" applyBorder="1" applyAlignment="1">
      <alignment horizontal="center" vertical="center"/>
    </xf>
    <xf numFmtId="0" fontId="18" fillId="4" borderId="90" xfId="0" applyFont="1" applyFill="1" applyBorder="1" applyAlignment="1">
      <alignment horizontal="center" vertical="center"/>
    </xf>
    <xf numFmtId="0" fontId="18" fillId="4" borderId="91" xfId="0" applyFont="1" applyFill="1" applyBorder="1" applyAlignment="1">
      <alignment horizontal="center" vertical="center"/>
    </xf>
    <xf numFmtId="0" fontId="18" fillId="4" borderId="92" xfId="0" applyFont="1" applyFill="1" applyBorder="1" applyAlignment="1">
      <alignment horizontal="center" vertical="center"/>
    </xf>
    <xf numFmtId="0" fontId="18" fillId="4" borderId="94" xfId="0" applyFont="1" applyFill="1" applyBorder="1" applyAlignment="1">
      <alignment horizontal="center" vertical="center"/>
    </xf>
    <xf numFmtId="0" fontId="18" fillId="4" borderId="95" xfId="0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20" fillId="0" borderId="120" xfId="0" applyFont="1" applyBorder="1" applyAlignment="1">
      <alignment horizontal="right" vertical="center"/>
    </xf>
    <xf numFmtId="0" fontId="20" fillId="0" borderId="111" xfId="0" applyFont="1" applyBorder="1" applyAlignment="1">
      <alignment horizontal="right" vertical="center"/>
    </xf>
    <xf numFmtId="0" fontId="20" fillId="4" borderId="70" xfId="0" applyFont="1" applyFill="1" applyBorder="1" applyAlignment="1">
      <alignment horizontal="center" vertical="center"/>
    </xf>
    <xf numFmtId="0" fontId="20" fillId="4" borderId="71" xfId="0" applyFont="1" applyFill="1" applyBorder="1" applyAlignment="1">
      <alignment horizontal="center" vertical="center"/>
    </xf>
    <xf numFmtId="3" fontId="20" fillId="4" borderId="71" xfId="0" applyNumberFormat="1" applyFont="1" applyFill="1" applyBorder="1" applyAlignment="1">
      <alignment horizontal="right" vertical="center"/>
    </xf>
    <xf numFmtId="0" fontId="20" fillId="4" borderId="124" xfId="0" applyFont="1" applyFill="1" applyBorder="1" applyAlignment="1">
      <alignment horizontal="center" vertical="center"/>
    </xf>
    <xf numFmtId="3" fontId="20" fillId="4" borderId="124" xfId="0" applyNumberFormat="1" applyFont="1" applyFill="1" applyBorder="1" applyAlignment="1">
      <alignment horizontal="center" vertical="center"/>
    </xf>
    <xf numFmtId="3" fontId="20" fillId="4" borderId="65" xfId="0" applyNumberFormat="1" applyFont="1" applyFill="1" applyBorder="1" applyAlignment="1">
      <alignment horizontal="right" vertical="center"/>
    </xf>
    <xf numFmtId="0" fontId="20" fillId="4" borderId="123" xfId="0" applyFont="1" applyFill="1" applyBorder="1" applyAlignment="1">
      <alignment horizontal="center" vertical="center"/>
    </xf>
    <xf numFmtId="3" fontId="20" fillId="4" borderId="72" xfId="0" applyNumberFormat="1" applyFont="1" applyFill="1" applyBorder="1" applyAlignment="1">
      <alignment horizontal="right" vertical="center"/>
    </xf>
    <xf numFmtId="3" fontId="20" fillId="4" borderId="70" xfId="0" applyNumberFormat="1" applyFont="1" applyFill="1" applyBorder="1" applyAlignment="1">
      <alignment horizontal="right" vertical="center"/>
    </xf>
    <xf numFmtId="0" fontId="20" fillId="4" borderId="65" xfId="0" applyFont="1" applyFill="1" applyBorder="1" applyAlignment="1">
      <alignment horizontal="center" vertical="center"/>
    </xf>
    <xf numFmtId="0" fontId="20" fillId="4" borderId="43" xfId="0" applyFont="1" applyFill="1" applyBorder="1" applyAlignment="1">
      <alignment horizontal="center" vertical="center"/>
    </xf>
    <xf numFmtId="0" fontId="20" fillId="4" borderId="62" xfId="0" applyFont="1" applyFill="1" applyBorder="1" applyAlignment="1">
      <alignment horizontal="center" vertical="center"/>
    </xf>
    <xf numFmtId="0" fontId="20" fillId="4" borderId="63" xfId="0" applyFont="1" applyFill="1" applyBorder="1" applyAlignment="1">
      <alignment horizontal="center" vertical="center"/>
    </xf>
    <xf numFmtId="3" fontId="20" fillId="4" borderId="106" xfId="0" applyNumberFormat="1" applyFont="1" applyFill="1" applyBorder="1" applyAlignment="1">
      <alignment horizontal="right" vertical="center"/>
    </xf>
    <xf numFmtId="3" fontId="20" fillId="4" borderId="85" xfId="0" applyNumberFormat="1" applyFont="1" applyFill="1" applyBorder="1" applyAlignment="1">
      <alignment horizontal="right" vertical="center"/>
    </xf>
    <xf numFmtId="0" fontId="18" fillId="4" borderId="70" xfId="0" applyFont="1" applyFill="1" applyBorder="1" applyAlignment="1">
      <alignment horizontal="left" vertical="center"/>
    </xf>
    <xf numFmtId="0" fontId="18" fillId="4" borderId="71" xfId="0" applyFont="1" applyFill="1" applyBorder="1" applyAlignment="1">
      <alignment horizontal="left" vertical="center"/>
    </xf>
    <xf numFmtId="3" fontId="18" fillId="4" borderId="43" xfId="0" applyNumberFormat="1" applyFont="1" applyFill="1" applyBorder="1" applyAlignment="1">
      <alignment horizontal="right" vertical="center"/>
    </xf>
    <xf numFmtId="3" fontId="18" fillId="4" borderId="66" xfId="0" applyNumberFormat="1" applyFont="1" applyFill="1" applyBorder="1" applyAlignment="1">
      <alignment horizontal="right" vertical="center"/>
    </xf>
    <xf numFmtId="3" fontId="20" fillId="4" borderId="64" xfId="0" applyNumberFormat="1" applyFont="1" applyFill="1" applyBorder="1" applyAlignment="1">
      <alignment horizontal="right" vertical="center"/>
    </xf>
    <xf numFmtId="3" fontId="20" fillId="4" borderId="87" xfId="0" applyNumberFormat="1" applyFont="1" applyFill="1" applyBorder="1" applyAlignment="1">
      <alignment horizontal="right" vertical="center"/>
    </xf>
    <xf numFmtId="3" fontId="18" fillId="4" borderId="71" xfId="0" applyNumberFormat="1" applyFont="1" applyFill="1" applyBorder="1" applyAlignment="1">
      <alignment horizontal="right" vertical="center"/>
    </xf>
    <xf numFmtId="3" fontId="18" fillId="4" borderId="72" xfId="0" applyNumberFormat="1" applyFont="1" applyFill="1" applyBorder="1" applyAlignment="1">
      <alignment horizontal="right" vertical="center"/>
    </xf>
    <xf numFmtId="0" fontId="18" fillId="4" borderId="62" xfId="0" applyFont="1" applyFill="1" applyBorder="1" applyAlignment="1">
      <alignment horizontal="left" vertical="center"/>
    </xf>
    <xf numFmtId="0" fontId="18" fillId="4" borderId="63" xfId="0" applyFont="1" applyFill="1" applyBorder="1" applyAlignment="1">
      <alignment horizontal="left" vertical="center"/>
    </xf>
    <xf numFmtId="0" fontId="18" fillId="0" borderId="63" xfId="0" applyFont="1" applyFill="1" applyBorder="1" applyAlignment="1">
      <alignment horizontal="right" vertical="center"/>
    </xf>
    <xf numFmtId="0" fontId="18" fillId="0" borderId="64" xfId="0" applyFont="1" applyFill="1" applyBorder="1" applyAlignment="1">
      <alignment horizontal="right" vertical="center"/>
    </xf>
    <xf numFmtId="0" fontId="18" fillId="4" borderId="65" xfId="0" applyFont="1" applyFill="1" applyBorder="1" applyAlignment="1">
      <alignment horizontal="left" vertical="center"/>
    </xf>
    <xf numFmtId="0" fontId="18" fillId="4" borderId="43" xfId="0" applyFont="1" applyFill="1" applyBorder="1" applyAlignment="1">
      <alignment horizontal="left" vertical="center"/>
    </xf>
    <xf numFmtId="3" fontId="20" fillId="4" borderId="119" xfId="0" applyNumberFormat="1" applyFont="1" applyFill="1" applyBorder="1" applyAlignment="1">
      <alignment horizontal="center" vertical="center"/>
    </xf>
    <xf numFmtId="3" fontId="20" fillId="4" borderId="131" xfId="0" applyNumberFormat="1" applyFont="1" applyFill="1" applyBorder="1" applyAlignment="1">
      <alignment horizontal="center" vertical="center"/>
    </xf>
    <xf numFmtId="3" fontId="20" fillId="4" borderId="105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3" fontId="20" fillId="4" borderId="110" xfId="0" applyNumberFormat="1" applyFont="1" applyFill="1" applyBorder="1" applyAlignment="1">
      <alignment horizontal="center" vertical="center"/>
    </xf>
    <xf numFmtId="3" fontId="20" fillId="4" borderId="105" xfId="0" applyNumberFormat="1" applyFont="1" applyFill="1" applyBorder="1" applyAlignment="1">
      <alignment horizontal="right" vertical="center"/>
    </xf>
    <xf numFmtId="0" fontId="18" fillId="0" borderId="99" xfId="0" applyFont="1" applyBorder="1" applyAlignment="1">
      <alignment horizontal="left" vertical="center" wrapText="1"/>
    </xf>
    <xf numFmtId="0" fontId="18" fillId="0" borderId="86" xfId="0" applyFont="1" applyBorder="1" applyAlignment="1">
      <alignment horizontal="left" vertical="center" wrapText="1"/>
    </xf>
    <xf numFmtId="0" fontId="18" fillId="0" borderId="100" xfId="0" applyFont="1" applyBorder="1" applyAlignment="1">
      <alignment horizontal="left" vertical="center" wrapText="1"/>
    </xf>
    <xf numFmtId="0" fontId="18" fillId="4" borderId="120" xfId="0" applyFont="1" applyFill="1" applyBorder="1" applyAlignment="1">
      <alignment horizontal="left" vertical="center"/>
    </xf>
    <xf numFmtId="0" fontId="18" fillId="4" borderId="111" xfId="0" applyFont="1" applyFill="1" applyBorder="1" applyAlignment="1">
      <alignment horizontal="left" vertical="center"/>
    </xf>
    <xf numFmtId="49" fontId="20" fillId="4" borderId="111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vertical="center" wrapText="1"/>
    </xf>
    <xf numFmtId="0" fontId="20" fillId="0" borderId="93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29" xfId="0" applyFont="1" applyBorder="1" applyAlignment="1">
      <alignment horizontal="left" vertical="center" wrapText="1"/>
    </xf>
    <xf numFmtId="3" fontId="20" fillId="4" borderId="29" xfId="0" applyNumberFormat="1" applyFont="1" applyFill="1" applyBorder="1" applyAlignment="1">
      <alignment horizontal="right" vertical="center"/>
    </xf>
    <xf numFmtId="3" fontId="20" fillId="4" borderId="44" xfId="0" applyNumberFormat="1" applyFont="1" applyFill="1" applyBorder="1" applyAlignment="1">
      <alignment horizontal="right" vertical="center"/>
    </xf>
    <xf numFmtId="0" fontId="20" fillId="0" borderId="9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49" fontId="20" fillId="4" borderId="131" xfId="0" applyNumberFormat="1" applyFont="1" applyFill="1" applyBorder="1" applyAlignment="1">
      <alignment horizontal="center" vertical="center"/>
    </xf>
    <xf numFmtId="3" fontId="20" fillId="0" borderId="126" xfId="0" applyNumberFormat="1" applyFont="1" applyBorder="1" applyAlignment="1">
      <alignment horizontal="right" vertical="center"/>
    </xf>
    <xf numFmtId="0" fontId="18" fillId="0" borderId="90" xfId="0" applyFont="1" applyFill="1" applyBorder="1" applyAlignment="1">
      <alignment horizontal="center" vertical="center" wrapText="1"/>
    </xf>
    <xf numFmtId="0" fontId="18" fillId="0" borderId="91" xfId="0" applyFont="1" applyFill="1" applyBorder="1" applyAlignment="1">
      <alignment horizontal="center" vertical="center" wrapText="1"/>
    </xf>
    <xf numFmtId="0" fontId="18" fillId="0" borderId="92" xfId="0" applyFont="1" applyFill="1" applyBorder="1" applyAlignment="1">
      <alignment horizontal="center" vertical="center" wrapText="1"/>
    </xf>
    <xf numFmtId="0" fontId="18" fillId="0" borderId="94" xfId="0" applyFont="1" applyFill="1" applyBorder="1" applyAlignment="1">
      <alignment horizontal="center" vertical="center" wrapText="1"/>
    </xf>
    <xf numFmtId="0" fontId="18" fillId="0" borderId="95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3" fontId="20" fillId="0" borderId="110" xfId="0" applyNumberFormat="1" applyFont="1" applyBorder="1" applyAlignment="1">
      <alignment horizontal="right" vertical="center"/>
    </xf>
    <xf numFmtId="3" fontId="20" fillId="0" borderId="120" xfId="0" applyNumberFormat="1" applyFont="1" applyBorder="1" applyAlignment="1">
      <alignment horizontal="center" vertical="center"/>
    </xf>
    <xf numFmtId="3" fontId="20" fillId="0" borderId="108" xfId="0" applyNumberFormat="1" applyFont="1" applyBorder="1" applyAlignment="1">
      <alignment horizontal="center" vertical="center"/>
    </xf>
    <xf numFmtId="3" fontId="19" fillId="0" borderId="0" xfId="2" applyNumberFormat="1" applyFont="1" applyAlignment="1">
      <alignment horizontal="left" vertical="center" wrapText="1"/>
    </xf>
    <xf numFmtId="3" fontId="19" fillId="0" borderId="0" xfId="2" applyNumberFormat="1" applyFont="1" applyAlignment="1">
      <alignment vertical="center" wrapText="1"/>
    </xf>
    <xf numFmtId="0" fontId="33" fillId="0" borderId="102" xfId="5" applyFont="1" applyFill="1" applyBorder="1" applyAlignment="1">
      <alignment horizontal="left" vertical="top" wrapText="1"/>
    </xf>
    <xf numFmtId="0" fontId="33" fillId="0" borderId="91" xfId="5" applyFont="1" applyFill="1" applyBorder="1" applyAlignment="1">
      <alignment horizontal="left" vertical="top" wrapText="1"/>
    </xf>
    <xf numFmtId="0" fontId="33" fillId="0" borderId="101" xfId="5" applyFont="1" applyFill="1" applyBorder="1" applyAlignment="1">
      <alignment horizontal="left" vertical="top" wrapText="1"/>
    </xf>
    <xf numFmtId="0" fontId="33" fillId="0" borderId="73" xfId="5" applyFont="1" applyFill="1" applyBorder="1" applyAlignment="1">
      <alignment horizontal="left" vertical="top" wrapText="1"/>
    </xf>
    <xf numFmtId="0" fontId="33" fillId="0" borderId="0" xfId="5" applyFont="1" applyFill="1" applyBorder="1" applyAlignment="1">
      <alignment horizontal="left" vertical="top" wrapText="1"/>
    </xf>
    <xf numFmtId="0" fontId="33" fillId="0" borderId="75" xfId="5" applyFont="1" applyFill="1" applyBorder="1" applyAlignment="1">
      <alignment horizontal="left" vertical="top" wrapText="1"/>
    </xf>
    <xf numFmtId="0" fontId="33" fillId="0" borderId="92" xfId="5" applyFont="1" applyFill="1" applyBorder="1" applyAlignment="1">
      <alignment horizontal="left" vertical="top" wrapText="1"/>
    </xf>
    <xf numFmtId="0" fontId="33" fillId="0" borderId="29" xfId="5" applyFont="1" applyFill="1" applyBorder="1" applyAlignment="1">
      <alignment horizontal="left" vertical="top" wrapText="1"/>
    </xf>
    <xf numFmtId="0" fontId="20" fillId="0" borderId="104" xfId="5" applyFont="1" applyBorder="1" applyAlignment="1">
      <alignment horizontal="center" vertical="top"/>
    </xf>
    <xf numFmtId="0" fontId="20" fillId="0" borderId="95" xfId="5" applyFont="1" applyBorder="1" applyAlignment="1">
      <alignment horizontal="center" vertical="top"/>
    </xf>
    <xf numFmtId="0" fontId="20" fillId="0" borderId="103" xfId="5" applyFont="1" applyBorder="1" applyAlignment="1">
      <alignment horizontal="center" vertical="top"/>
    </xf>
    <xf numFmtId="0" fontId="20" fillId="0" borderId="104" xfId="5" applyFont="1" applyFill="1" applyBorder="1" applyAlignment="1">
      <alignment horizontal="center" vertical="top"/>
    </xf>
    <xf numFmtId="0" fontId="20" fillId="0" borderId="13" xfId="5" applyFont="1" applyBorder="1" applyAlignment="1">
      <alignment horizontal="center" vertical="top"/>
    </xf>
    <xf numFmtId="170" fontId="44" fillId="0" borderId="85" xfId="5" applyNumberFormat="1" applyFont="1" applyFill="1" applyBorder="1" applyAlignment="1">
      <alignment horizontal="center" vertical="center"/>
    </xf>
    <xf numFmtId="170" fontId="44" fillId="0" borderId="86" xfId="5" applyNumberFormat="1" applyFont="1" applyFill="1" applyBorder="1" applyAlignment="1">
      <alignment horizontal="center" vertical="center"/>
    </xf>
    <xf numFmtId="170" fontId="44" fillId="0" borderId="87" xfId="5" applyNumberFormat="1" applyFont="1" applyFill="1" applyBorder="1" applyAlignment="1">
      <alignment horizontal="center" vertical="center"/>
    </xf>
    <xf numFmtId="49" fontId="46" fillId="0" borderId="113" xfId="5" applyNumberFormat="1" applyFont="1" applyFill="1" applyBorder="1" applyAlignment="1">
      <alignment horizontal="center" vertical="top"/>
    </xf>
    <xf numFmtId="49" fontId="46" fillId="0" borderId="116" xfId="5" applyNumberFormat="1" applyFont="1" applyFill="1" applyBorder="1" applyAlignment="1">
      <alignment horizontal="center" vertical="top"/>
    </xf>
    <xf numFmtId="49" fontId="46" fillId="0" borderId="82" xfId="5" applyNumberFormat="1" applyFont="1" applyFill="1" applyBorder="1" applyAlignment="1">
      <alignment horizontal="center" vertical="top"/>
    </xf>
    <xf numFmtId="49" fontId="46" fillId="0" borderId="83" xfId="5" applyNumberFormat="1" applyFont="1" applyFill="1" applyBorder="1" applyAlignment="1">
      <alignment horizontal="center" vertical="top"/>
    </xf>
    <xf numFmtId="49" fontId="45" fillId="0" borderId="113" xfId="5" applyNumberFormat="1" applyFont="1" applyFill="1" applyBorder="1" applyAlignment="1">
      <alignment horizontal="center" vertical="top"/>
    </xf>
    <xf numFmtId="49" fontId="45" fillId="0" borderId="116" xfId="5" applyNumberFormat="1" applyFont="1" applyFill="1" applyBorder="1" applyAlignment="1">
      <alignment horizontal="center" vertical="top"/>
    </xf>
    <xf numFmtId="49" fontId="45" fillId="0" borderId="82" xfId="5" applyNumberFormat="1" applyFont="1" applyFill="1" applyBorder="1" applyAlignment="1">
      <alignment horizontal="center" vertical="top"/>
    </xf>
    <xf numFmtId="49" fontId="45" fillId="0" borderId="83" xfId="5" applyNumberFormat="1" applyFont="1" applyFill="1" applyBorder="1" applyAlignment="1">
      <alignment horizontal="center" vertical="top"/>
    </xf>
    <xf numFmtId="170" fontId="44" fillId="0" borderId="85" xfId="5" applyNumberFormat="1" applyFont="1" applyFill="1" applyBorder="1" applyAlignment="1">
      <alignment horizontal="right" vertical="center"/>
    </xf>
    <xf numFmtId="170" fontId="44" fillId="0" borderId="86" xfId="5" applyNumberFormat="1" applyFont="1" applyFill="1" applyBorder="1" applyAlignment="1">
      <alignment horizontal="right" vertical="center"/>
    </xf>
    <xf numFmtId="170" fontId="44" fillId="0" borderId="87" xfId="5" applyNumberFormat="1" applyFont="1" applyFill="1" applyBorder="1" applyAlignment="1">
      <alignment horizontal="right" vertical="center"/>
    </xf>
    <xf numFmtId="170" fontId="44" fillId="0" borderId="43" xfId="5" applyNumberFormat="1" applyFont="1" applyFill="1" applyBorder="1" applyAlignment="1">
      <alignment horizontal="right" vertical="center"/>
    </xf>
    <xf numFmtId="170" fontId="44" fillId="0" borderId="100" xfId="5" applyNumberFormat="1" applyFont="1" applyFill="1" applyBorder="1" applyAlignment="1">
      <alignment horizontal="right" vertical="center"/>
    </xf>
    <xf numFmtId="0" fontId="46" fillId="0" borderId="109" xfId="5" applyFont="1" applyFill="1" applyBorder="1" applyAlignment="1">
      <alignment horizontal="center" vertical="center" wrapText="1"/>
    </xf>
    <xf numFmtId="0" fontId="46" fillId="0" borderId="108" xfId="5" applyFont="1" applyFill="1" applyBorder="1" applyAlignment="1">
      <alignment horizontal="center" vertical="center" wrapText="1"/>
    </xf>
    <xf numFmtId="0" fontId="46" fillId="0" borderId="82" xfId="5" applyFont="1" applyFill="1" applyBorder="1" applyAlignment="1">
      <alignment horizontal="center" vertical="center" wrapText="1"/>
    </xf>
    <xf numFmtId="0" fontId="46" fillId="0" borderId="98" xfId="5" applyFont="1" applyFill="1" applyBorder="1" applyAlignment="1">
      <alignment horizontal="center" vertical="center" wrapText="1"/>
    </xf>
    <xf numFmtId="0" fontId="46" fillId="0" borderId="110" xfId="5" applyFont="1" applyFill="1" applyBorder="1" applyAlignment="1">
      <alignment horizontal="center" vertical="center" wrapText="1"/>
    </xf>
    <xf numFmtId="0" fontId="46" fillId="0" borderId="83" xfId="5" applyFont="1" applyFill="1" applyBorder="1" applyAlignment="1">
      <alignment horizontal="center" vertical="center" wrapText="1"/>
    </xf>
    <xf numFmtId="0" fontId="46" fillId="0" borderId="73" xfId="5" applyFont="1" applyFill="1" applyBorder="1" applyAlignment="1">
      <alignment horizontal="center" vertical="center" wrapText="1"/>
    </xf>
    <xf numFmtId="0" fontId="46" fillId="0" borderId="29" xfId="5" applyFont="1" applyFill="1" applyBorder="1" applyAlignment="1">
      <alignment horizontal="center" vertical="center" wrapText="1"/>
    </xf>
    <xf numFmtId="0" fontId="46" fillId="0" borderId="82" xfId="5" applyFont="1" applyFill="1" applyBorder="1" applyAlignment="1">
      <alignment horizontal="center" wrapText="1"/>
    </xf>
    <xf numFmtId="0" fontId="46" fillId="0" borderId="83" xfId="5" applyFont="1" applyFill="1" applyBorder="1" applyAlignment="1">
      <alignment horizontal="center" wrapText="1"/>
    </xf>
    <xf numFmtId="0" fontId="46" fillId="0" borderId="85" xfId="5" applyFont="1" applyFill="1" applyBorder="1" applyAlignment="1">
      <alignment horizontal="center" vertical="center" wrapText="1"/>
    </xf>
    <xf numFmtId="0" fontId="46" fillId="0" borderId="100" xfId="5" applyFont="1" applyFill="1" applyBorder="1" applyAlignment="1">
      <alignment horizontal="center" vertical="center" wrapText="1"/>
    </xf>
    <xf numFmtId="0" fontId="47" fillId="0" borderId="68" xfId="5" applyFont="1" applyFill="1" applyBorder="1" applyAlignment="1">
      <alignment horizontal="center" vertical="center" wrapText="1"/>
    </xf>
    <xf numFmtId="0" fontId="47" fillId="0" borderId="65" xfId="5" applyFont="1" applyFill="1" applyBorder="1" applyAlignment="1">
      <alignment horizontal="center" vertical="center" wrapText="1"/>
    </xf>
    <xf numFmtId="0" fontId="45" fillId="0" borderId="68" xfId="5" applyFont="1" applyFill="1" applyBorder="1" applyAlignment="1">
      <alignment horizontal="right" vertical="top" wrapText="1"/>
    </xf>
    <xf numFmtId="0" fontId="45" fillId="0" borderId="65" xfId="5" applyFont="1" applyFill="1" applyBorder="1" applyAlignment="1">
      <alignment horizontal="right" vertical="top" wrapText="1"/>
    </xf>
    <xf numFmtId="0" fontId="45" fillId="0" borderId="69" xfId="5" applyFont="1" applyFill="1" applyBorder="1" applyAlignment="1">
      <alignment horizontal="left" vertical="top" wrapText="1"/>
    </xf>
    <xf numFmtId="0" fontId="45" fillId="0" borderId="43" xfId="5" applyFont="1" applyFill="1" applyBorder="1" applyAlignment="1">
      <alignment horizontal="left" vertical="top" wrapText="1"/>
    </xf>
    <xf numFmtId="49" fontId="45" fillId="0" borderId="69" xfId="5" applyNumberFormat="1" applyFont="1" applyFill="1" applyBorder="1" applyAlignment="1">
      <alignment horizontal="center" vertical="top"/>
    </xf>
    <xf numFmtId="49" fontId="45" fillId="0" borderId="43" xfId="5" applyNumberFormat="1" applyFont="1" applyFill="1" applyBorder="1" applyAlignment="1">
      <alignment horizontal="center" vertical="top"/>
    </xf>
    <xf numFmtId="0" fontId="46" fillId="0" borderId="69" xfId="5" applyFont="1" applyFill="1" applyBorder="1" applyAlignment="1">
      <alignment horizontal="center" vertical="center" wrapText="1"/>
    </xf>
    <xf numFmtId="0" fontId="46" fillId="0" borderId="43" xfId="5" applyFont="1" applyFill="1" applyBorder="1" applyAlignment="1">
      <alignment horizontal="center" vertical="center" wrapText="1"/>
    </xf>
    <xf numFmtId="0" fontId="47" fillId="0" borderId="69" xfId="5" applyFont="1" applyFill="1" applyBorder="1" applyAlignment="1">
      <alignment horizontal="center" vertical="center" wrapText="1"/>
    </xf>
    <xf numFmtId="0" fontId="47" fillId="0" borderId="43" xfId="5" applyFont="1" applyFill="1" applyBorder="1" applyAlignment="1">
      <alignment horizontal="center" vertical="center" wrapText="1"/>
    </xf>
    <xf numFmtId="0" fontId="46" fillId="0" borderId="97" xfId="5" applyFont="1" applyFill="1" applyBorder="1" applyAlignment="1">
      <alignment horizontal="center" vertical="center" wrapText="1"/>
    </xf>
    <xf numFmtId="1" fontId="46" fillId="0" borderId="43" xfId="5" applyNumberFormat="1" applyFont="1" applyFill="1" applyBorder="1" applyAlignment="1">
      <alignment horizontal="center" vertical="center"/>
    </xf>
    <xf numFmtId="0" fontId="45" fillId="0" borderId="65" xfId="5" applyFont="1" applyFill="1" applyBorder="1" applyAlignment="1">
      <alignment horizontal="left" vertical="top" wrapText="1"/>
    </xf>
    <xf numFmtId="0" fontId="46" fillId="0" borderId="65" xfId="5" applyFont="1" applyFill="1" applyBorder="1" applyAlignment="1">
      <alignment horizontal="left" vertical="top" wrapText="1"/>
    </xf>
    <xf numFmtId="0" fontId="46" fillId="0" borderId="69" xfId="5" quotePrefix="1" applyFont="1" applyFill="1" applyBorder="1" applyAlignment="1">
      <alignment horizontal="left" vertical="top" wrapText="1"/>
    </xf>
    <xf numFmtId="0" fontId="46" fillId="0" borderId="43" xfId="5" applyFont="1" applyFill="1" applyBorder="1" applyAlignment="1">
      <alignment horizontal="left" vertical="top" wrapText="1"/>
    </xf>
    <xf numFmtId="0" fontId="46" fillId="0" borderId="68" xfId="5" quotePrefix="1" applyFont="1" applyFill="1" applyBorder="1" applyAlignment="1">
      <alignment horizontal="right" vertical="top" wrapText="1"/>
    </xf>
    <xf numFmtId="0" fontId="46" fillId="0" borderId="65" xfId="5" applyFont="1" applyFill="1" applyBorder="1" applyAlignment="1">
      <alignment horizontal="right" vertical="top" wrapText="1"/>
    </xf>
    <xf numFmtId="49" fontId="46" fillId="0" borderId="43" xfId="5" applyNumberFormat="1" applyFont="1" applyFill="1" applyBorder="1" applyAlignment="1">
      <alignment horizontal="center" vertical="top"/>
    </xf>
    <xf numFmtId="0" fontId="46" fillId="0" borderId="65" xfId="5" quotePrefix="1" applyFont="1" applyFill="1" applyBorder="1" applyAlignment="1">
      <alignment horizontal="right" vertical="top" wrapText="1"/>
    </xf>
    <xf numFmtId="0" fontId="46" fillId="0" borderId="43" xfId="5" quotePrefix="1" applyFont="1" applyFill="1" applyBorder="1" applyAlignment="1">
      <alignment horizontal="left" vertical="top" wrapText="1"/>
    </xf>
    <xf numFmtId="0" fontId="46" fillId="0" borderId="113" xfId="5" applyFont="1" applyFill="1" applyBorder="1" applyAlignment="1">
      <alignment horizontal="center" vertical="center" wrapText="1"/>
    </xf>
    <xf numFmtId="0" fontId="46" fillId="0" borderId="114" xfId="5" applyFont="1" applyFill="1" applyBorder="1" applyAlignment="1">
      <alignment horizontal="center" vertical="center" wrapText="1"/>
    </xf>
    <xf numFmtId="0" fontId="46" fillId="0" borderId="73" xfId="5" applyFont="1" applyFill="1" applyBorder="1" applyAlignment="1">
      <alignment horizontal="center" wrapText="1"/>
    </xf>
    <xf numFmtId="0" fontId="46" fillId="0" borderId="75" xfId="5" applyFont="1" applyFill="1" applyBorder="1" applyAlignment="1">
      <alignment horizontal="center" wrapText="1"/>
    </xf>
    <xf numFmtId="0" fontId="45" fillId="0" borderId="65" xfId="5" quotePrefix="1" applyFont="1" applyFill="1" applyBorder="1" applyAlignment="1">
      <alignment horizontal="left" vertical="top" wrapText="1"/>
    </xf>
    <xf numFmtId="0" fontId="46" fillId="0" borderId="65" xfId="5" quotePrefix="1" applyFont="1" applyFill="1" applyBorder="1" applyAlignment="1">
      <alignment horizontal="left" vertical="top" wrapText="1"/>
    </xf>
    <xf numFmtId="0" fontId="47" fillId="0" borderId="115" xfId="5" applyFont="1" applyFill="1" applyBorder="1" applyAlignment="1">
      <alignment horizontal="center" vertical="center" wrapText="1"/>
    </xf>
    <xf numFmtId="1" fontId="46" fillId="0" borderId="114" xfId="5" applyNumberFormat="1" applyFont="1" applyFill="1" applyBorder="1" applyAlignment="1">
      <alignment horizontal="center" vertical="center"/>
    </xf>
    <xf numFmtId="0" fontId="45" fillId="0" borderId="65" xfId="5" applyFont="1" applyFill="1" applyBorder="1" applyAlignment="1">
      <alignment horizontal="center" vertical="top" wrapText="1"/>
    </xf>
    <xf numFmtId="0" fontId="45" fillId="0" borderId="65" xfId="5" quotePrefix="1" applyFont="1" applyFill="1" applyBorder="1" applyAlignment="1">
      <alignment horizontal="center" vertical="top" wrapText="1"/>
    </xf>
    <xf numFmtId="0" fontId="45" fillId="0" borderId="65" xfId="5" applyFont="1" applyFill="1" applyBorder="1"/>
    <xf numFmtId="0" fontId="46" fillId="0" borderId="114" xfId="13" quotePrefix="1" applyFont="1" applyFill="1" applyBorder="1" applyAlignment="1">
      <alignment horizontal="left" vertical="top" wrapText="1"/>
    </xf>
    <xf numFmtId="0" fontId="46" fillId="0" borderId="69" xfId="13" quotePrefix="1" applyFont="1" applyFill="1" applyBorder="1" applyAlignment="1">
      <alignment horizontal="left" vertical="top" wrapText="1"/>
    </xf>
    <xf numFmtId="0" fontId="47" fillId="0" borderId="62" xfId="5" applyFont="1" applyFill="1" applyBorder="1" applyAlignment="1">
      <alignment horizontal="center" vertical="center" wrapText="1"/>
    </xf>
    <xf numFmtId="0" fontId="46" fillId="0" borderId="63" xfId="5" applyFont="1" applyFill="1" applyBorder="1" applyAlignment="1">
      <alignment horizontal="center" vertical="center" wrapText="1"/>
    </xf>
    <xf numFmtId="0" fontId="46" fillId="0" borderId="65" xfId="5" applyFont="1" applyFill="1" applyBorder="1" applyAlignment="1">
      <alignment horizontal="left" vertical="center"/>
    </xf>
    <xf numFmtId="0" fontId="46" fillId="0" borderId="43" xfId="13" applyFont="1" applyFill="1" applyBorder="1" applyAlignment="1">
      <alignment horizontal="left" vertical="top" wrapText="1"/>
    </xf>
    <xf numFmtId="0" fontId="47" fillId="0" borderId="0" xfId="5" applyFont="1" applyFill="1" applyBorder="1" applyAlignment="1">
      <alignment horizontal="center" vertical="center" wrapText="1"/>
    </xf>
    <xf numFmtId="0" fontId="47" fillId="0" borderId="75" xfId="5" applyFont="1" applyFill="1" applyBorder="1" applyAlignment="1">
      <alignment horizontal="center" vertical="center" wrapText="1"/>
    </xf>
    <xf numFmtId="0" fontId="47" fillId="0" borderId="97" xfId="5" applyFont="1" applyFill="1" applyBorder="1" applyAlignment="1">
      <alignment horizontal="center" vertical="center" wrapText="1"/>
    </xf>
    <xf numFmtId="0" fontId="47" fillId="0" borderId="83" xfId="5" applyFont="1" applyFill="1" applyBorder="1" applyAlignment="1">
      <alignment horizontal="center" vertical="center" wrapText="1"/>
    </xf>
    <xf numFmtId="0" fontId="17" fillId="0" borderId="43" xfId="5" applyFont="1" applyFill="1" applyBorder="1" applyAlignment="1">
      <alignment horizontal="left" vertical="top" wrapText="1"/>
    </xf>
    <xf numFmtId="0" fontId="17" fillId="0" borderId="43" xfId="5" applyFill="1" applyBorder="1" applyAlignment="1">
      <alignment horizontal="left" vertical="top" wrapText="1"/>
    </xf>
    <xf numFmtId="0" fontId="46" fillId="0" borderId="71" xfId="5" applyFont="1" applyFill="1" applyBorder="1" applyAlignment="1">
      <alignment horizontal="left" vertical="top" wrapText="1"/>
    </xf>
    <xf numFmtId="0" fontId="17" fillId="0" borderId="71" xfId="5" applyFill="1" applyBorder="1" applyAlignment="1">
      <alignment horizontal="left" vertical="top" wrapText="1"/>
    </xf>
    <xf numFmtId="0" fontId="45" fillId="0" borderId="71" xfId="5" applyFont="1" applyFill="1" applyBorder="1" applyAlignment="1">
      <alignment horizontal="left" vertical="top" wrapText="1"/>
    </xf>
    <xf numFmtId="0" fontId="17" fillId="0" borderId="71" xfId="5" applyFont="1" applyFill="1" applyBorder="1" applyAlignment="1">
      <alignment horizontal="left" vertical="top" wrapText="1"/>
    </xf>
    <xf numFmtId="0" fontId="46" fillId="0" borderId="111" xfId="5" applyFont="1" applyFill="1" applyBorder="1" applyAlignment="1">
      <alignment horizontal="center" vertical="center" wrapText="1"/>
    </xf>
    <xf numFmtId="0" fontId="17" fillId="0" borderId="111" xfId="5" applyFill="1" applyBorder="1" applyAlignment="1">
      <alignment horizontal="center" vertical="center" wrapText="1"/>
    </xf>
    <xf numFmtId="0" fontId="17" fillId="0" borderId="110" xfId="5" applyFill="1" applyBorder="1" applyAlignment="1">
      <alignment horizontal="center" vertical="center" wrapText="1"/>
    </xf>
    <xf numFmtId="0" fontId="46" fillId="0" borderId="102" xfId="5" applyFont="1" applyFill="1" applyBorder="1" applyAlignment="1">
      <alignment horizontal="center" vertical="center" wrapText="1"/>
    </xf>
    <xf numFmtId="0" fontId="46" fillId="0" borderId="92" xfId="5" applyFont="1" applyFill="1" applyBorder="1" applyAlignment="1">
      <alignment horizontal="center" vertical="center" wrapText="1"/>
    </xf>
    <xf numFmtId="170" fontId="44" fillId="0" borderId="82" xfId="5" applyNumberFormat="1" applyFont="1" applyFill="1" applyBorder="1" applyAlignment="1">
      <alignment horizontal="right" vertical="center"/>
    </xf>
    <xf numFmtId="170" fontId="44" fillId="0" borderId="97" xfId="5" applyNumberFormat="1" applyFont="1" applyFill="1" applyBorder="1" applyAlignment="1">
      <alignment horizontal="right" vertical="center"/>
    </xf>
    <xf numFmtId="0" fontId="46" fillId="0" borderId="85" xfId="5" applyFont="1" applyFill="1" applyBorder="1" applyAlignment="1">
      <alignment horizontal="center" wrapText="1"/>
    </xf>
    <xf numFmtId="0" fontId="46" fillId="0" borderId="86" xfId="5" applyFont="1" applyFill="1" applyBorder="1" applyAlignment="1">
      <alignment horizontal="center" wrapText="1"/>
    </xf>
    <xf numFmtId="0" fontId="46" fillId="0" borderId="87" xfId="5" applyFont="1" applyFill="1" applyBorder="1" applyAlignment="1">
      <alignment horizontal="center" wrapText="1"/>
    </xf>
    <xf numFmtId="0" fontId="46" fillId="0" borderId="86" xfId="5" applyFont="1" applyFill="1" applyBorder="1" applyAlignment="1">
      <alignment horizontal="center" vertical="center" wrapText="1"/>
    </xf>
    <xf numFmtId="0" fontId="46" fillId="0" borderId="87" xfId="5" applyFont="1" applyFill="1" applyBorder="1" applyAlignment="1">
      <alignment horizontal="center" vertical="center" wrapText="1"/>
    </xf>
    <xf numFmtId="0" fontId="46" fillId="0" borderId="64" xfId="5" applyFont="1" applyFill="1" applyBorder="1" applyAlignment="1">
      <alignment horizontal="center" vertical="center" wrapText="1"/>
    </xf>
    <xf numFmtId="0" fontId="31" fillId="0" borderId="0" xfId="5" applyFont="1" applyFill="1" applyAlignment="1">
      <alignment horizontal="center" vertical="center" wrapText="1"/>
    </xf>
    <xf numFmtId="0" fontId="31" fillId="0" borderId="95" xfId="5" applyFont="1" applyFill="1" applyBorder="1" applyAlignment="1">
      <alignment horizontal="center" vertical="center" wrapText="1"/>
    </xf>
    <xf numFmtId="0" fontId="33" fillId="0" borderId="102" xfId="5" applyFont="1" applyFill="1" applyBorder="1" applyAlignment="1">
      <alignment horizontal="center" vertical="top" wrapText="1"/>
    </xf>
    <xf numFmtId="0" fontId="33" fillId="0" borderId="91" xfId="5" applyFont="1" applyFill="1" applyBorder="1" applyAlignment="1">
      <alignment horizontal="center" vertical="top" wrapText="1"/>
    </xf>
    <xf numFmtId="0" fontId="33" fillId="0" borderId="101" xfId="5" applyFont="1" applyFill="1" applyBorder="1" applyAlignment="1">
      <alignment horizontal="center" vertical="top" wrapText="1"/>
    </xf>
    <xf numFmtId="0" fontId="33" fillId="0" borderId="73" xfId="5" applyFont="1" applyFill="1" applyBorder="1" applyAlignment="1">
      <alignment horizontal="center" vertical="top" wrapText="1"/>
    </xf>
    <xf numFmtId="0" fontId="33" fillId="0" borderId="0" xfId="5" applyFont="1" applyFill="1" applyBorder="1" applyAlignment="1">
      <alignment horizontal="center" vertical="top" wrapText="1"/>
    </xf>
    <xf numFmtId="0" fontId="33" fillId="0" borderId="75" xfId="5" applyFont="1" applyFill="1" applyBorder="1" applyAlignment="1">
      <alignment horizontal="center" vertical="top" wrapText="1"/>
    </xf>
    <xf numFmtId="0" fontId="33" fillId="0" borderId="92" xfId="5" applyFont="1" applyFill="1" applyBorder="1" applyAlignment="1">
      <alignment horizontal="center" vertical="top" wrapText="1"/>
    </xf>
    <xf numFmtId="0" fontId="33" fillId="0" borderId="29" xfId="5" applyFont="1" applyFill="1" applyBorder="1" applyAlignment="1">
      <alignment horizontal="center" vertical="top" wrapText="1"/>
    </xf>
    <xf numFmtId="0" fontId="17" fillId="0" borderId="0" xfId="5" applyFill="1" applyAlignment="1">
      <alignment vertical="center"/>
    </xf>
    <xf numFmtId="0" fontId="31" fillId="0" borderId="0" xfId="5" applyFont="1" applyFill="1" applyBorder="1" applyAlignment="1">
      <alignment horizontal="center" vertical="center" wrapText="1"/>
    </xf>
    <xf numFmtId="0" fontId="17" fillId="0" borderId="0" xfId="5" applyFill="1" applyBorder="1" applyAlignment="1">
      <alignment vertical="center"/>
    </xf>
    <xf numFmtId="0" fontId="30" fillId="0" borderId="88" xfId="5" applyFont="1" applyFill="1" applyBorder="1" applyAlignment="1">
      <alignment vertical="center"/>
    </xf>
    <xf numFmtId="0" fontId="30" fillId="0" borderId="89" xfId="5" applyFont="1" applyFill="1" applyBorder="1" applyAlignment="1">
      <alignment vertical="center"/>
    </xf>
    <xf numFmtId="0" fontId="33" fillId="0" borderId="136" xfId="5" applyFont="1" applyFill="1" applyBorder="1" applyAlignment="1">
      <alignment horizontal="left" wrapText="1"/>
    </xf>
    <xf numFmtId="0" fontId="33" fillId="0" borderId="117" xfId="5" applyFont="1" applyFill="1" applyBorder="1" applyAlignment="1">
      <alignment horizontal="left" wrapText="1"/>
    </xf>
    <xf numFmtId="0" fontId="33" fillId="0" borderId="93" xfId="5" applyFont="1" applyFill="1" applyBorder="1" applyAlignment="1">
      <alignment horizontal="left" wrapText="1"/>
    </xf>
    <xf numFmtId="0" fontId="33" fillId="0" borderId="0" xfId="5" applyFont="1" applyFill="1" applyBorder="1" applyAlignment="1">
      <alignment horizontal="left" wrapText="1"/>
    </xf>
    <xf numFmtId="0" fontId="33" fillId="0" borderId="94" xfId="5" applyFont="1" applyFill="1" applyBorder="1" applyAlignment="1">
      <alignment horizontal="left" wrapText="1"/>
    </xf>
    <xf numFmtId="0" fontId="33" fillId="0" borderId="95" xfId="5" applyFont="1" applyFill="1" applyBorder="1" applyAlignment="1">
      <alignment horizontal="left" wrapText="1"/>
    </xf>
    <xf numFmtId="0" fontId="45" fillId="0" borderId="85" xfId="5" applyFont="1" applyFill="1" applyBorder="1" applyAlignment="1">
      <alignment horizontal="left" vertical="top" wrapText="1"/>
    </xf>
    <xf numFmtId="0" fontId="45" fillId="0" borderId="86" xfId="5" applyFont="1" applyFill="1" applyBorder="1" applyAlignment="1">
      <alignment horizontal="left" vertical="top" wrapText="1"/>
    </xf>
    <xf numFmtId="0" fontId="45" fillId="0" borderId="87" xfId="5" applyFont="1" applyFill="1" applyBorder="1" applyAlignment="1">
      <alignment horizontal="left" vertical="top" wrapText="1"/>
    </xf>
    <xf numFmtId="0" fontId="45" fillId="0" borderId="106" xfId="5" applyFont="1" applyFill="1" applyBorder="1" applyAlignment="1">
      <alignment horizontal="left" vertical="top" wrapText="1"/>
    </xf>
    <xf numFmtId="0" fontId="45" fillId="0" borderId="131" xfId="5" applyFont="1" applyFill="1" applyBorder="1" applyAlignment="1">
      <alignment horizontal="left" vertical="top" wrapText="1"/>
    </xf>
    <xf numFmtId="0" fontId="45" fillId="0" borderId="107" xfId="5" applyFont="1" applyFill="1" applyBorder="1" applyAlignment="1">
      <alignment horizontal="left" vertical="top" wrapText="1"/>
    </xf>
    <xf numFmtId="170" fontId="44" fillId="0" borderId="106" xfId="5" applyNumberFormat="1" applyFont="1" applyFill="1" applyBorder="1" applyAlignment="1">
      <alignment horizontal="right" vertical="center"/>
    </xf>
    <xf numFmtId="170" fontId="44" fillId="0" borderId="107" xfId="5" applyNumberFormat="1" applyFont="1" applyFill="1" applyBorder="1" applyAlignment="1">
      <alignment horizontal="right" vertical="center"/>
    </xf>
    <xf numFmtId="170" fontId="44" fillId="0" borderId="105" xfId="5" applyNumberFormat="1" applyFont="1" applyFill="1" applyBorder="1" applyAlignment="1">
      <alignment horizontal="right" vertical="center"/>
    </xf>
    <xf numFmtId="0" fontId="46" fillId="0" borderId="85" xfId="5" applyFont="1" applyFill="1" applyBorder="1" applyAlignment="1">
      <alignment horizontal="left" vertical="top" wrapText="1"/>
    </xf>
    <xf numFmtId="0" fontId="46" fillId="0" borderId="86" xfId="5" applyFont="1" applyFill="1" applyBorder="1" applyAlignment="1">
      <alignment horizontal="left" vertical="top" wrapText="1"/>
    </xf>
    <xf numFmtId="0" fontId="46" fillId="0" borderId="87" xfId="5" applyFont="1" applyFill="1" applyBorder="1" applyAlignment="1">
      <alignment horizontal="left" vertical="top" wrapText="1"/>
    </xf>
    <xf numFmtId="0" fontId="46" fillId="0" borderId="82" xfId="5" applyFont="1" applyFill="1" applyBorder="1" applyAlignment="1">
      <alignment horizontal="center" vertical="top" wrapText="1"/>
    </xf>
    <xf numFmtId="0" fontId="46" fillId="0" borderId="97" xfId="5" applyFont="1" applyFill="1" applyBorder="1" applyAlignment="1">
      <alignment horizontal="center" vertical="top" wrapText="1"/>
    </xf>
    <xf numFmtId="0" fontId="46" fillId="0" borderId="83" xfId="5" applyFont="1" applyFill="1" applyBorder="1" applyAlignment="1">
      <alignment horizontal="center" vertical="top" wrapText="1"/>
    </xf>
    <xf numFmtId="0" fontId="45" fillId="0" borderId="115" xfId="5" applyFont="1" applyFill="1" applyBorder="1" applyAlignment="1">
      <alignment horizontal="right" vertical="top" wrapText="1"/>
    </xf>
    <xf numFmtId="0" fontId="45" fillId="0" borderId="43" xfId="5" quotePrefix="1" applyFont="1" applyFill="1" applyBorder="1" applyAlignment="1">
      <alignment horizontal="left" vertical="top" wrapText="1"/>
    </xf>
    <xf numFmtId="0" fontId="45" fillId="0" borderId="115" xfId="5" applyFont="1" applyFill="1" applyBorder="1" applyAlignment="1">
      <alignment horizontal="left" vertical="top" wrapText="1"/>
    </xf>
    <xf numFmtId="0" fontId="45" fillId="0" borderId="68" xfId="5" applyFont="1" applyFill="1" applyBorder="1" applyAlignment="1">
      <alignment horizontal="left" vertical="top" wrapText="1"/>
    </xf>
    <xf numFmtId="0" fontId="46" fillId="0" borderId="115" xfId="5" applyFont="1" applyFill="1" applyBorder="1" applyAlignment="1">
      <alignment horizontal="left" vertical="top" wrapText="1"/>
    </xf>
    <xf numFmtId="0" fontId="46" fillId="0" borderId="68" xfId="5" applyFont="1" applyFill="1" applyBorder="1" applyAlignment="1">
      <alignment horizontal="left" vertical="top" wrapText="1"/>
    </xf>
    <xf numFmtId="0" fontId="47" fillId="0" borderId="137" xfId="5" applyFont="1" applyFill="1" applyBorder="1" applyAlignment="1">
      <alignment horizontal="center" vertical="center" wrapText="1"/>
    </xf>
    <xf numFmtId="0" fontId="46" fillId="0" borderId="74" xfId="5" applyFont="1" applyFill="1" applyBorder="1" applyAlignment="1">
      <alignment horizontal="center" vertical="center" wrapText="1"/>
    </xf>
    <xf numFmtId="0" fontId="47" fillId="0" borderId="74" xfId="5" applyFont="1" applyFill="1" applyBorder="1" applyAlignment="1">
      <alignment horizontal="center" vertical="center" wrapText="1"/>
    </xf>
    <xf numFmtId="1" fontId="46" fillId="0" borderId="69" xfId="5" applyNumberFormat="1" applyFont="1" applyFill="1" applyBorder="1" applyAlignment="1">
      <alignment horizontal="center" vertical="center"/>
    </xf>
    <xf numFmtId="0" fontId="46" fillId="0" borderId="115" xfId="5" quotePrefix="1" applyFont="1" applyFill="1" applyBorder="1" applyAlignment="1">
      <alignment horizontal="right" vertical="top" wrapText="1"/>
    </xf>
    <xf numFmtId="170" fontId="44" fillId="0" borderId="69" xfId="5" applyNumberFormat="1" applyFont="1" applyFill="1" applyBorder="1" applyAlignment="1">
      <alignment horizontal="right" vertical="center"/>
    </xf>
    <xf numFmtId="0" fontId="45" fillId="0" borderId="114" xfId="5" applyFont="1" applyFill="1" applyBorder="1" applyAlignment="1">
      <alignment horizontal="left" vertical="top" wrapText="1"/>
    </xf>
    <xf numFmtId="0" fontId="45" fillId="0" borderId="115" xfId="5" applyFont="1" applyFill="1" applyBorder="1" applyAlignment="1">
      <alignment horizontal="center" vertical="top" wrapText="1"/>
    </xf>
    <xf numFmtId="0" fontId="45" fillId="0" borderId="68" xfId="5" applyFont="1" applyFill="1" applyBorder="1" applyAlignment="1">
      <alignment horizontal="center" vertical="top" wrapText="1"/>
    </xf>
    <xf numFmtId="0" fontId="45" fillId="0" borderId="74" xfId="5" applyFont="1" applyFill="1" applyBorder="1" applyAlignment="1">
      <alignment horizontal="left" vertical="top" wrapText="1"/>
    </xf>
    <xf numFmtId="0" fontId="45" fillId="0" borderId="115" xfId="5" quotePrefix="1" applyFont="1" applyFill="1" applyBorder="1" applyAlignment="1">
      <alignment horizontal="left" vertical="top" wrapText="1"/>
    </xf>
    <xf numFmtId="0" fontId="45" fillId="0" borderId="68" xfId="5" quotePrefix="1" applyFont="1" applyFill="1" applyBorder="1" applyAlignment="1">
      <alignment horizontal="left" vertical="top" wrapText="1"/>
    </xf>
    <xf numFmtId="0" fontId="46" fillId="0" borderId="115" xfId="5" quotePrefix="1" applyFont="1" applyFill="1" applyBorder="1" applyAlignment="1">
      <alignment horizontal="left" vertical="top" wrapText="1"/>
    </xf>
    <xf numFmtId="0" fontId="46" fillId="0" borderId="68" xfId="5" quotePrefix="1" applyFont="1" applyFill="1" applyBorder="1" applyAlignment="1">
      <alignment horizontal="left" vertical="top" wrapText="1"/>
    </xf>
    <xf numFmtId="0" fontId="45" fillId="0" borderId="115" xfId="5" quotePrefix="1" applyFont="1" applyFill="1" applyBorder="1" applyAlignment="1">
      <alignment horizontal="center" vertical="top" wrapText="1"/>
    </xf>
    <xf numFmtId="0" fontId="45" fillId="0" borderId="68" xfId="5" quotePrefix="1" applyFont="1" applyFill="1" applyBorder="1" applyAlignment="1">
      <alignment horizontal="center" vertical="top" wrapText="1"/>
    </xf>
    <xf numFmtId="170" fontId="44" fillId="0" borderId="83" xfId="5" applyNumberFormat="1" applyFont="1" applyFill="1" applyBorder="1" applyAlignment="1">
      <alignment horizontal="right" vertical="center"/>
    </xf>
    <xf numFmtId="49" fontId="45" fillId="0" borderId="114" xfId="5" applyNumberFormat="1" applyFont="1" applyFill="1" applyBorder="1" applyAlignment="1">
      <alignment horizontal="center" vertical="top"/>
    </xf>
    <xf numFmtId="170" fontId="44" fillId="0" borderId="113" xfId="5" applyNumberFormat="1" applyFont="1" applyFill="1" applyBorder="1" applyAlignment="1">
      <alignment horizontal="right" vertical="center"/>
    </xf>
    <xf numFmtId="170" fontId="44" fillId="0" borderId="117" xfId="5" applyNumberFormat="1" applyFont="1" applyFill="1" applyBorder="1" applyAlignment="1">
      <alignment horizontal="right" vertical="center"/>
    </xf>
    <xf numFmtId="170" fontId="44" fillId="0" borderId="116" xfId="5" applyNumberFormat="1" applyFont="1" applyFill="1" applyBorder="1" applyAlignment="1">
      <alignment horizontal="right" vertical="center"/>
    </xf>
    <xf numFmtId="49" fontId="46" fillId="0" borderId="114" xfId="5" applyNumberFormat="1" applyFont="1" applyFill="1" applyBorder="1" applyAlignment="1">
      <alignment horizontal="center" vertical="top"/>
    </xf>
    <xf numFmtId="49" fontId="46" fillId="0" borderId="69" xfId="5" applyNumberFormat="1" applyFont="1" applyFill="1" applyBorder="1" applyAlignment="1">
      <alignment horizontal="center" vertical="top"/>
    </xf>
    <xf numFmtId="0" fontId="46" fillId="0" borderId="115" xfId="5" applyFont="1" applyFill="1" applyBorder="1" applyAlignment="1">
      <alignment horizontal="left" vertical="center"/>
    </xf>
    <xf numFmtId="0" fontId="46" fillId="0" borderId="68" xfId="5" applyFont="1" applyFill="1" applyBorder="1" applyAlignment="1">
      <alignment horizontal="left" vertical="center"/>
    </xf>
    <xf numFmtId="0" fontId="46" fillId="0" borderId="69" xfId="5" applyFont="1" applyFill="1" applyBorder="1" applyAlignment="1">
      <alignment horizontal="left" vertical="top" wrapText="1"/>
    </xf>
    <xf numFmtId="0" fontId="33" fillId="0" borderId="85" xfId="5" applyFont="1" applyFill="1" applyBorder="1" applyAlignment="1">
      <alignment horizontal="center" vertical="center"/>
    </xf>
    <xf numFmtId="0" fontId="33" fillId="0" borderId="87" xfId="5" applyFont="1" applyFill="1" applyBorder="1" applyAlignment="1">
      <alignment horizontal="center" vertical="center"/>
    </xf>
    <xf numFmtId="0" fontId="44" fillId="0" borderId="85" xfId="5" applyFont="1" applyFill="1" applyBorder="1" applyAlignment="1">
      <alignment horizontal="left" vertical="center"/>
    </xf>
    <xf numFmtId="0" fontId="17" fillId="0" borderId="86" xfId="5" applyBorder="1" applyAlignment="1">
      <alignment horizontal="left" vertical="center"/>
    </xf>
    <xf numFmtId="0" fontId="17" fillId="0" borderId="87" xfId="5" applyBorder="1" applyAlignment="1">
      <alignment horizontal="left" vertical="center"/>
    </xf>
    <xf numFmtId="0" fontId="47" fillId="0" borderId="122" xfId="5" applyFont="1" applyFill="1" applyBorder="1" applyAlignment="1">
      <alignment horizontal="center" vertical="center" wrapText="1"/>
    </xf>
    <xf numFmtId="0" fontId="46" fillId="0" borderId="132" xfId="5" applyFont="1" applyFill="1" applyBorder="1" applyAlignment="1">
      <alignment horizontal="center" vertical="center" wrapText="1"/>
    </xf>
    <xf numFmtId="0" fontId="47" fillId="0" borderId="132" xfId="5" applyFont="1" applyFill="1" applyBorder="1" applyAlignment="1">
      <alignment horizontal="center" vertical="center" wrapText="1"/>
    </xf>
    <xf numFmtId="0" fontId="17" fillId="0" borderId="95" xfId="5" applyFill="1" applyBorder="1" applyAlignment="1">
      <alignment vertical="center"/>
    </xf>
    <xf numFmtId="0" fontId="17" fillId="0" borderId="89" xfId="5" applyFill="1" applyBorder="1" applyAlignment="1">
      <alignment vertical="center"/>
    </xf>
    <xf numFmtId="0" fontId="33" fillId="0" borderId="113" xfId="5" applyFont="1" applyFill="1" applyBorder="1" applyAlignment="1">
      <alignment horizontal="left" wrapText="1"/>
    </xf>
    <xf numFmtId="0" fontId="33" fillId="0" borderId="73" xfId="5" applyFont="1" applyFill="1" applyBorder="1" applyAlignment="1">
      <alignment horizontal="left" wrapText="1"/>
    </xf>
    <xf numFmtId="0" fontId="33" fillId="0" borderId="104" xfId="5" applyFont="1" applyFill="1" applyBorder="1" applyAlignment="1">
      <alignment horizontal="left" wrapText="1"/>
    </xf>
    <xf numFmtId="0" fontId="33" fillId="6" borderId="91" xfId="5" applyFont="1" applyFill="1" applyBorder="1" applyAlignment="1">
      <alignment horizontal="left" vertical="top" wrapText="1"/>
    </xf>
    <xf numFmtId="0" fontId="33" fillId="6" borderId="92" xfId="5" applyFont="1" applyFill="1" applyBorder="1" applyAlignment="1">
      <alignment horizontal="left" vertical="top" wrapText="1"/>
    </xf>
    <xf numFmtId="0" fontId="33" fillId="6" borderId="0" xfId="5" applyFont="1" applyFill="1" applyBorder="1" applyAlignment="1">
      <alignment horizontal="left" vertical="top" wrapText="1"/>
    </xf>
    <xf numFmtId="0" fontId="33" fillId="6" borderId="29" xfId="5" applyFont="1" applyFill="1" applyBorder="1" applyAlignment="1">
      <alignment horizontal="left" vertical="top" wrapText="1"/>
    </xf>
    <xf numFmtId="0" fontId="33" fillId="0" borderId="73" xfId="5" applyFont="1" applyFill="1" applyBorder="1" applyAlignment="1">
      <alignment horizontal="center"/>
    </xf>
    <xf numFmtId="0" fontId="33" fillId="0" borderId="0" xfId="5" applyFont="1" applyFill="1" applyBorder="1" applyAlignment="1">
      <alignment horizontal="center"/>
    </xf>
    <xf numFmtId="0" fontId="33" fillId="0" borderId="29" xfId="5" applyFont="1" applyFill="1" applyBorder="1" applyAlignment="1">
      <alignment horizontal="center"/>
    </xf>
    <xf numFmtId="0" fontId="33" fillId="0" borderId="104" xfId="5" applyFont="1" applyFill="1" applyBorder="1" applyAlignment="1">
      <alignment horizontal="center"/>
    </xf>
    <xf numFmtId="0" fontId="33" fillId="0" borderId="95" xfId="5" applyFont="1" applyFill="1" applyBorder="1" applyAlignment="1">
      <alignment horizontal="center"/>
    </xf>
    <xf numFmtId="0" fontId="33" fillId="0" borderId="13" xfId="5" applyFont="1" applyFill="1" applyBorder="1" applyAlignment="1">
      <alignment horizontal="center"/>
    </xf>
    <xf numFmtId="0" fontId="17" fillId="0" borderId="89" xfId="5" applyFont="1" applyFill="1" applyBorder="1" applyAlignment="1">
      <alignment horizontal="center" vertical="center"/>
    </xf>
    <xf numFmtId="0" fontId="17" fillId="0" borderId="89" xfId="5" applyFill="1" applyBorder="1" applyAlignment="1">
      <alignment horizontal="center" vertical="center"/>
    </xf>
    <xf numFmtId="0" fontId="17" fillId="0" borderId="17" xfId="5" applyFill="1" applyBorder="1" applyAlignment="1">
      <alignment horizontal="center" vertical="center"/>
    </xf>
    <xf numFmtId="0" fontId="46" fillId="0" borderId="114" xfId="5" applyFont="1" applyFill="1" applyBorder="1" applyAlignment="1">
      <alignment horizontal="left" vertical="top" wrapText="1"/>
    </xf>
    <xf numFmtId="0" fontId="46" fillId="0" borderId="113" xfId="5" applyFont="1" applyFill="1" applyBorder="1" applyAlignment="1">
      <alignment horizontal="center" vertical="center"/>
    </xf>
    <xf numFmtId="0" fontId="46" fillId="0" borderId="116" xfId="5" applyFont="1" applyFill="1" applyBorder="1" applyAlignment="1">
      <alignment horizontal="center" vertical="center"/>
    </xf>
    <xf numFmtId="0" fontId="46" fillId="0" borderId="82" xfId="5" applyFont="1" applyFill="1" applyBorder="1" applyAlignment="1">
      <alignment horizontal="center" vertical="center"/>
    </xf>
    <xf numFmtId="0" fontId="46" fillId="0" borderId="83" xfId="5" applyFont="1" applyFill="1" applyBorder="1" applyAlignment="1">
      <alignment horizontal="center" vertical="center"/>
    </xf>
    <xf numFmtId="0" fontId="46" fillId="0" borderId="114" xfId="5" quotePrefix="1" applyFont="1" applyFill="1" applyBorder="1" applyAlignment="1">
      <alignment horizontal="left" vertical="top" wrapText="1"/>
    </xf>
    <xf numFmtId="0" fontId="46" fillId="0" borderId="106" xfId="5" applyFont="1" applyFill="1" applyBorder="1" applyAlignment="1">
      <alignment horizontal="left" vertical="top" wrapText="1"/>
    </xf>
    <xf numFmtId="0" fontId="46" fillId="0" borderId="131" xfId="5" applyFont="1" applyFill="1" applyBorder="1" applyAlignment="1">
      <alignment horizontal="left" vertical="top" wrapText="1"/>
    </xf>
    <xf numFmtId="0" fontId="46" fillId="0" borderId="107" xfId="5" applyFont="1" applyFill="1" applyBorder="1" applyAlignment="1">
      <alignment horizontal="left" vertical="top" wrapText="1"/>
    </xf>
    <xf numFmtId="0" fontId="47" fillId="0" borderId="101" xfId="5" applyFont="1" applyFill="1" applyBorder="1" applyAlignment="1">
      <alignment horizontal="center" vertical="center" wrapText="1"/>
    </xf>
    <xf numFmtId="0" fontId="46" fillId="0" borderId="109" xfId="13" applyFont="1" applyFill="1" applyBorder="1" applyAlignment="1">
      <alignment horizontal="center" vertical="center" wrapText="1"/>
    </xf>
    <xf numFmtId="0" fontId="46" fillId="0" borderId="111" xfId="13" applyFont="1" applyFill="1" applyBorder="1" applyAlignment="1">
      <alignment horizontal="center" vertical="center" wrapText="1"/>
    </xf>
    <xf numFmtId="0" fontId="46" fillId="0" borderId="110" xfId="13" applyFont="1" applyFill="1" applyBorder="1" applyAlignment="1">
      <alignment horizontal="center" vertical="center" wrapText="1"/>
    </xf>
    <xf numFmtId="1" fontId="46" fillId="0" borderId="43" xfId="13" applyNumberFormat="1" applyFont="1" applyFill="1" applyBorder="1" applyAlignment="1">
      <alignment horizontal="center" vertical="center"/>
    </xf>
    <xf numFmtId="0" fontId="46" fillId="0" borderId="65" xfId="13" applyFont="1" applyFill="1" applyBorder="1" applyAlignment="1">
      <alignment horizontal="left" vertical="top" wrapText="1"/>
    </xf>
    <xf numFmtId="49" fontId="46" fillId="0" borderId="116" xfId="13" applyNumberFormat="1" applyFont="1" applyFill="1" applyBorder="1" applyAlignment="1">
      <alignment horizontal="center" vertical="top"/>
    </xf>
    <xf numFmtId="49" fontId="46" fillId="0" borderId="83" xfId="13" applyNumberFormat="1" applyFont="1" applyFill="1" applyBorder="1" applyAlignment="1">
      <alignment horizontal="center" vertical="top"/>
    </xf>
    <xf numFmtId="170" fontId="57" fillId="0" borderId="43" xfId="13" applyNumberFormat="1" applyFont="1" applyFill="1" applyBorder="1" applyAlignment="1">
      <alignment horizontal="right" vertical="center"/>
    </xf>
    <xf numFmtId="170" fontId="57" fillId="0" borderId="85" xfId="13" applyNumberFormat="1" applyFont="1" applyFill="1" applyBorder="1" applyAlignment="1">
      <alignment horizontal="right" vertical="center"/>
    </xf>
    <xf numFmtId="170" fontId="57" fillId="0" borderId="86" xfId="13" applyNumberFormat="1" applyFont="1" applyFill="1" applyBorder="1" applyAlignment="1">
      <alignment horizontal="right" vertical="center"/>
    </xf>
    <xf numFmtId="170" fontId="57" fillId="0" borderId="87" xfId="13" applyNumberFormat="1" applyFont="1" applyFill="1" applyBorder="1" applyAlignment="1">
      <alignment horizontal="right" vertical="center"/>
    </xf>
    <xf numFmtId="170" fontId="57" fillId="0" borderId="100" xfId="13" applyNumberFormat="1" applyFont="1" applyFill="1" applyBorder="1" applyAlignment="1">
      <alignment horizontal="right" vertical="center"/>
    </xf>
    <xf numFmtId="0" fontId="45" fillId="0" borderId="115" xfId="13" applyFont="1" applyFill="1" applyBorder="1" applyAlignment="1">
      <alignment horizontal="left" vertical="top" wrapText="1"/>
    </xf>
    <xf numFmtId="0" fontId="45" fillId="0" borderId="68" xfId="13" applyFont="1" applyFill="1" applyBorder="1" applyAlignment="1">
      <alignment horizontal="left" vertical="top" wrapText="1"/>
    </xf>
    <xf numFmtId="49" fontId="45" fillId="0" borderId="116" xfId="13" applyNumberFormat="1" applyFont="1" applyFill="1" applyBorder="1" applyAlignment="1">
      <alignment horizontal="center" vertical="top"/>
    </xf>
    <xf numFmtId="49" fontId="45" fillId="0" borderId="83" xfId="13" applyNumberFormat="1" applyFont="1" applyFill="1" applyBorder="1" applyAlignment="1">
      <alignment horizontal="center" vertical="top"/>
    </xf>
    <xf numFmtId="170" fontId="44" fillId="0" borderId="43" xfId="13" applyNumberFormat="1" applyFont="1" applyFill="1" applyBorder="1" applyAlignment="1">
      <alignment horizontal="right" vertical="center"/>
    </xf>
    <xf numFmtId="170" fontId="44" fillId="0" borderId="85" xfId="13" applyNumberFormat="1" applyFont="1" applyFill="1" applyBorder="1" applyAlignment="1">
      <alignment horizontal="right" vertical="center"/>
    </xf>
    <xf numFmtId="170" fontId="44" fillId="0" borderId="86" xfId="13" applyNumberFormat="1" applyFont="1" applyFill="1" applyBorder="1" applyAlignment="1">
      <alignment horizontal="right" vertical="center"/>
    </xf>
    <xf numFmtId="170" fontId="44" fillId="0" borderId="87" xfId="13" applyNumberFormat="1" applyFont="1" applyFill="1" applyBorder="1" applyAlignment="1">
      <alignment horizontal="right" vertical="center"/>
    </xf>
    <xf numFmtId="170" fontId="44" fillId="0" borderId="100" xfId="13" applyNumberFormat="1" applyFont="1" applyFill="1" applyBorder="1" applyAlignment="1">
      <alignment horizontal="right" vertical="center"/>
    </xf>
    <xf numFmtId="0" fontId="46" fillId="0" borderId="115" xfId="13" quotePrefix="1" applyFont="1" applyFill="1" applyBorder="1" applyAlignment="1">
      <alignment horizontal="left" vertical="top" wrapText="1"/>
    </xf>
    <xf numFmtId="0" fontId="46" fillId="0" borderId="68" xfId="13" quotePrefix="1" applyFont="1" applyFill="1" applyBorder="1" applyAlignment="1">
      <alignment horizontal="left" vertical="top" wrapText="1"/>
    </xf>
    <xf numFmtId="0" fontId="45" fillId="0" borderId="115" xfId="13" applyFont="1" applyFill="1" applyBorder="1" applyAlignment="1">
      <alignment horizontal="right" vertical="top" wrapText="1"/>
    </xf>
    <xf numFmtId="0" fontId="45" fillId="0" borderId="68" xfId="13" applyFont="1" applyFill="1" applyBorder="1" applyAlignment="1">
      <alignment horizontal="right" vertical="top" wrapText="1"/>
    </xf>
    <xf numFmtId="0" fontId="46" fillId="0" borderId="115" xfId="13" applyFont="1" applyFill="1" applyBorder="1" applyAlignment="1">
      <alignment horizontal="left" vertical="top" wrapText="1"/>
    </xf>
    <xf numFmtId="0" fontId="46" fillId="0" borderId="68" xfId="13" applyFont="1" applyFill="1" applyBorder="1" applyAlignment="1">
      <alignment horizontal="left" vertical="top" wrapText="1"/>
    </xf>
    <xf numFmtId="0" fontId="45" fillId="0" borderId="70" xfId="13" applyFont="1" applyFill="1" applyBorder="1" applyAlignment="1">
      <alignment horizontal="right" vertical="top" wrapText="1"/>
    </xf>
    <xf numFmtId="0" fontId="45" fillId="0" borderId="67" xfId="5" applyFont="1" applyFill="1" applyBorder="1" applyAlignment="1">
      <alignment horizontal="left" vertical="top" wrapText="1"/>
    </xf>
    <xf numFmtId="49" fontId="45" fillId="0" borderId="103" xfId="13" applyNumberFormat="1" applyFont="1" applyFill="1" applyBorder="1" applyAlignment="1">
      <alignment horizontal="center" vertical="top"/>
    </xf>
    <xf numFmtId="170" fontId="44" fillId="0" borderId="71" xfId="13" applyNumberFormat="1" applyFont="1" applyFill="1" applyBorder="1" applyAlignment="1">
      <alignment horizontal="right" vertical="center"/>
    </xf>
    <xf numFmtId="170" fontId="44" fillId="0" borderId="106" xfId="13" applyNumberFormat="1" applyFont="1" applyFill="1" applyBorder="1" applyAlignment="1">
      <alignment horizontal="right" vertical="center"/>
    </xf>
    <xf numFmtId="170" fontId="44" fillId="0" borderId="131" xfId="13" applyNumberFormat="1" applyFont="1" applyFill="1" applyBorder="1" applyAlignment="1">
      <alignment horizontal="right" vertical="center"/>
    </xf>
    <xf numFmtId="170" fontId="44" fillId="0" borderId="105" xfId="13" applyNumberFormat="1" applyFont="1" applyFill="1" applyBorder="1" applyAlignment="1">
      <alignment horizontal="right" vertical="center"/>
    </xf>
    <xf numFmtId="0" fontId="45" fillId="0" borderId="65" xfId="13" applyFont="1" applyFill="1" applyBorder="1" applyAlignment="1">
      <alignment horizontal="right" vertical="top" wrapText="1"/>
    </xf>
    <xf numFmtId="0" fontId="45" fillId="6" borderId="114" xfId="13" applyFont="1" applyFill="1" applyBorder="1" applyAlignment="1">
      <alignment horizontal="left" vertical="top" wrapText="1"/>
    </xf>
    <xf numFmtId="0" fontId="45" fillId="6" borderId="69" xfId="13" applyFont="1" applyFill="1" applyBorder="1" applyAlignment="1">
      <alignment horizontal="left" vertical="top" wrapText="1"/>
    </xf>
    <xf numFmtId="0" fontId="46" fillId="0" borderId="68" xfId="13" applyFont="1" applyFill="1" applyBorder="1" applyAlignment="1">
      <alignment horizontal="right" vertical="top" wrapText="1"/>
    </xf>
    <xf numFmtId="0" fontId="46" fillId="0" borderId="65" xfId="13" applyFont="1" applyFill="1" applyBorder="1" applyAlignment="1">
      <alignment horizontal="right" vertical="top" wrapText="1"/>
    </xf>
    <xf numFmtId="0" fontId="45" fillId="6" borderId="67" xfId="13" applyFont="1" applyFill="1" applyBorder="1" applyAlignment="1">
      <alignment horizontal="left" vertical="top" wrapText="1"/>
    </xf>
    <xf numFmtId="0" fontId="45" fillId="6" borderId="114" xfId="13" quotePrefix="1" applyFont="1" applyFill="1" applyBorder="1" applyAlignment="1">
      <alignment horizontal="left" vertical="top" wrapText="1"/>
    </xf>
    <xf numFmtId="0" fontId="45" fillId="6" borderId="69" xfId="13" quotePrefix="1" applyFont="1" applyFill="1" applyBorder="1" applyAlignment="1">
      <alignment horizontal="left" vertical="top" wrapText="1"/>
    </xf>
    <xf numFmtId="0" fontId="46" fillId="0" borderId="69" xfId="13" applyFont="1" applyFill="1" applyBorder="1" applyAlignment="1">
      <alignment horizontal="left" vertical="top" wrapText="1"/>
    </xf>
    <xf numFmtId="0" fontId="45" fillId="0" borderId="114" xfId="13" applyFont="1" applyFill="1" applyBorder="1" applyAlignment="1">
      <alignment horizontal="left" vertical="top" wrapText="1"/>
    </xf>
    <xf numFmtId="0" fontId="45" fillId="0" borderId="69" xfId="13" applyFont="1" applyFill="1" applyBorder="1" applyAlignment="1">
      <alignment horizontal="left" vertical="top" wrapText="1"/>
    </xf>
    <xf numFmtId="0" fontId="46" fillId="0" borderId="70" xfId="13" applyFont="1" applyFill="1" applyBorder="1" applyAlignment="1">
      <alignment horizontal="right" vertical="top" wrapText="1"/>
    </xf>
    <xf numFmtId="0" fontId="46" fillId="0" borderId="114" xfId="13" applyFont="1" applyFill="1" applyBorder="1" applyAlignment="1">
      <alignment horizontal="left" vertical="top" wrapText="1"/>
    </xf>
    <xf numFmtId="0" fontId="46" fillId="0" borderId="67" xfId="13" applyFont="1" applyFill="1" applyBorder="1" applyAlignment="1">
      <alignment horizontal="left" vertical="top" wrapText="1"/>
    </xf>
    <xf numFmtId="49" fontId="46" fillId="0" borderId="103" xfId="13" applyNumberFormat="1" applyFont="1" applyFill="1" applyBorder="1" applyAlignment="1">
      <alignment horizontal="center" vertical="top"/>
    </xf>
    <xf numFmtId="0" fontId="45" fillId="6" borderId="113" xfId="13" applyFont="1" applyFill="1" applyBorder="1" applyAlignment="1">
      <alignment horizontal="left" vertical="top" wrapText="1"/>
    </xf>
    <xf numFmtId="0" fontId="45" fillId="6" borderId="82" xfId="13" applyFont="1" applyFill="1" applyBorder="1" applyAlignment="1">
      <alignment horizontal="left" vertical="top" wrapText="1"/>
    </xf>
    <xf numFmtId="49" fontId="45" fillId="0" borderId="114" xfId="13" applyNumberFormat="1" applyFont="1" applyFill="1" applyBorder="1" applyAlignment="1">
      <alignment horizontal="center" vertical="top"/>
    </xf>
    <xf numFmtId="49" fontId="45" fillId="0" borderId="69" xfId="13" applyNumberFormat="1" applyFont="1" applyFill="1" applyBorder="1" applyAlignment="1">
      <alignment horizontal="center" vertical="top"/>
    </xf>
    <xf numFmtId="0" fontId="46" fillId="6" borderId="113" xfId="13" applyFont="1" applyFill="1" applyBorder="1" applyAlignment="1">
      <alignment horizontal="left" vertical="top" wrapText="1"/>
    </xf>
    <xf numFmtId="0" fontId="46" fillId="6" borderId="82" xfId="13" applyFont="1" applyFill="1" applyBorder="1" applyAlignment="1">
      <alignment horizontal="left" vertical="top" wrapText="1"/>
    </xf>
    <xf numFmtId="49" fontId="46" fillId="0" borderId="114" xfId="13" applyNumberFormat="1" applyFont="1" applyFill="1" applyBorder="1" applyAlignment="1">
      <alignment horizontal="center" vertical="top"/>
    </xf>
    <xf numFmtId="49" fontId="46" fillId="0" borderId="69" xfId="13" applyNumberFormat="1" applyFont="1" applyFill="1" applyBorder="1" applyAlignment="1">
      <alignment horizontal="center" vertical="top"/>
    </xf>
    <xf numFmtId="0" fontId="45" fillId="6" borderId="104" xfId="13" applyFont="1" applyFill="1" applyBorder="1" applyAlignment="1">
      <alignment horizontal="left" vertical="top" wrapText="1"/>
    </xf>
    <xf numFmtId="49" fontId="45" fillId="0" borderId="67" xfId="13" applyNumberFormat="1" applyFont="1" applyFill="1" applyBorder="1" applyAlignment="1">
      <alignment horizontal="center" vertical="top"/>
    </xf>
    <xf numFmtId="0" fontId="46" fillId="0" borderId="113" xfId="13" applyFont="1" applyFill="1" applyBorder="1" applyAlignment="1">
      <alignment horizontal="left" vertical="top" wrapText="1"/>
    </xf>
    <xf numFmtId="0" fontId="46" fillId="0" borderId="82" xfId="13" applyFont="1" applyFill="1" applyBorder="1" applyAlignment="1">
      <alignment horizontal="left" vertical="top" wrapText="1"/>
    </xf>
    <xf numFmtId="170" fontId="57" fillId="0" borderId="114" xfId="13" applyNumberFormat="1" applyFont="1" applyFill="1" applyBorder="1" applyAlignment="1">
      <alignment horizontal="right" vertical="center"/>
    </xf>
    <xf numFmtId="170" fontId="57" fillId="0" borderId="113" xfId="13" applyNumberFormat="1" applyFont="1" applyFill="1" applyBorder="1" applyAlignment="1">
      <alignment horizontal="right" vertical="center"/>
    </xf>
    <xf numFmtId="0" fontId="45" fillId="0" borderId="113" xfId="13" applyFont="1" applyFill="1" applyBorder="1" applyAlignment="1">
      <alignment horizontal="left" vertical="top" wrapText="1"/>
    </xf>
    <xf numFmtId="0" fontId="45" fillId="0" borderId="82" xfId="13" applyFont="1" applyFill="1" applyBorder="1" applyAlignment="1">
      <alignment horizontal="left" vertical="top" wrapText="1"/>
    </xf>
    <xf numFmtId="170" fontId="44" fillId="0" borderId="97" xfId="13" applyNumberFormat="1" applyFont="1" applyFill="1" applyBorder="1" applyAlignment="1">
      <alignment horizontal="right" vertical="center"/>
    </xf>
    <xf numFmtId="170" fontId="44" fillId="0" borderId="83" xfId="13" applyNumberFormat="1" applyFont="1" applyFill="1" applyBorder="1" applyAlignment="1">
      <alignment horizontal="right" vertical="center"/>
    </xf>
    <xf numFmtId="0" fontId="46" fillId="0" borderId="82" xfId="13" applyFont="1" applyFill="1" applyBorder="1" applyAlignment="1">
      <alignment horizontal="center" vertical="center" wrapText="1"/>
    </xf>
    <xf numFmtId="0" fontId="46" fillId="0" borderId="97" xfId="13" applyFont="1" applyFill="1" applyBorder="1" applyAlignment="1">
      <alignment horizontal="center" vertical="center" wrapText="1"/>
    </xf>
    <xf numFmtId="0" fontId="46" fillId="0" borderId="83" xfId="13" applyFont="1" applyFill="1" applyBorder="1" applyAlignment="1">
      <alignment horizontal="center" vertical="center" wrapText="1"/>
    </xf>
    <xf numFmtId="0" fontId="17" fillId="0" borderId="43" xfId="13" applyFill="1" applyBorder="1" applyAlignment="1">
      <alignment horizontal="left" vertical="top" wrapText="1"/>
    </xf>
    <xf numFmtId="0" fontId="45" fillId="0" borderId="85" xfId="13" applyFont="1" applyFill="1" applyBorder="1" applyAlignment="1">
      <alignment horizontal="left" vertical="top" wrapText="1"/>
    </xf>
    <xf numFmtId="0" fontId="45" fillId="0" borderId="86" xfId="13" applyFont="1" applyFill="1" applyBorder="1" applyAlignment="1">
      <alignment horizontal="left" vertical="top" wrapText="1"/>
    </xf>
    <xf numFmtId="0" fontId="45" fillId="0" borderId="87" xfId="13" applyFont="1" applyFill="1" applyBorder="1" applyAlignment="1">
      <alignment horizontal="left" vertical="top" wrapText="1"/>
    </xf>
    <xf numFmtId="0" fontId="46" fillId="0" borderId="85" xfId="13" applyFont="1" applyFill="1" applyBorder="1" applyAlignment="1">
      <alignment horizontal="left" vertical="top" wrapText="1"/>
    </xf>
    <xf numFmtId="0" fontId="46" fillId="0" borderId="86" xfId="13" applyFont="1" applyFill="1" applyBorder="1" applyAlignment="1">
      <alignment horizontal="left" vertical="top" wrapText="1"/>
    </xf>
    <xf numFmtId="0" fontId="46" fillId="0" borderId="87" xfId="13" applyFont="1" applyFill="1" applyBorder="1" applyAlignment="1">
      <alignment horizontal="left" vertical="top" wrapText="1"/>
    </xf>
    <xf numFmtId="0" fontId="46" fillId="6" borderId="85" xfId="13" applyFont="1" applyFill="1" applyBorder="1" applyAlignment="1">
      <alignment horizontal="left" vertical="top" wrapText="1"/>
    </xf>
    <xf numFmtId="0" fontId="46" fillId="6" borderId="86" xfId="13" applyFont="1" applyFill="1" applyBorder="1" applyAlignment="1">
      <alignment horizontal="left" vertical="top" wrapText="1"/>
    </xf>
    <xf numFmtId="0" fontId="46" fillId="6" borderId="87" xfId="13" applyFont="1" applyFill="1" applyBorder="1" applyAlignment="1">
      <alignment horizontal="left" vertical="top" wrapText="1"/>
    </xf>
    <xf numFmtId="0" fontId="45" fillId="6" borderId="85" xfId="13" applyFont="1" applyFill="1" applyBorder="1" applyAlignment="1">
      <alignment horizontal="left" vertical="top" wrapText="1"/>
    </xf>
    <xf numFmtId="0" fontId="45" fillId="6" borderId="86" xfId="13" applyFont="1" applyFill="1" applyBorder="1" applyAlignment="1">
      <alignment horizontal="left" vertical="top" wrapText="1"/>
    </xf>
    <xf numFmtId="0" fontId="45" fillId="6" borderId="87" xfId="13" applyFont="1" applyFill="1" applyBorder="1" applyAlignment="1">
      <alignment horizontal="left" vertical="top" wrapText="1"/>
    </xf>
    <xf numFmtId="0" fontId="17" fillId="6" borderId="69" xfId="13" applyFont="1" applyFill="1" applyBorder="1" applyAlignment="1">
      <alignment horizontal="left" vertical="top" wrapText="1"/>
    </xf>
    <xf numFmtId="170" fontId="44" fillId="0" borderId="82" xfId="13" applyNumberFormat="1" applyFont="1" applyFill="1" applyBorder="1" applyAlignment="1">
      <alignment horizontal="right" vertical="center"/>
    </xf>
    <xf numFmtId="170" fontId="44" fillId="0" borderId="98" xfId="13" applyNumberFormat="1" applyFont="1" applyFill="1" applyBorder="1" applyAlignment="1">
      <alignment horizontal="right" vertical="center"/>
    </xf>
    <xf numFmtId="0" fontId="45" fillId="6" borderId="106" xfId="13" applyFont="1" applyFill="1" applyBorder="1" applyAlignment="1">
      <alignment horizontal="left" vertical="top" wrapText="1"/>
    </xf>
    <xf numFmtId="0" fontId="45" fillId="6" borderId="131" xfId="13" applyFont="1" applyFill="1" applyBorder="1" applyAlignment="1">
      <alignment horizontal="left" vertical="top" wrapText="1"/>
    </xf>
    <xf numFmtId="0" fontId="45" fillId="6" borderId="107" xfId="13" applyFont="1" applyFill="1" applyBorder="1" applyAlignment="1">
      <alignment horizontal="left" vertical="top" wrapText="1"/>
    </xf>
    <xf numFmtId="170" fontId="44" fillId="0" borderId="107" xfId="13" applyNumberFormat="1" applyFont="1" applyFill="1" applyBorder="1" applyAlignment="1">
      <alignment horizontal="right" vertical="center"/>
    </xf>
    <xf numFmtId="0" fontId="46" fillId="6" borderId="69" xfId="13" applyFont="1" applyFill="1" applyBorder="1" applyAlignment="1">
      <alignment horizontal="left" vertical="top" wrapText="1"/>
    </xf>
    <xf numFmtId="0" fontId="32" fillId="6" borderId="69" xfId="13" applyFont="1" applyFill="1" applyBorder="1" applyAlignment="1">
      <alignment horizontal="left" vertical="top" wrapText="1"/>
    </xf>
    <xf numFmtId="170" fontId="57" fillId="0" borderId="82" xfId="13" applyNumberFormat="1" applyFont="1" applyFill="1" applyBorder="1" applyAlignment="1">
      <alignment horizontal="right" vertical="center"/>
    </xf>
    <xf numFmtId="170" fontId="57" fillId="0" borderId="83" xfId="13" applyNumberFormat="1" applyFont="1" applyFill="1" applyBorder="1" applyAlignment="1">
      <alignment horizontal="right" vertical="center"/>
    </xf>
    <xf numFmtId="170" fontId="57" fillId="0" borderId="98" xfId="13" applyNumberFormat="1" applyFont="1" applyFill="1" applyBorder="1" applyAlignment="1">
      <alignment horizontal="right" vertical="center"/>
    </xf>
    <xf numFmtId="0" fontId="46" fillId="0" borderId="85" xfId="13" applyFont="1" applyFill="1" applyBorder="1" applyAlignment="1">
      <alignment horizontal="center" vertical="center" wrapText="1"/>
    </xf>
    <xf numFmtId="0" fontId="46" fillId="0" borderId="86" xfId="13" applyFont="1" applyFill="1" applyBorder="1" applyAlignment="1">
      <alignment horizontal="center" vertical="center" wrapText="1"/>
    </xf>
    <xf numFmtId="0" fontId="46" fillId="6" borderId="97" xfId="13" applyFont="1" applyFill="1" applyBorder="1" applyAlignment="1">
      <alignment horizontal="left" vertical="top" wrapText="1"/>
    </xf>
    <xf numFmtId="0" fontId="46" fillId="6" borderId="83" xfId="13" applyFont="1" applyFill="1" applyBorder="1" applyAlignment="1">
      <alignment horizontal="left" vertical="top" wrapText="1"/>
    </xf>
    <xf numFmtId="0" fontId="45" fillId="6" borderId="85" xfId="13" quotePrefix="1" applyFont="1" applyFill="1" applyBorder="1" applyAlignment="1">
      <alignment horizontal="left" vertical="top" wrapText="1"/>
    </xf>
    <xf numFmtId="0" fontId="45" fillId="6" borderId="86" xfId="13" quotePrefix="1" applyFont="1" applyFill="1" applyBorder="1" applyAlignment="1">
      <alignment horizontal="left" vertical="top" wrapText="1"/>
    </xf>
    <xf numFmtId="0" fontId="45" fillId="6" borderId="87" xfId="13" quotePrefix="1" applyFont="1" applyFill="1" applyBorder="1" applyAlignment="1">
      <alignment horizontal="left" vertical="top" wrapText="1"/>
    </xf>
    <xf numFmtId="0" fontId="46" fillId="6" borderId="85" xfId="13" quotePrefix="1" applyFont="1" applyFill="1" applyBorder="1" applyAlignment="1">
      <alignment horizontal="left" vertical="top" wrapText="1"/>
    </xf>
    <xf numFmtId="0" fontId="46" fillId="6" borderId="86" xfId="13" quotePrefix="1" applyFont="1" applyFill="1" applyBorder="1" applyAlignment="1">
      <alignment horizontal="left" vertical="top" wrapText="1"/>
    </xf>
    <xf numFmtId="0" fontId="46" fillId="6" borderId="87" xfId="13" quotePrefix="1" applyFont="1" applyFill="1" applyBorder="1" applyAlignment="1">
      <alignment horizontal="left" vertical="top" wrapText="1"/>
    </xf>
    <xf numFmtId="0" fontId="58" fillId="6" borderId="85" xfId="13" quotePrefix="1" applyFont="1" applyFill="1" applyBorder="1" applyAlignment="1">
      <alignment horizontal="left" vertical="top" wrapText="1"/>
    </xf>
    <xf numFmtId="0" fontId="58" fillId="6" borderId="86" xfId="13" quotePrefix="1" applyFont="1" applyFill="1" applyBorder="1" applyAlignment="1">
      <alignment horizontal="left" vertical="top" wrapText="1"/>
    </xf>
    <xf numFmtId="0" fontId="58" fillId="6" borderId="87" xfId="13" quotePrefix="1" applyFont="1" applyFill="1" applyBorder="1" applyAlignment="1">
      <alignment horizontal="left" vertical="top" wrapText="1"/>
    </xf>
    <xf numFmtId="0" fontId="58" fillId="6" borderId="85" xfId="13" applyFont="1" applyFill="1" applyBorder="1" applyAlignment="1">
      <alignment horizontal="left" vertical="top" wrapText="1"/>
    </xf>
    <xf numFmtId="0" fontId="58" fillId="6" borderId="86" xfId="13" applyFont="1" applyFill="1" applyBorder="1" applyAlignment="1">
      <alignment horizontal="left" vertical="top" wrapText="1"/>
    </xf>
    <xf numFmtId="0" fontId="58" fillId="6" borderId="87" xfId="13" applyFont="1" applyFill="1" applyBorder="1" applyAlignment="1">
      <alignment horizontal="left" vertical="top" wrapText="1"/>
    </xf>
  </cellXfs>
  <cellStyles count="20">
    <cellStyle name="%" xfId="12"/>
    <cellStyle name="Comma 2" xfId="8"/>
    <cellStyle name="Hyperlink 2" xfId="6"/>
    <cellStyle name="Hyperlink 3" xfId="17"/>
    <cellStyle name="Normal" xfId="0" builtinId="0"/>
    <cellStyle name="Normal 2" xfId="2"/>
    <cellStyle name="Normal 3" xfId="5"/>
    <cellStyle name="Normal 3 2" xfId="13"/>
    <cellStyle name="Normal 4" xfId="4"/>
    <cellStyle name="Normal 4 2" xfId="18"/>
    <cellStyle name="Normal 5" xfId="7"/>
    <cellStyle name="Normal 5 2" xfId="11"/>
    <cellStyle name="Normal 5 3" xfId="19"/>
    <cellStyle name="normálne_Tax bridge and Specification of deferred taxcomm_poslane_svedsko" xfId="9"/>
    <cellStyle name="normální_cashflow96" xfId="10"/>
    <cellStyle name="Percent" xfId="1" builtinId="5"/>
    <cellStyle name="Percent 2" xfId="3"/>
    <cellStyle name="S6" xfId="14"/>
    <cellStyle name="S8" xfId="15"/>
    <cellStyle name="Style 1" xfId="16"/>
  </cellStyles>
  <dxfs count="262"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797E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Oval 4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>
          <a:spLocks noChangeArrowheads="1"/>
        </xdr:cNvSpPr>
      </xdr:nvSpPr>
      <xdr:spPr bwMode="auto">
        <a:xfrm>
          <a:off x="4714875" y="0"/>
          <a:ext cx="0" cy="0"/>
        </a:xfrm>
        <a:prstGeom prst="ellipse">
          <a:avLst/>
        </a:prstGeom>
        <a:noFill/>
        <a:ln w="1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~1\mrnkp\LOCALS~1\Temp\notes42C9D0\smigi\testi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testik"/>
      <sheetName val="Invest "/>
      <sheetName val="Comment"/>
      <sheetName val="SEP US GAAP JV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6"/>
  <sheetViews>
    <sheetView showGridLines="0" zoomScale="115" zoomScaleNormal="115" workbookViewId="0">
      <selection activeCell="B10" sqref="B10"/>
    </sheetView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1" t="s">
        <v>0</v>
      </c>
    </row>
    <row r="2" spans="1:3" ht="21.75" customHeight="1" thickTop="1" thickBot="1" x14ac:dyDescent="0.3">
      <c r="A2" s="7" t="s">
        <v>1</v>
      </c>
      <c r="B2" s="8" t="s">
        <v>2</v>
      </c>
      <c r="C2" s="8" t="s">
        <v>3</v>
      </c>
    </row>
    <row r="3" spans="1:3" ht="22.5" customHeight="1" thickTop="1" thickBot="1" x14ac:dyDescent="0.3">
      <c r="A3" s="9" t="s">
        <v>4</v>
      </c>
      <c r="B3" s="10"/>
      <c r="C3" s="10"/>
    </row>
    <row r="4" spans="1:3" ht="22.5" customHeight="1" thickBot="1" x14ac:dyDescent="0.3">
      <c r="A4" s="11" t="s">
        <v>5</v>
      </c>
      <c r="B4" s="12"/>
      <c r="C4" s="12"/>
    </row>
    <row r="5" spans="1:3" ht="22.5" customHeight="1" thickBot="1" x14ac:dyDescent="0.3">
      <c r="A5" s="13" t="s">
        <v>6</v>
      </c>
      <c r="B5" s="14"/>
      <c r="C5" s="14"/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F20"/>
  <sheetViews>
    <sheetView showGridLines="0" zoomScaleNormal="100" workbookViewId="0">
      <selection activeCell="F19" sqref="F19"/>
    </sheetView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2" t="s">
        <v>59</v>
      </c>
    </row>
    <row r="2" spans="1:6" ht="16.5" thickTop="1" thickBot="1" x14ac:dyDescent="0.3">
      <c r="A2" s="953" t="s">
        <v>60</v>
      </c>
      <c r="B2" s="968" t="s">
        <v>2</v>
      </c>
      <c r="C2" s="969"/>
      <c r="D2" s="969"/>
      <c r="E2" s="969"/>
      <c r="F2" s="970"/>
    </row>
    <row r="3" spans="1:6" ht="70.5" customHeight="1" thickBot="1" x14ac:dyDescent="0.3">
      <c r="A3" s="960"/>
      <c r="B3" s="54" t="s">
        <v>61</v>
      </c>
      <c r="C3" s="54" t="s">
        <v>62</v>
      </c>
      <c r="D3" s="37" t="s">
        <v>412</v>
      </c>
      <c r="E3" s="54" t="s">
        <v>413</v>
      </c>
      <c r="F3" s="54" t="s">
        <v>64</v>
      </c>
    </row>
    <row r="4" spans="1:6" ht="16.5" thickTop="1" thickBot="1" x14ac:dyDescent="0.3">
      <c r="A4" s="135" t="s">
        <v>65</v>
      </c>
      <c r="B4" s="50"/>
      <c r="C4" s="50"/>
      <c r="D4" s="50"/>
      <c r="E4" s="50"/>
      <c r="F4" s="51"/>
    </row>
    <row r="5" spans="1:6" ht="16.5" thickTop="1" thickBot="1" x14ac:dyDescent="0.3">
      <c r="A5" s="136"/>
      <c r="B5" s="52"/>
      <c r="C5" s="52"/>
      <c r="D5" s="19"/>
      <c r="E5" s="19"/>
      <c r="F5" s="12"/>
    </row>
    <row r="6" spans="1:6" ht="15.75" thickBot="1" x14ac:dyDescent="0.3">
      <c r="A6" s="136"/>
      <c r="B6" s="52"/>
      <c r="C6" s="52"/>
      <c r="D6" s="19"/>
      <c r="E6" s="19"/>
      <c r="F6" s="12"/>
    </row>
    <row r="7" spans="1:6" ht="15.75" thickBot="1" x14ac:dyDescent="0.3">
      <c r="A7" s="137"/>
      <c r="B7" s="53"/>
      <c r="C7" s="53"/>
      <c r="D7" s="23"/>
      <c r="E7" s="23"/>
      <c r="F7" s="14"/>
    </row>
    <row r="8" spans="1:6" ht="16.5" thickTop="1" thickBot="1" x14ac:dyDescent="0.3">
      <c r="A8" s="135" t="s">
        <v>66</v>
      </c>
      <c r="B8" s="50"/>
      <c r="C8" s="50"/>
      <c r="D8" s="50"/>
      <c r="E8" s="50"/>
      <c r="F8" s="51"/>
    </row>
    <row r="9" spans="1:6" ht="16.5" thickTop="1" thickBot="1" x14ac:dyDescent="0.3">
      <c r="A9" s="136"/>
      <c r="B9" s="52"/>
      <c r="C9" s="52"/>
      <c r="D9" s="19"/>
      <c r="E9" s="19"/>
      <c r="F9" s="12"/>
    </row>
    <row r="10" spans="1:6" ht="15.75" thickBot="1" x14ac:dyDescent="0.3">
      <c r="A10" s="136"/>
      <c r="B10" s="52"/>
      <c r="C10" s="52"/>
      <c r="D10" s="19"/>
      <c r="E10" s="19"/>
      <c r="F10" s="12"/>
    </row>
    <row r="11" spans="1:6" ht="15.75" thickBot="1" x14ac:dyDescent="0.3">
      <c r="A11" s="137"/>
      <c r="B11" s="53"/>
      <c r="C11" s="53"/>
      <c r="D11" s="23"/>
      <c r="E11" s="23"/>
      <c r="F11" s="14"/>
    </row>
    <row r="12" spans="1:6" ht="16.5" thickTop="1" thickBot="1" x14ac:dyDescent="0.3">
      <c r="A12" s="135" t="s">
        <v>67</v>
      </c>
      <c r="B12" s="50"/>
      <c r="C12" s="50"/>
      <c r="D12" s="50"/>
      <c r="E12" s="50"/>
      <c r="F12" s="51"/>
    </row>
    <row r="13" spans="1:6" ht="16.5" thickTop="1" thickBot="1" x14ac:dyDescent="0.3">
      <c r="A13" s="136"/>
      <c r="B13" s="52"/>
      <c r="C13" s="52"/>
      <c r="D13" s="19"/>
      <c r="E13" s="19"/>
      <c r="F13" s="12"/>
    </row>
    <row r="14" spans="1:6" ht="15.75" thickBot="1" x14ac:dyDescent="0.3">
      <c r="A14" s="136"/>
      <c r="B14" s="52"/>
      <c r="C14" s="52"/>
      <c r="D14" s="19"/>
      <c r="E14" s="19"/>
      <c r="F14" s="12"/>
    </row>
    <row r="15" spans="1:6" ht="15.75" thickBot="1" x14ac:dyDescent="0.3">
      <c r="A15" s="137"/>
      <c r="B15" s="53"/>
      <c r="C15" s="53"/>
      <c r="D15" s="23"/>
      <c r="E15" s="23"/>
      <c r="F15" s="14"/>
    </row>
    <row r="16" spans="1:6" ht="16.5" thickTop="1" thickBot="1" x14ac:dyDescent="0.3">
      <c r="A16" s="135" t="s">
        <v>68</v>
      </c>
      <c r="B16" s="50"/>
      <c r="C16" s="50"/>
      <c r="D16" s="50"/>
      <c r="E16" s="50"/>
      <c r="F16" s="51"/>
    </row>
    <row r="17" spans="1:6" ht="16.5" thickTop="1" thickBot="1" x14ac:dyDescent="0.3">
      <c r="A17" s="138"/>
      <c r="B17" s="52"/>
      <c r="C17" s="52"/>
      <c r="D17" s="19"/>
      <c r="E17" s="19"/>
      <c r="F17" s="12"/>
    </row>
    <row r="18" spans="1:6" ht="15.75" thickBot="1" x14ac:dyDescent="0.3">
      <c r="A18" s="83"/>
      <c r="B18" s="53"/>
      <c r="C18" s="53"/>
      <c r="D18" s="170"/>
      <c r="E18" s="44"/>
      <c r="F18" s="171"/>
    </row>
    <row r="19" spans="1:6" ht="24" thickTop="1" thickBot="1" x14ac:dyDescent="0.3">
      <c r="A19" s="22" t="s">
        <v>69</v>
      </c>
      <c r="B19" s="31" t="s">
        <v>18</v>
      </c>
      <c r="C19" s="31" t="s">
        <v>18</v>
      </c>
      <c r="D19" s="31" t="s">
        <v>18</v>
      </c>
      <c r="E19" s="31" t="s">
        <v>18</v>
      </c>
      <c r="F19" s="14">
        <f>SUM(F17:F18)+SUM(F13:F15)+SUM(F9:F11)+SUM(F5:F7)</f>
        <v>0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M8"/>
  <sheetViews>
    <sheetView showGridLines="0" zoomScaleNormal="100" workbookViewId="0">
      <selection activeCell="I1" sqref="I1:M1"/>
    </sheetView>
  </sheetViews>
  <sheetFormatPr defaultRowHeight="15" outlineLevelCol="1" x14ac:dyDescent="0.25"/>
  <cols>
    <col min="1" max="1" width="17.140625" customWidth="1"/>
    <col min="2" max="2" width="12.42578125" customWidth="1"/>
    <col min="3" max="7" width="11.42578125" customWidth="1"/>
    <col min="8" max="8" width="9.140625" style="294"/>
    <col min="9" max="9" width="9.140625" style="289" customWidth="1" outlineLevel="1"/>
    <col min="10" max="11" width="9.140625" customWidth="1" outlineLevel="1"/>
    <col min="12" max="12" width="17" customWidth="1" outlineLevel="1"/>
    <col min="13" max="13" width="19.7109375" style="294" customWidth="1"/>
  </cols>
  <sheetData>
    <row r="1" spans="1:13" ht="17.25" thickBot="1" x14ac:dyDescent="0.35">
      <c r="A1" s="1" t="s">
        <v>70</v>
      </c>
      <c r="I1" s="971" t="s">
        <v>946</v>
      </c>
      <c r="J1" s="972"/>
      <c r="K1" s="972"/>
      <c r="L1" s="972"/>
      <c r="M1" s="973"/>
    </row>
    <row r="2" spans="1:13" ht="74.25" customHeight="1" thickTop="1" thickBot="1" x14ac:dyDescent="0.3">
      <c r="A2" s="56" t="s">
        <v>416</v>
      </c>
      <c r="B2" s="56" t="s">
        <v>71</v>
      </c>
      <c r="C2" s="35" t="s">
        <v>414</v>
      </c>
      <c r="D2" s="56" t="s">
        <v>72</v>
      </c>
      <c r="E2" s="56" t="s">
        <v>73</v>
      </c>
      <c r="F2" s="35" t="s">
        <v>415</v>
      </c>
      <c r="G2" s="56" t="s">
        <v>79</v>
      </c>
      <c r="H2" s="290"/>
      <c r="I2" s="56" t="s">
        <v>414</v>
      </c>
      <c r="J2" s="56" t="s">
        <v>72</v>
      </c>
      <c r="K2" s="56" t="s">
        <v>73</v>
      </c>
      <c r="L2" s="174" t="s">
        <v>415</v>
      </c>
      <c r="M2" s="56" t="s">
        <v>79</v>
      </c>
    </row>
    <row r="3" spans="1:13" ht="27" customHeight="1" thickTop="1" thickBot="1" x14ac:dyDescent="0.3">
      <c r="A3" s="11" t="s">
        <v>74</v>
      </c>
      <c r="B3" s="59"/>
      <c r="C3" s="19"/>
      <c r="D3" s="19"/>
      <c r="E3" s="19"/>
      <c r="F3" s="19"/>
      <c r="G3" s="12">
        <f>SUM(C3:F3)</f>
        <v>0</v>
      </c>
      <c r="J3" s="290"/>
      <c r="K3" s="290"/>
      <c r="L3" s="290"/>
      <c r="M3" s="295">
        <f>SUM(C3:F3)-G3</f>
        <v>0</v>
      </c>
    </row>
    <row r="4" spans="1:13" ht="27" customHeight="1" thickBot="1" x14ac:dyDescent="0.3">
      <c r="A4" s="11" t="s">
        <v>75</v>
      </c>
      <c r="B4" s="59"/>
      <c r="C4" s="19"/>
      <c r="D4" s="19"/>
      <c r="E4" s="19"/>
      <c r="F4" s="19"/>
      <c r="G4" s="12">
        <f>SUM(C4:F4)</f>
        <v>0</v>
      </c>
      <c r="J4" s="290"/>
      <c r="K4" s="290"/>
      <c r="L4" s="290"/>
      <c r="M4" s="295">
        <f t="shared" ref="M4" si="0">SUM(C4:F4)-G4</f>
        <v>0</v>
      </c>
    </row>
    <row r="5" spans="1:13" ht="27" customHeight="1" thickBot="1" x14ac:dyDescent="0.3">
      <c r="A5" s="11" t="s">
        <v>76</v>
      </c>
      <c r="B5" s="59"/>
      <c r="C5" s="19"/>
      <c r="D5" s="19"/>
      <c r="E5" s="19"/>
      <c r="F5" s="19"/>
      <c r="G5" s="12">
        <f>SUM(C5:F5)</f>
        <v>0</v>
      </c>
      <c r="J5" s="290"/>
      <c r="K5" s="290"/>
      <c r="L5" s="290"/>
      <c r="M5" s="295">
        <f>SUM(C5:F5)-G5</f>
        <v>0</v>
      </c>
    </row>
    <row r="6" spans="1:13" ht="27" customHeight="1" thickBot="1" x14ac:dyDescent="0.3">
      <c r="A6" s="11" t="s">
        <v>77</v>
      </c>
      <c r="B6" s="59"/>
      <c r="C6" s="19"/>
      <c r="D6" s="19"/>
      <c r="E6" s="19"/>
      <c r="F6" s="19"/>
      <c r="G6" s="12">
        <f>SUM(C6:F6)</f>
        <v>0</v>
      </c>
      <c r="J6" s="290"/>
      <c r="K6" s="290"/>
      <c r="L6" s="290"/>
      <c r="M6" s="295">
        <f>SUM(C6:F6)-G6</f>
        <v>0</v>
      </c>
    </row>
    <row r="7" spans="1:13" ht="27" customHeight="1" thickBot="1" x14ac:dyDescent="0.3">
      <c r="A7" s="22" t="s">
        <v>78</v>
      </c>
      <c r="B7" s="58" t="s">
        <v>18</v>
      </c>
      <c r="C7" s="55">
        <f>SUM(C3:C6)</f>
        <v>0</v>
      </c>
      <c r="D7" s="55">
        <f>SUM(D3:D6)</f>
        <v>0</v>
      </c>
      <c r="E7" s="55">
        <f>SUM(E3:E6)</f>
        <v>0</v>
      </c>
      <c r="F7" s="55">
        <f>SUM(F3:F6)</f>
        <v>0</v>
      </c>
      <c r="G7" s="57">
        <f>SUM(G3:G6)</f>
        <v>0</v>
      </c>
      <c r="I7" s="292">
        <f>SUM(C3:C6)-C7</f>
        <v>0</v>
      </c>
      <c r="J7" s="291">
        <f>SUM(D3:D6)-D7</f>
        <v>0</v>
      </c>
      <c r="K7" s="291">
        <f>SUM(E3:E6)-E7</f>
        <v>0</v>
      </c>
      <c r="L7" s="291">
        <f>SUM(F3:F6)-F7</f>
        <v>0</v>
      </c>
      <c r="M7" s="295">
        <f>SUM(G3:G6)-G7</f>
        <v>0</v>
      </c>
    </row>
    <row r="8" spans="1:13" ht="15.75" thickTop="1" x14ac:dyDescent="0.25"/>
  </sheetData>
  <mergeCells count="1">
    <mergeCell ref="I1:M1"/>
  </mergeCells>
  <conditionalFormatting sqref="I3:M7">
    <cfRule type="cellIs" dxfId="129" priority="5" operator="lessThan">
      <formula>0</formula>
    </cfRule>
    <cfRule type="cellIs" dxfId="128" priority="6" operator="greaterThan">
      <formula>0</formula>
    </cfRule>
    <cfRule type="cellIs" dxfId="127" priority="7" operator="lessThan">
      <formula>0</formula>
    </cfRule>
    <cfRule type="cellIs" dxfId="126" priority="8" operator="greaterThan">
      <formula>0</formula>
    </cfRule>
  </conditionalFormatting>
  <conditionalFormatting sqref="I3:M7">
    <cfRule type="cellIs" dxfId="125" priority="1" operator="lessThan">
      <formula>0</formula>
    </cfRule>
    <cfRule type="cellIs" dxfId="124" priority="2" operator="greaterThan">
      <formula>0</formula>
    </cfRule>
    <cfRule type="cellIs" dxfId="123" priority="3" operator="lessThan">
      <formula>0</formula>
    </cfRule>
    <cfRule type="cellIs" dxfId="122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L8"/>
  <sheetViews>
    <sheetView showGridLines="0" zoomScaleNormal="100" workbookViewId="0">
      <selection activeCell="F9" sqref="F9"/>
    </sheetView>
  </sheetViews>
  <sheetFormatPr defaultRowHeight="15" outlineLevelCol="1" x14ac:dyDescent="0.25"/>
  <cols>
    <col min="1" max="1" width="20.42578125" customWidth="1"/>
    <col min="2" max="6" width="13.28515625" customWidth="1"/>
    <col min="7" max="7" width="17.5703125" style="294" customWidth="1"/>
    <col min="8" max="8" width="9.140625" style="289" customWidth="1" outlineLevel="1"/>
    <col min="9" max="11" width="9.140625" customWidth="1" outlineLevel="1"/>
    <col min="12" max="12" width="23.5703125" style="294" customWidth="1"/>
  </cols>
  <sheetData>
    <row r="1" spans="1:12" ht="17.25" thickBot="1" x14ac:dyDescent="0.35">
      <c r="A1" s="1" t="s">
        <v>80</v>
      </c>
      <c r="H1" s="965" t="s">
        <v>946</v>
      </c>
      <c r="I1" s="966"/>
      <c r="J1" s="966"/>
      <c r="K1" s="966"/>
      <c r="L1" s="967"/>
    </row>
    <row r="2" spans="1:12" ht="58.5" customHeight="1" thickTop="1" thickBot="1" x14ac:dyDescent="0.3">
      <c r="A2" s="56" t="s">
        <v>81</v>
      </c>
      <c r="B2" s="35" t="s">
        <v>414</v>
      </c>
      <c r="C2" s="56" t="s">
        <v>72</v>
      </c>
      <c r="D2" s="56" t="s">
        <v>73</v>
      </c>
      <c r="E2" s="56" t="s">
        <v>417</v>
      </c>
      <c r="F2" s="35" t="s">
        <v>30</v>
      </c>
      <c r="G2" s="290"/>
      <c r="H2" s="56" t="s">
        <v>414</v>
      </c>
      <c r="I2" s="56" t="s">
        <v>72</v>
      </c>
      <c r="J2" s="56" t="s">
        <v>73</v>
      </c>
      <c r="K2" s="56" t="s">
        <v>417</v>
      </c>
      <c r="L2" s="56" t="s">
        <v>30</v>
      </c>
    </row>
    <row r="3" spans="1:12" ht="27" customHeight="1" thickTop="1" thickBot="1" x14ac:dyDescent="0.3">
      <c r="A3" s="11" t="s">
        <v>74</v>
      </c>
      <c r="B3" s="19"/>
      <c r="C3" s="19"/>
      <c r="D3" s="19"/>
      <c r="E3" s="19"/>
      <c r="F3" s="12">
        <f>SUM(B3:E3)</f>
        <v>0</v>
      </c>
      <c r="I3" s="290"/>
      <c r="J3" s="290"/>
      <c r="K3" s="290"/>
      <c r="L3" s="295">
        <f>SUM(B3:E3)-F3</f>
        <v>0</v>
      </c>
    </row>
    <row r="4" spans="1:12" ht="27" customHeight="1" thickBot="1" x14ac:dyDescent="0.3">
      <c r="A4" s="11" t="s">
        <v>82</v>
      </c>
      <c r="B4" s="19"/>
      <c r="C4" s="19"/>
      <c r="D4" s="19"/>
      <c r="E4" s="19"/>
      <c r="F4" s="12">
        <f>SUM(B4:E4)</f>
        <v>0</v>
      </c>
      <c r="I4" s="290"/>
      <c r="J4" s="290"/>
      <c r="K4" s="290"/>
      <c r="L4" s="295">
        <f>SUM(B4:E4)-F4</f>
        <v>0</v>
      </c>
    </row>
    <row r="5" spans="1:12" ht="27" customHeight="1" thickBot="1" x14ac:dyDescent="0.3">
      <c r="A5" s="11" t="s">
        <v>83</v>
      </c>
      <c r="B5" s="19"/>
      <c r="C5" s="19"/>
      <c r="D5" s="19"/>
      <c r="E5" s="19"/>
      <c r="F5" s="12">
        <f>SUM(B5:E5)</f>
        <v>0</v>
      </c>
      <c r="I5" s="290"/>
      <c r="J5" s="290"/>
      <c r="K5" s="290"/>
      <c r="L5" s="295">
        <f t="shared" ref="L5:L6" si="0">SUM(B5:E5)-F5</f>
        <v>0</v>
      </c>
    </row>
    <row r="6" spans="1:12" ht="27" customHeight="1" thickBot="1" x14ac:dyDescent="0.3">
      <c r="A6" s="11" t="s">
        <v>77</v>
      </c>
      <c r="B6" s="19"/>
      <c r="C6" s="19"/>
      <c r="D6" s="19"/>
      <c r="E6" s="19"/>
      <c r="F6" s="12">
        <f>SUM(B6:E6)</f>
        <v>0</v>
      </c>
      <c r="I6" s="290"/>
      <c r="J6" s="290"/>
      <c r="K6" s="290"/>
      <c r="L6" s="295">
        <f t="shared" si="0"/>
        <v>0</v>
      </c>
    </row>
    <row r="7" spans="1:12" ht="27" customHeight="1" thickBot="1" x14ac:dyDescent="0.3">
      <c r="A7" s="22" t="s">
        <v>84</v>
      </c>
      <c r="B7" s="55">
        <f>SUM(B3:B6)</f>
        <v>0</v>
      </c>
      <c r="C7" s="55">
        <f>SUM(C3:C6)</f>
        <v>0</v>
      </c>
      <c r="D7" s="55">
        <f>SUM(D3:D6)</f>
        <v>0</v>
      </c>
      <c r="E7" s="55">
        <f>SUM(E3:E6)</f>
        <v>0</v>
      </c>
      <c r="F7" s="57">
        <f>SUM(F3:F6)</f>
        <v>0</v>
      </c>
      <c r="H7" s="292">
        <f>SUM(B3:B6)-B7</f>
        <v>0</v>
      </c>
      <c r="I7" s="291">
        <f>SUM(C3:C6)-C7</f>
        <v>0</v>
      </c>
      <c r="J7" s="291">
        <f>SUM(D3:D6)-D7</f>
        <v>0</v>
      </c>
      <c r="K7" s="291">
        <f>SUM(E3:E6)-E7</f>
        <v>0</v>
      </c>
      <c r="L7" s="295">
        <f>SUM(F3:F6)-F7</f>
        <v>0</v>
      </c>
    </row>
    <row r="8" spans="1:12" ht="15.75" thickTop="1" x14ac:dyDescent="0.25"/>
  </sheetData>
  <mergeCells count="1">
    <mergeCell ref="H1:L1"/>
  </mergeCells>
  <conditionalFormatting sqref="H3:L7">
    <cfRule type="cellIs" dxfId="121" priority="1" operator="lessThan">
      <formula>0</formula>
    </cfRule>
    <cfRule type="cellIs" dxfId="120" priority="2" operator="greaterThan">
      <formula>0</formula>
    </cfRule>
    <cfRule type="cellIs" dxfId="119" priority="3" operator="lessThan">
      <formula>0</formula>
    </cfRule>
    <cfRule type="cellIs" dxfId="118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V13"/>
  <sheetViews>
    <sheetView showGridLines="0" zoomScaleNormal="100" workbookViewId="0">
      <pane xSplit="1" ySplit="4" topLeftCell="H5" activePane="bottomRight" state="frozen"/>
      <selection pane="topRight" activeCell="B1" sqref="B1"/>
      <selection pane="bottomLeft" activeCell="A5" sqref="A5"/>
      <selection pane="bottomRight" activeCell="N12" sqref="N12"/>
    </sheetView>
  </sheetViews>
  <sheetFormatPr defaultRowHeight="15" outlineLevelCol="1" x14ac:dyDescent="0.25"/>
  <cols>
    <col min="1" max="1" width="18.5703125" customWidth="1"/>
    <col min="2" max="6" width="13.5703125" customWidth="1"/>
    <col min="7" max="7" width="17.5703125" style="294" customWidth="1"/>
    <col min="8" max="8" width="13.42578125" style="290" customWidth="1" outlineLevel="1"/>
    <col min="9" max="10" width="13.42578125" customWidth="1" outlineLevel="1"/>
    <col min="11" max="11" width="21.140625" customWidth="1" outlineLevel="1"/>
    <col min="12" max="12" width="24.7109375" style="294" customWidth="1"/>
    <col min="14" max="14" width="22" style="296" customWidth="1"/>
    <col min="22" max="22" width="9.140625" style="290"/>
  </cols>
  <sheetData>
    <row r="1" spans="1:22" ht="16.5" x14ac:dyDescent="0.3">
      <c r="A1" s="1" t="s">
        <v>85</v>
      </c>
      <c r="H1" s="965" t="s">
        <v>946</v>
      </c>
      <c r="I1" s="966"/>
      <c r="J1" s="966"/>
      <c r="K1" s="966"/>
      <c r="L1" s="967"/>
      <c r="N1" s="304" t="s">
        <v>948</v>
      </c>
      <c r="O1" s="299"/>
      <c r="P1" s="299"/>
      <c r="Q1" s="299"/>
      <c r="R1" s="299"/>
      <c r="S1" s="299"/>
      <c r="T1" s="299"/>
      <c r="U1" s="299"/>
      <c r="V1" s="299"/>
    </row>
    <row r="2" spans="1:22" ht="17.25" thickBot="1" x14ac:dyDescent="0.35">
      <c r="A2" s="2" t="s">
        <v>8</v>
      </c>
    </row>
    <row r="3" spans="1:22" ht="16.5" thickTop="1" thickBot="1" x14ac:dyDescent="0.3">
      <c r="A3" s="953" t="s">
        <v>86</v>
      </c>
      <c r="B3" s="955" t="s">
        <v>2</v>
      </c>
      <c r="C3" s="961"/>
      <c r="D3" s="961"/>
      <c r="E3" s="961"/>
      <c r="F3" s="956"/>
    </row>
    <row r="4" spans="1:22" ht="60" customHeight="1" thickTop="1" thickBot="1" x14ac:dyDescent="0.3">
      <c r="A4" s="954"/>
      <c r="B4" s="539" t="s">
        <v>87</v>
      </c>
      <c r="C4" s="18" t="s">
        <v>419</v>
      </c>
      <c r="D4" s="539" t="s">
        <v>1229</v>
      </c>
      <c r="E4" s="18" t="s">
        <v>421</v>
      </c>
      <c r="F4" s="539" t="s">
        <v>89</v>
      </c>
      <c r="G4" s="290"/>
      <c r="H4" s="56" t="s">
        <v>87</v>
      </c>
      <c r="I4" s="341" t="s">
        <v>420</v>
      </c>
      <c r="J4" s="56" t="s">
        <v>423</v>
      </c>
      <c r="K4" s="341" t="s">
        <v>421</v>
      </c>
      <c r="L4" s="56" t="s">
        <v>89</v>
      </c>
      <c r="N4" s="56" t="s">
        <v>89</v>
      </c>
    </row>
    <row r="5" spans="1:22" ht="23.25" customHeight="1" thickTop="1" thickBot="1" x14ac:dyDescent="0.3">
      <c r="A5" s="11" t="s">
        <v>90</v>
      </c>
      <c r="B5" s="19"/>
      <c r="C5" s="19"/>
      <c r="D5" s="19"/>
      <c r="E5" s="19"/>
      <c r="F5" s="12">
        <f>SUM(B5:E5)</f>
        <v>0</v>
      </c>
      <c r="I5" s="290"/>
      <c r="J5" s="290"/>
      <c r="K5" s="290"/>
      <c r="L5" s="295">
        <f>SUM(B5:E5)-F5</f>
        <v>0</v>
      </c>
      <c r="N5" s="303">
        <f>F5-'BS old'!E41</f>
        <v>0</v>
      </c>
    </row>
    <row r="6" spans="1:22" ht="23.25" customHeight="1" thickBot="1" x14ac:dyDescent="0.3">
      <c r="A6" s="11" t="s">
        <v>98</v>
      </c>
      <c r="B6" s="19"/>
      <c r="C6" s="19"/>
      <c r="D6" s="19"/>
      <c r="E6" s="19"/>
      <c r="F6" s="12">
        <f t="shared" ref="F6:F11" si="0">SUM(B6:E6)</f>
        <v>0</v>
      </c>
      <c r="I6" s="290"/>
      <c r="J6" s="290"/>
      <c r="K6" s="290"/>
      <c r="L6" s="295">
        <f t="shared" ref="L6:L11" si="1">SUM(B6:E6)-F6</f>
        <v>0</v>
      </c>
      <c r="N6" s="303">
        <f>F6-'BS old'!E42</f>
        <v>0</v>
      </c>
    </row>
    <row r="7" spans="1:22" ht="23.25" customHeight="1" thickBot="1" x14ac:dyDescent="0.3">
      <c r="A7" s="11" t="s">
        <v>91</v>
      </c>
      <c r="B7" s="19"/>
      <c r="C7" s="19"/>
      <c r="D7" s="19"/>
      <c r="E7" s="19"/>
      <c r="F7" s="12">
        <f t="shared" si="0"/>
        <v>0</v>
      </c>
      <c r="I7" s="290"/>
      <c r="J7" s="290"/>
      <c r="K7" s="290"/>
      <c r="L7" s="295">
        <f t="shared" si="1"/>
        <v>0</v>
      </c>
      <c r="N7" s="303">
        <f>F7-'BS old'!E43</f>
        <v>0</v>
      </c>
    </row>
    <row r="8" spans="1:22" ht="23.25" customHeight="1" thickBot="1" x14ac:dyDescent="0.3">
      <c r="A8" s="11" t="s">
        <v>92</v>
      </c>
      <c r="B8" s="19"/>
      <c r="C8" s="19"/>
      <c r="D8" s="19"/>
      <c r="E8" s="19"/>
      <c r="F8" s="12">
        <f t="shared" si="0"/>
        <v>0</v>
      </c>
      <c r="I8" s="290"/>
      <c r="J8" s="290"/>
      <c r="K8" s="290"/>
      <c r="L8" s="295">
        <f t="shared" si="1"/>
        <v>0</v>
      </c>
      <c r="N8" s="303">
        <f>F8-'BS old'!E44</f>
        <v>0</v>
      </c>
    </row>
    <row r="9" spans="1:22" ht="23.25" customHeight="1" thickBot="1" x14ac:dyDescent="0.3">
      <c r="A9" s="11" t="s">
        <v>93</v>
      </c>
      <c r="B9" s="19"/>
      <c r="C9" s="19"/>
      <c r="D9" s="19"/>
      <c r="E9" s="19"/>
      <c r="F9" s="12">
        <f t="shared" si="0"/>
        <v>0</v>
      </c>
      <c r="L9" s="295">
        <f t="shared" si="1"/>
        <v>0</v>
      </c>
      <c r="N9" s="303">
        <f>F9-'BS old'!E45</f>
        <v>0</v>
      </c>
    </row>
    <row r="10" spans="1:22" ht="23.25" customHeight="1" thickBot="1" x14ac:dyDescent="0.3">
      <c r="A10" s="11" t="s">
        <v>94</v>
      </c>
      <c r="B10" s="19"/>
      <c r="C10" s="19"/>
      <c r="D10" s="19"/>
      <c r="E10" s="19"/>
      <c r="F10" s="12">
        <f t="shared" si="0"/>
        <v>0</v>
      </c>
      <c r="L10" s="295">
        <f t="shared" si="1"/>
        <v>0</v>
      </c>
      <c r="N10" s="342"/>
    </row>
    <row r="11" spans="1:22" ht="23.25" customHeight="1" thickBot="1" x14ac:dyDescent="0.3">
      <c r="A11" s="11" t="s">
        <v>422</v>
      </c>
      <c r="B11" s="19"/>
      <c r="C11" s="19"/>
      <c r="D11" s="19"/>
      <c r="E11" s="19"/>
      <c r="F11" s="12">
        <f t="shared" si="0"/>
        <v>0</v>
      </c>
      <c r="L11" s="295">
        <f t="shared" si="1"/>
        <v>0</v>
      </c>
      <c r="N11" s="303">
        <f>F11-'BS old'!E46</f>
        <v>0</v>
      </c>
    </row>
    <row r="12" spans="1:22" ht="23.25" customHeight="1" thickBot="1" x14ac:dyDescent="0.3">
      <c r="A12" s="22" t="s">
        <v>95</v>
      </c>
      <c r="B12" s="55">
        <f>SUM(B5:B11)</f>
        <v>0</v>
      </c>
      <c r="C12" s="55">
        <f t="shared" ref="C12:E12" si="2">SUM(C5:C11)</f>
        <v>0</v>
      </c>
      <c r="D12" s="55">
        <f>SUM(D5:D11)</f>
        <v>0</v>
      </c>
      <c r="E12" s="55">
        <f t="shared" si="2"/>
        <v>0</v>
      </c>
      <c r="F12" s="57">
        <f>SUM(F5:F11)</f>
        <v>0</v>
      </c>
      <c r="H12" s="291">
        <f>SUM(B5:B11)-B12</f>
        <v>0</v>
      </c>
      <c r="I12" s="291">
        <f t="shared" ref="I12:L12" si="3">SUM(C5:C11)-C12</f>
        <v>0</v>
      </c>
      <c r="J12" s="291">
        <f t="shared" si="3"/>
        <v>0</v>
      </c>
      <c r="K12" s="291">
        <f t="shared" si="3"/>
        <v>0</v>
      </c>
      <c r="L12" s="295">
        <f t="shared" si="3"/>
        <v>0</v>
      </c>
      <c r="N12" s="303">
        <f>F12-'BS old'!E40</f>
        <v>0</v>
      </c>
    </row>
    <row r="13" spans="1:22" ht="17.25" thickTop="1" x14ac:dyDescent="0.3">
      <c r="A13" s="2"/>
    </row>
  </sheetData>
  <mergeCells count="3">
    <mergeCell ref="B3:F3"/>
    <mergeCell ref="A3:A4"/>
    <mergeCell ref="H1:L1"/>
  </mergeCells>
  <conditionalFormatting sqref="H5:L8 H12:L12 L6:L12">
    <cfRule type="cellIs" dxfId="117" priority="3" operator="lessThan">
      <formula>0</formula>
    </cfRule>
    <cfRule type="cellIs" dxfId="116" priority="4" operator="greaterThan">
      <formula>0</formula>
    </cfRule>
    <cfRule type="cellIs" dxfId="115" priority="5" operator="lessThan">
      <formula>0</formula>
    </cfRule>
    <cfRule type="cellIs" dxfId="114" priority="6" operator="greaterThan">
      <formula>0</formula>
    </cfRule>
  </conditionalFormatting>
  <conditionalFormatting sqref="N5:N12">
    <cfRule type="cellIs" dxfId="113" priority="1" operator="lessThan">
      <formula>0</formula>
    </cfRule>
    <cfRule type="cellIs" dxfId="11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7"/>
  <sheetViews>
    <sheetView showGridLines="0" zoomScaleNormal="100" workbookViewId="0">
      <selection activeCell="B21" sqref="B21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1" t="s">
        <v>85</v>
      </c>
    </row>
    <row r="2" spans="1:2" ht="16.5" x14ac:dyDescent="0.3">
      <c r="A2" s="2"/>
    </row>
    <row r="3" spans="1:2" ht="17.25" thickBot="1" x14ac:dyDescent="0.35">
      <c r="A3" s="2" t="s">
        <v>15</v>
      </c>
    </row>
    <row r="4" spans="1:2" ht="24" customHeight="1" thickTop="1" thickBot="1" x14ac:dyDescent="0.3">
      <c r="A4" s="7" t="s">
        <v>94</v>
      </c>
      <c r="B4" s="8" t="s">
        <v>63</v>
      </c>
    </row>
    <row r="5" spans="1:2" ht="24" thickTop="1" thickBot="1" x14ac:dyDescent="0.3">
      <c r="A5" s="9" t="s">
        <v>96</v>
      </c>
      <c r="B5" s="10"/>
    </row>
    <row r="6" spans="1:2" ht="24.75" customHeight="1" thickBot="1" x14ac:dyDescent="0.3">
      <c r="A6" s="13" t="s">
        <v>97</v>
      </c>
      <c r="B6" s="14"/>
    </row>
    <row r="7" spans="1:2" ht="15.75" thickTop="1" x14ac:dyDescent="0.25">
      <c r="A7" s="60"/>
      <c r="B7" s="15"/>
    </row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5"/>
  <sheetViews>
    <sheetView showGridLines="0" zoomScaleNormal="100" workbookViewId="0">
      <selection activeCell="B3" sqref="B3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1" t="s">
        <v>99</v>
      </c>
    </row>
    <row r="2" spans="1:2" ht="16.5" thickTop="1" thickBot="1" x14ac:dyDescent="0.3">
      <c r="A2" s="538" t="s">
        <v>86</v>
      </c>
      <c r="B2" s="541" t="s">
        <v>36</v>
      </c>
    </row>
    <row r="3" spans="1:2" ht="24" customHeight="1" thickTop="1" thickBot="1" x14ac:dyDescent="0.3">
      <c r="A3" s="9" t="s">
        <v>100</v>
      </c>
      <c r="B3" s="10"/>
    </row>
    <row r="4" spans="1:2" ht="24" customHeight="1" thickBot="1" x14ac:dyDescent="0.3">
      <c r="A4" s="13" t="s">
        <v>101</v>
      </c>
      <c r="B4" s="14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M14"/>
  <sheetViews>
    <sheetView showGridLines="0" zoomScaleNormal="100" workbookViewId="0">
      <selection activeCell="H13" sqref="H13:J13"/>
    </sheetView>
  </sheetViews>
  <sheetFormatPr defaultRowHeight="15" x14ac:dyDescent="0.25"/>
  <cols>
    <col min="1" max="1" width="22.140625" customWidth="1"/>
    <col min="2" max="4" width="21.42578125" customWidth="1"/>
    <col min="8" max="8" width="20" style="289" customWidth="1"/>
    <col min="9" max="9" width="15.28515625" style="290" customWidth="1"/>
    <col min="10" max="10" width="20.85546875" style="294" customWidth="1"/>
  </cols>
  <sheetData>
    <row r="1" spans="1:13" ht="16.5" x14ac:dyDescent="0.3">
      <c r="A1" s="1" t="s">
        <v>102</v>
      </c>
      <c r="H1" s="965" t="s">
        <v>946</v>
      </c>
      <c r="I1" s="966"/>
      <c r="J1" s="967"/>
      <c r="K1" s="299"/>
      <c r="L1" s="299"/>
      <c r="M1" s="290"/>
    </row>
    <row r="2" spans="1:13" ht="17.25" thickBot="1" x14ac:dyDescent="0.35">
      <c r="A2" s="2" t="s">
        <v>8</v>
      </c>
    </row>
    <row r="3" spans="1:13" ht="45" customHeight="1" thickTop="1" thickBot="1" x14ac:dyDescent="0.3">
      <c r="A3" s="56" t="s">
        <v>1</v>
      </c>
      <c r="B3" s="67" t="s">
        <v>453</v>
      </c>
      <c r="C3" s="67" t="s">
        <v>104</v>
      </c>
      <c r="D3" s="67" t="s">
        <v>455</v>
      </c>
      <c r="H3" s="56" t="s">
        <v>453</v>
      </c>
      <c r="I3" s="341" t="s">
        <v>104</v>
      </c>
      <c r="J3" s="341" t="s">
        <v>455</v>
      </c>
    </row>
    <row r="4" spans="1:13" ht="20.25" customHeight="1" thickTop="1" thickBot="1" x14ac:dyDescent="0.3">
      <c r="A4" s="11" t="s">
        <v>106</v>
      </c>
      <c r="B4" s="12"/>
      <c r="C4" s="12"/>
      <c r="D4" s="12"/>
    </row>
    <row r="5" spans="1:13" ht="20.25" customHeight="1" thickBot="1" x14ac:dyDescent="0.3">
      <c r="A5" s="11" t="s">
        <v>107</v>
      </c>
      <c r="B5" s="12"/>
      <c r="C5" s="12"/>
      <c r="D5" s="12"/>
    </row>
    <row r="6" spans="1:13" ht="20.25" customHeight="1" thickBot="1" x14ac:dyDescent="0.3">
      <c r="A6" s="13" t="s">
        <v>108</v>
      </c>
      <c r="B6" s="14">
        <f>B4+B5</f>
        <v>0</v>
      </c>
      <c r="C6" s="14">
        <f t="shared" ref="C6:D6" si="0">C4+C5</f>
        <v>0</v>
      </c>
      <c r="D6" s="14">
        <f t="shared" si="0"/>
        <v>0</v>
      </c>
      <c r="H6" s="292">
        <f>SUM(B4:B5)-B6</f>
        <v>0</v>
      </c>
      <c r="I6" s="291">
        <f t="shared" ref="I6" si="1">SUM(C4:C5)-C6</f>
        <v>0</v>
      </c>
      <c r="J6" s="295">
        <f>SUM(D4:D5)-D6</f>
        <v>0</v>
      </c>
    </row>
    <row r="7" spans="1:13" ht="15.75" thickTop="1" x14ac:dyDescent="0.25">
      <c r="A7" s="45"/>
      <c r="B7" s="17"/>
      <c r="C7" s="17"/>
      <c r="D7" s="17"/>
    </row>
    <row r="8" spans="1:13" x14ac:dyDescent="0.25">
      <c r="A8" s="45"/>
      <c r="B8" s="17"/>
      <c r="C8" s="17"/>
      <c r="D8" s="17"/>
    </row>
    <row r="9" spans="1:13" ht="15.75" thickBot="1" x14ac:dyDescent="0.3">
      <c r="A9" s="45" t="s">
        <v>114</v>
      </c>
      <c r="B9" s="17"/>
      <c r="C9" s="17"/>
      <c r="D9" s="17"/>
    </row>
    <row r="10" spans="1:13" ht="45" customHeight="1" thickTop="1" thickBot="1" x14ac:dyDescent="0.3">
      <c r="A10" s="56" t="s">
        <v>1</v>
      </c>
      <c r="B10" s="67" t="s">
        <v>453</v>
      </c>
      <c r="C10" s="67" t="s">
        <v>104</v>
      </c>
      <c r="D10" s="540" t="s">
        <v>454</v>
      </c>
    </row>
    <row r="11" spans="1:13" ht="20.25" customHeight="1" thickTop="1" thickBot="1" x14ac:dyDescent="0.3">
      <c r="A11" s="11" t="s">
        <v>115</v>
      </c>
      <c r="B11" s="12"/>
      <c r="C11" s="12"/>
      <c r="D11" s="12"/>
    </row>
    <row r="12" spans="1:13" ht="20.25" customHeight="1" thickBot="1" x14ac:dyDescent="0.3">
      <c r="A12" s="11" t="s">
        <v>116</v>
      </c>
      <c r="B12" s="12"/>
      <c r="C12" s="12"/>
      <c r="D12" s="12"/>
    </row>
    <row r="13" spans="1:13" ht="20.25" customHeight="1" thickBot="1" x14ac:dyDescent="0.3">
      <c r="A13" s="13" t="s">
        <v>108</v>
      </c>
      <c r="B13" s="14">
        <f>B11+B12</f>
        <v>0</v>
      </c>
      <c r="C13" s="14">
        <f t="shared" ref="C13:D13" si="2">C11+C12</f>
        <v>0</v>
      </c>
      <c r="D13" s="14">
        <f t="shared" si="2"/>
        <v>0</v>
      </c>
      <c r="H13" s="292">
        <f>SUM(B11:B12)-B13</f>
        <v>0</v>
      </c>
      <c r="I13" s="291">
        <f>SUM(C11:C12)-C13</f>
        <v>0</v>
      </c>
      <c r="J13" s="295">
        <f t="shared" ref="J13" si="3">SUM(D11:D12)-D13</f>
        <v>0</v>
      </c>
    </row>
    <row r="14" spans="1:13" ht="17.25" thickTop="1" x14ac:dyDescent="0.3">
      <c r="A14" s="5"/>
    </row>
  </sheetData>
  <mergeCells count="1">
    <mergeCell ref="H1:J1"/>
  </mergeCells>
  <conditionalFormatting sqref="H4:J13">
    <cfRule type="cellIs" dxfId="111" priority="1" operator="lessThan">
      <formula>0</formula>
    </cfRule>
    <cfRule type="cellIs" dxfId="11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7"/>
  <sheetViews>
    <sheetView showGridLines="0" zoomScaleNormal="100" workbookViewId="0">
      <selection activeCell="D10" sqref="D10"/>
    </sheetView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1" t="s">
        <v>102</v>
      </c>
    </row>
    <row r="2" spans="1:3" ht="16.5" x14ac:dyDescent="0.3">
      <c r="A2" s="2"/>
    </row>
    <row r="3" spans="1:3" ht="15.75" thickBot="1" x14ac:dyDescent="0.3">
      <c r="A3" s="17" t="s">
        <v>15</v>
      </c>
      <c r="B3" s="17"/>
      <c r="C3" s="17"/>
    </row>
    <row r="4" spans="1:3" ht="45" customHeight="1" thickTop="1" thickBot="1" x14ac:dyDescent="0.3">
      <c r="A4" s="56" t="s">
        <v>109</v>
      </c>
      <c r="B4" s="67" t="s">
        <v>103</v>
      </c>
      <c r="C4" s="67" t="s">
        <v>105</v>
      </c>
    </row>
    <row r="5" spans="1:3" ht="20.25" customHeight="1" thickTop="1" thickBot="1" x14ac:dyDescent="0.3">
      <c r="A5" s="11" t="s">
        <v>110</v>
      </c>
      <c r="B5" s="12"/>
      <c r="C5" s="12"/>
    </row>
    <row r="6" spans="1:3" ht="20.25" customHeight="1" thickBot="1" x14ac:dyDescent="0.3">
      <c r="A6" s="11" t="s">
        <v>111</v>
      </c>
      <c r="B6" s="12"/>
      <c r="C6" s="12"/>
    </row>
    <row r="7" spans="1:3" ht="20.25" customHeight="1" thickBot="1" x14ac:dyDescent="0.3">
      <c r="A7" s="11" t="s">
        <v>112</v>
      </c>
      <c r="B7" s="12"/>
      <c r="C7" s="12"/>
    </row>
    <row r="8" spans="1:3" ht="20.25" customHeight="1" thickBot="1" x14ac:dyDescent="0.3">
      <c r="A8" s="13" t="s">
        <v>113</v>
      </c>
      <c r="B8" s="14"/>
      <c r="C8" s="14"/>
    </row>
    <row r="9" spans="1:3" ht="15.75" thickTop="1" x14ac:dyDescent="0.25">
      <c r="A9" s="17"/>
      <c r="B9" s="17"/>
      <c r="C9" s="17"/>
    </row>
    <row r="10" spans="1:3" x14ac:dyDescent="0.25">
      <c r="A10" s="46"/>
      <c r="B10" s="17"/>
      <c r="C10" s="17"/>
    </row>
    <row r="11" spans="1:3" ht="15.75" thickBot="1" x14ac:dyDescent="0.3">
      <c r="A11" s="46" t="s">
        <v>117</v>
      </c>
      <c r="B11" s="17"/>
      <c r="C11" s="17"/>
    </row>
    <row r="12" spans="1:3" ht="45" customHeight="1" thickTop="1" thickBot="1" x14ac:dyDescent="0.3">
      <c r="A12" s="56" t="s">
        <v>118</v>
      </c>
      <c r="B12" s="67" t="s">
        <v>103</v>
      </c>
      <c r="C12" s="540" t="s">
        <v>454</v>
      </c>
    </row>
    <row r="13" spans="1:3" ht="20.25" customHeight="1" thickTop="1" thickBot="1" x14ac:dyDescent="0.3">
      <c r="A13" s="11" t="s">
        <v>119</v>
      </c>
      <c r="B13" s="12"/>
      <c r="C13" s="12"/>
    </row>
    <row r="14" spans="1:3" ht="20.25" customHeight="1" thickBot="1" x14ac:dyDescent="0.3">
      <c r="A14" s="11" t="s">
        <v>111</v>
      </c>
      <c r="B14" s="12"/>
      <c r="C14" s="12"/>
    </row>
    <row r="15" spans="1:3" ht="20.25" customHeight="1" thickBot="1" x14ac:dyDescent="0.3">
      <c r="A15" s="11" t="s">
        <v>120</v>
      </c>
      <c r="B15" s="12"/>
      <c r="C15" s="12"/>
    </row>
    <row r="16" spans="1:3" ht="20.25" customHeight="1" thickBot="1" x14ac:dyDescent="0.3">
      <c r="A16" s="13" t="s">
        <v>113</v>
      </c>
      <c r="B16" s="14"/>
      <c r="C16" s="14"/>
    </row>
    <row r="1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O11"/>
  <sheetViews>
    <sheetView showGridLines="0" zoomScaleNormal="100" workbookViewId="0">
      <selection activeCell="H3" sqref="H3:K3"/>
    </sheetView>
  </sheetViews>
  <sheetFormatPr defaultRowHeight="15" outlineLevelCol="1" x14ac:dyDescent="0.25"/>
  <cols>
    <col min="1" max="1" width="25.28515625" customWidth="1"/>
    <col min="2" max="6" width="12.140625" customWidth="1"/>
    <col min="8" max="8" width="18.85546875" style="289" hidden="1" customWidth="1" outlineLevel="1"/>
    <col min="9" max="11" width="18.85546875" hidden="1" customWidth="1" outlineLevel="1"/>
    <col min="12" max="12" width="24.7109375" style="294" customWidth="1" collapsed="1"/>
    <col min="14" max="14" width="22" style="296" customWidth="1"/>
  </cols>
  <sheetData>
    <row r="1" spans="1:15" ht="17.25" thickBot="1" x14ac:dyDescent="0.35">
      <c r="A1" s="1" t="s">
        <v>121</v>
      </c>
      <c r="H1" s="965" t="s">
        <v>946</v>
      </c>
      <c r="I1" s="966"/>
      <c r="J1" s="966"/>
      <c r="K1" s="966"/>
      <c r="L1" s="967"/>
      <c r="N1" s="304" t="s">
        <v>948</v>
      </c>
    </row>
    <row r="2" spans="1:15" ht="16.5" thickTop="1" thickBot="1" x14ac:dyDescent="0.3">
      <c r="A2" s="953" t="s">
        <v>122</v>
      </c>
      <c r="B2" s="955" t="s">
        <v>2</v>
      </c>
      <c r="C2" s="961"/>
      <c r="D2" s="961"/>
      <c r="E2" s="961"/>
      <c r="F2" s="956"/>
    </row>
    <row r="3" spans="1:15" ht="62.25" customHeight="1" thickTop="1" thickBot="1" x14ac:dyDescent="0.3">
      <c r="A3" s="954"/>
      <c r="B3" s="27" t="s">
        <v>123</v>
      </c>
      <c r="C3" s="18" t="s">
        <v>419</v>
      </c>
      <c r="D3" s="27" t="s">
        <v>423</v>
      </c>
      <c r="E3" s="18" t="s">
        <v>421</v>
      </c>
      <c r="F3" s="27" t="s">
        <v>89</v>
      </c>
      <c r="H3" s="56" t="s">
        <v>123</v>
      </c>
      <c r="I3" s="174" t="s">
        <v>419</v>
      </c>
      <c r="J3" s="56" t="s">
        <v>423</v>
      </c>
      <c r="K3" s="174" t="s">
        <v>421</v>
      </c>
      <c r="L3" s="56" t="s">
        <v>89</v>
      </c>
      <c r="N3" s="56" t="s">
        <v>89</v>
      </c>
    </row>
    <row r="4" spans="1:15" s="4" customFormat="1" ht="33" customHeight="1" thickTop="1" thickBot="1" x14ac:dyDescent="0.3">
      <c r="A4" s="11" t="s">
        <v>125</v>
      </c>
      <c r="B4" s="19"/>
      <c r="C4" s="19"/>
      <c r="D4" s="19"/>
      <c r="E4" s="19"/>
      <c r="F4" s="12">
        <f>SUM(B4:E4)</f>
        <v>0</v>
      </c>
      <c r="H4" s="289"/>
      <c r="I4" s="290"/>
      <c r="J4" s="290"/>
      <c r="K4" s="290"/>
      <c r="L4" s="295">
        <f>SUM(B4:E4)-F4</f>
        <v>0</v>
      </c>
      <c r="N4" s="303">
        <f>F4-'BS old'!$E$56-'BS old'!$E$48</f>
        <v>0</v>
      </c>
      <c r="O4" s="36"/>
    </row>
    <row r="5" spans="1:15" s="4" customFormat="1" ht="33" customHeight="1" thickBot="1" x14ac:dyDescent="0.3">
      <c r="A5" s="11" t="s">
        <v>126</v>
      </c>
      <c r="B5" s="19"/>
      <c r="C5" s="19"/>
      <c r="D5" s="19"/>
      <c r="E5" s="19"/>
      <c r="F5" s="12">
        <f t="shared" ref="F5:F8" si="0">SUM(B5:E5)</f>
        <v>0</v>
      </c>
      <c r="H5" s="289"/>
      <c r="I5" s="290"/>
      <c r="J5" s="290"/>
      <c r="K5" s="290"/>
      <c r="L5" s="295">
        <f>SUM(B5:E5)-F5</f>
        <v>0</v>
      </c>
      <c r="N5" s="303">
        <f>F5-'BS old'!$E$58-'BS old'!$E$50</f>
        <v>0</v>
      </c>
      <c r="O5" s="36"/>
    </row>
    <row r="6" spans="1:15" s="4" customFormat="1" ht="33" customHeight="1" thickBot="1" x14ac:dyDescent="0.3">
      <c r="A6" s="11" t="s">
        <v>136</v>
      </c>
      <c r="B6" s="19"/>
      <c r="C6" s="19"/>
      <c r="D6" s="19"/>
      <c r="E6" s="19"/>
      <c r="F6" s="12">
        <f t="shared" si="0"/>
        <v>0</v>
      </c>
      <c r="H6" s="289"/>
      <c r="I6" s="290"/>
      <c r="J6" s="290"/>
      <c r="K6" s="290"/>
      <c r="L6" s="295">
        <f t="shared" ref="L6:L8" si="1">SUM(B6:E6)-F6</f>
        <v>0</v>
      </c>
      <c r="N6" s="303">
        <f>F6-'BS old'!$E$59-'BS old'!$E$51</f>
        <v>0</v>
      </c>
      <c r="O6" s="36"/>
    </row>
    <row r="7" spans="1:15" s="4" customFormat="1" ht="33" customHeight="1" thickBot="1" x14ac:dyDescent="0.3">
      <c r="A7" s="11" t="s">
        <v>127</v>
      </c>
      <c r="B7" s="19"/>
      <c r="C7" s="19"/>
      <c r="D7" s="19"/>
      <c r="E7" s="19"/>
      <c r="F7" s="12">
        <f t="shared" si="0"/>
        <v>0</v>
      </c>
      <c r="H7" s="289"/>
      <c r="I7" s="290"/>
      <c r="J7" s="290"/>
      <c r="K7" s="290"/>
      <c r="L7" s="295">
        <f t="shared" si="1"/>
        <v>0</v>
      </c>
      <c r="N7" s="303">
        <f>F7-'BS old'!$E$60-'BS old'!$E$52</f>
        <v>0</v>
      </c>
      <c r="O7" s="36"/>
    </row>
    <row r="8" spans="1:15" s="4" customFormat="1" ht="33" customHeight="1" thickBot="1" x14ac:dyDescent="0.3">
      <c r="A8" s="11" t="s">
        <v>128</v>
      </c>
      <c r="B8" s="19"/>
      <c r="C8" s="19"/>
      <c r="D8" s="19"/>
      <c r="E8" s="19"/>
      <c r="F8" s="12">
        <f t="shared" si="0"/>
        <v>0</v>
      </c>
      <c r="H8" s="289"/>
      <c r="I8"/>
      <c r="J8"/>
      <c r="K8"/>
      <c r="L8" s="295">
        <f t="shared" si="1"/>
        <v>0</v>
      </c>
      <c r="N8" s="303">
        <f>F8-SUM('BS old'!$E$61:$E$63,'BS old'!$E$53,'BS old'!$E$54)</f>
        <v>0</v>
      </c>
      <c r="O8" s="36"/>
    </row>
    <row r="9" spans="1:15" s="4" customFormat="1" ht="33" customHeight="1" thickBot="1" x14ac:dyDescent="0.3">
      <c r="A9" s="22" t="s">
        <v>129</v>
      </c>
      <c r="B9" s="55">
        <f>SUM(B4:B8)</f>
        <v>0</v>
      </c>
      <c r="C9" s="55">
        <f>SUM(C4:C8)</f>
        <v>0</v>
      </c>
      <c r="D9" s="55">
        <f>SUM(D4:D8)</f>
        <v>0</v>
      </c>
      <c r="E9" s="55">
        <f>SUM(E4:E8)</f>
        <v>0</v>
      </c>
      <c r="F9" s="57">
        <f>SUM(F4:F8)</f>
        <v>0</v>
      </c>
      <c r="H9" s="289"/>
      <c r="I9"/>
      <c r="J9"/>
      <c r="K9"/>
      <c r="L9" s="295">
        <f>SUM(F4:F8)-F9</f>
        <v>0</v>
      </c>
      <c r="N9" s="303">
        <f>F9-'BS old'!$E$47-'BS old'!$E$55</f>
        <v>0</v>
      </c>
      <c r="O9" s="36"/>
    </row>
    <row r="10" spans="1:15" ht="15.75" thickTop="1" x14ac:dyDescent="0.25">
      <c r="L10" s="295"/>
      <c r="N10" s="303"/>
      <c r="O10" s="36"/>
    </row>
    <row r="11" spans="1:15" x14ac:dyDescent="0.25">
      <c r="H11" s="292"/>
      <c r="I11" s="291"/>
      <c r="J11" s="291"/>
      <c r="K11" s="291"/>
      <c r="L11" s="295"/>
      <c r="N11" s="303"/>
      <c r="O11" s="36"/>
    </row>
  </sheetData>
  <mergeCells count="3">
    <mergeCell ref="B2:F2"/>
    <mergeCell ref="A2:A3"/>
    <mergeCell ref="H1:L1"/>
  </mergeCells>
  <conditionalFormatting sqref="H4:L7 H11:L11 L5:L10">
    <cfRule type="cellIs" dxfId="109" priority="7" operator="lessThan">
      <formula>0</formula>
    </cfRule>
    <cfRule type="cellIs" dxfId="108" priority="8" operator="greaterThan">
      <formula>0</formula>
    </cfRule>
    <cfRule type="cellIs" dxfId="107" priority="9" operator="lessThan">
      <formula>0</formula>
    </cfRule>
    <cfRule type="cellIs" dxfId="106" priority="10" operator="greaterThan">
      <formula>0</formula>
    </cfRule>
  </conditionalFormatting>
  <conditionalFormatting sqref="N4:N11">
    <cfRule type="cellIs" dxfId="105" priority="5" operator="lessThan">
      <formula>0</formula>
    </cfRule>
    <cfRule type="cellIs" dxfId="104" priority="6" operator="greaterThan">
      <formula>0</formula>
    </cfRule>
  </conditionalFormatting>
  <conditionalFormatting sqref="L9">
    <cfRule type="cellIs" dxfId="103" priority="1" operator="lessThan">
      <formula>0</formula>
    </cfRule>
    <cfRule type="cellIs" dxfId="102" priority="2" operator="greaterThan">
      <formula>0</formula>
    </cfRule>
    <cfRule type="cellIs" dxfId="101" priority="3" operator="lessThan">
      <formula>0</formula>
    </cfRule>
    <cfRule type="cellIs" dxfId="100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J20"/>
  <sheetViews>
    <sheetView showGridLines="0" zoomScaleNormal="100" workbookViewId="0">
      <selection activeCell="J12" sqref="J12:J19"/>
    </sheetView>
  </sheetViews>
  <sheetFormatPr defaultRowHeight="15" outlineLevelCol="1" x14ac:dyDescent="0.25"/>
  <cols>
    <col min="1" max="1" width="25.85546875" customWidth="1"/>
    <col min="2" max="4" width="20.140625" customWidth="1"/>
    <col min="5" max="5" width="20.42578125" customWidth="1"/>
    <col min="6" max="6" width="20.42578125" style="289" customWidth="1" outlineLevel="1"/>
    <col min="7" max="7" width="18.85546875" style="290" customWidth="1" outlineLevel="1"/>
    <col min="8" max="8" width="20.85546875" style="294" customWidth="1"/>
    <col min="10" max="10" width="22" style="296" customWidth="1"/>
  </cols>
  <sheetData>
    <row r="1" spans="1:10" ht="16.5" x14ac:dyDescent="0.3">
      <c r="A1" s="1" t="s">
        <v>130</v>
      </c>
      <c r="F1" s="965" t="s">
        <v>946</v>
      </c>
      <c r="G1" s="966"/>
      <c r="H1" s="967"/>
      <c r="J1" s="302" t="s">
        <v>948</v>
      </c>
    </row>
    <row r="2" spans="1:10" ht="17.25" thickBot="1" x14ac:dyDescent="0.35">
      <c r="A2" s="2" t="s">
        <v>8</v>
      </c>
    </row>
    <row r="3" spans="1:10" ht="22.5" customHeight="1" thickTop="1" thickBot="1" x14ac:dyDescent="0.3">
      <c r="A3" s="7" t="s">
        <v>131</v>
      </c>
      <c r="B3" s="8" t="s">
        <v>132</v>
      </c>
      <c r="C3" s="8" t="s">
        <v>133</v>
      </c>
      <c r="D3" s="8" t="s">
        <v>129</v>
      </c>
      <c r="F3" s="56" t="s">
        <v>132</v>
      </c>
      <c r="G3" s="340" t="s">
        <v>133</v>
      </c>
      <c r="H3" s="340" t="s">
        <v>129</v>
      </c>
      <c r="J3" s="56" t="s">
        <v>129</v>
      </c>
    </row>
    <row r="4" spans="1:10" ht="22.5" customHeight="1" thickTop="1" thickBot="1" x14ac:dyDescent="0.3">
      <c r="A4" s="61" t="s">
        <v>134</v>
      </c>
      <c r="B4" s="50"/>
      <c r="C4" s="50"/>
      <c r="D4" s="51"/>
      <c r="J4" s="303"/>
    </row>
    <row r="5" spans="1:10" ht="22.5" customHeight="1" thickTop="1" thickBot="1" x14ac:dyDescent="0.3">
      <c r="A5" s="11" t="s">
        <v>135</v>
      </c>
      <c r="B5" s="19"/>
      <c r="C5" s="19"/>
      <c r="D5" s="12">
        <f>B5+C5</f>
        <v>0</v>
      </c>
      <c r="H5" s="295">
        <f>SUM(B5:C5)-D5</f>
        <v>0</v>
      </c>
      <c r="J5" s="303">
        <f>D5-'BS old'!$D$48</f>
        <v>0</v>
      </c>
    </row>
    <row r="6" spans="1:10" ht="22.5" customHeight="1" thickBot="1" x14ac:dyDescent="0.3">
      <c r="A6" s="11" t="s">
        <v>126</v>
      </c>
      <c r="B6" s="19"/>
      <c r="C6" s="19"/>
      <c r="D6" s="12">
        <f t="shared" ref="D6:D9" si="0">B6+C6</f>
        <v>0</v>
      </c>
      <c r="H6" s="295">
        <f t="shared" ref="H6:H9" si="1">SUM(B6:C6)-D6</f>
        <v>0</v>
      </c>
      <c r="J6" s="303">
        <f>D6-'BS old'!$D$50</f>
        <v>0</v>
      </c>
    </row>
    <row r="7" spans="1:10" ht="22.5" customHeight="1" thickBot="1" x14ac:dyDescent="0.3">
      <c r="A7" s="11" t="s">
        <v>136</v>
      </c>
      <c r="B7" s="19"/>
      <c r="C7" s="19"/>
      <c r="D7" s="12">
        <f t="shared" si="0"/>
        <v>0</v>
      </c>
      <c r="H7" s="295">
        <f t="shared" si="1"/>
        <v>0</v>
      </c>
      <c r="J7" s="303">
        <f>D7-'BS old'!$D$51</f>
        <v>0</v>
      </c>
    </row>
    <row r="8" spans="1:10" ht="22.5" customHeight="1" thickBot="1" x14ac:dyDescent="0.3">
      <c r="A8" s="11" t="s">
        <v>127</v>
      </c>
      <c r="B8" s="19"/>
      <c r="C8" s="19"/>
      <c r="D8" s="12">
        <f t="shared" si="0"/>
        <v>0</v>
      </c>
      <c r="H8" s="295">
        <f t="shared" si="1"/>
        <v>0</v>
      </c>
      <c r="J8" s="303">
        <f>D8-'BS old'!$D$52</f>
        <v>0</v>
      </c>
    </row>
    <row r="9" spans="1:10" ht="22.5" customHeight="1" thickBot="1" x14ac:dyDescent="0.3">
      <c r="A9" s="11" t="s">
        <v>128</v>
      </c>
      <c r="B9" s="19"/>
      <c r="C9" s="19"/>
      <c r="D9" s="12">
        <f t="shared" si="0"/>
        <v>0</v>
      </c>
      <c r="H9" s="295">
        <f t="shared" si="1"/>
        <v>0</v>
      </c>
      <c r="J9" s="303">
        <f>D9-'BS old'!$D$53-'BS old'!$D$54</f>
        <v>0</v>
      </c>
    </row>
    <row r="10" spans="1:10" ht="22.5" customHeight="1" thickBot="1" x14ac:dyDescent="0.3">
      <c r="A10" s="22" t="s">
        <v>137</v>
      </c>
      <c r="B10" s="55">
        <f>SUM(B5:B9)</f>
        <v>0</v>
      </c>
      <c r="C10" s="55">
        <f>SUM(C5:C9)</f>
        <v>0</v>
      </c>
      <c r="D10" s="57">
        <f>SUM(D5:D9)</f>
        <v>0</v>
      </c>
      <c r="F10" s="292">
        <f>SUM(B5:B9)-B10</f>
        <v>0</v>
      </c>
      <c r="G10" s="291">
        <f>SUM(C5:C9)-C10</f>
        <v>0</v>
      </c>
      <c r="H10" s="295">
        <f>SUM(D5:D9)-D10</f>
        <v>0</v>
      </c>
      <c r="J10" s="303">
        <f>D10-'BS old'!$D$47</f>
        <v>0</v>
      </c>
    </row>
    <row r="11" spans="1:10" ht="22.5" customHeight="1" thickTop="1" thickBot="1" x14ac:dyDescent="0.3">
      <c r="A11" s="61" t="s">
        <v>138</v>
      </c>
      <c r="B11" s="50"/>
      <c r="C11" s="50"/>
      <c r="D11" s="51"/>
      <c r="J11" s="303"/>
    </row>
    <row r="12" spans="1:10" ht="22.5" customHeight="1" thickTop="1" thickBot="1" x14ac:dyDescent="0.3">
      <c r="A12" s="11" t="s">
        <v>139</v>
      </c>
      <c r="B12" s="19"/>
      <c r="C12" s="19"/>
      <c r="D12" s="12">
        <f>B12+C12</f>
        <v>0</v>
      </c>
      <c r="H12" s="295">
        <f>SUM(B12:C12)-D12</f>
        <v>0</v>
      </c>
      <c r="J12" s="303">
        <f>D12-'BS old'!$D$56</f>
        <v>0</v>
      </c>
    </row>
    <row r="13" spans="1:10" ht="22.5" customHeight="1" thickBot="1" x14ac:dyDescent="0.3">
      <c r="A13" s="11" t="s">
        <v>126</v>
      </c>
      <c r="B13" s="19"/>
      <c r="C13" s="19"/>
      <c r="D13" s="12">
        <f t="shared" ref="D13:D18" si="2">B13+C13</f>
        <v>0</v>
      </c>
      <c r="H13" s="295">
        <f t="shared" ref="H13:H18" si="3">SUM(B13:C13)-D13</f>
        <v>0</v>
      </c>
      <c r="J13" s="303">
        <f>D13-'BS old'!$D$58</f>
        <v>0</v>
      </c>
    </row>
    <row r="14" spans="1:10" ht="22.5" customHeight="1" thickBot="1" x14ac:dyDescent="0.3">
      <c r="A14" s="11" t="s">
        <v>136</v>
      </c>
      <c r="B14" s="19"/>
      <c r="C14" s="19"/>
      <c r="D14" s="12">
        <f t="shared" si="2"/>
        <v>0</v>
      </c>
      <c r="H14" s="295">
        <f t="shared" si="3"/>
        <v>0</v>
      </c>
      <c r="J14" s="303">
        <f>D14-'BS old'!$D$59</f>
        <v>0</v>
      </c>
    </row>
    <row r="15" spans="1:10" ht="22.5" customHeight="1" thickBot="1" x14ac:dyDescent="0.3">
      <c r="A15" s="11" t="s">
        <v>127</v>
      </c>
      <c r="B15" s="19"/>
      <c r="C15" s="19"/>
      <c r="D15" s="12">
        <f t="shared" si="2"/>
        <v>0</v>
      </c>
      <c r="H15" s="295">
        <f t="shared" si="3"/>
        <v>0</v>
      </c>
      <c r="J15" s="303">
        <f>D15-'BS old'!$D$60</f>
        <v>0</v>
      </c>
    </row>
    <row r="16" spans="1:10" ht="22.5" customHeight="1" thickBot="1" x14ac:dyDescent="0.3">
      <c r="A16" s="11" t="s">
        <v>140</v>
      </c>
      <c r="B16" s="19"/>
      <c r="C16" s="19"/>
      <c r="D16" s="12">
        <f t="shared" si="2"/>
        <v>0</v>
      </c>
      <c r="H16" s="295">
        <f t="shared" si="3"/>
        <v>0</v>
      </c>
      <c r="J16" s="303">
        <f>D16-'BS old'!$D$61</f>
        <v>0</v>
      </c>
    </row>
    <row r="17" spans="1:10" ht="22.5" customHeight="1" thickBot="1" x14ac:dyDescent="0.3">
      <c r="A17" s="11" t="s">
        <v>141</v>
      </c>
      <c r="B17" s="19"/>
      <c r="C17" s="19"/>
      <c r="D17" s="12">
        <f t="shared" si="2"/>
        <v>0</v>
      </c>
      <c r="H17" s="295">
        <f t="shared" si="3"/>
        <v>0</v>
      </c>
      <c r="J17" s="303">
        <f>D17-'BS old'!$D$62</f>
        <v>0</v>
      </c>
    </row>
    <row r="18" spans="1:10" ht="22.5" customHeight="1" thickBot="1" x14ac:dyDescent="0.3">
      <c r="A18" s="11" t="s">
        <v>128</v>
      </c>
      <c r="B18" s="19"/>
      <c r="C18" s="19"/>
      <c r="D18" s="12">
        <f t="shared" si="2"/>
        <v>0</v>
      </c>
      <c r="H18" s="295">
        <f t="shared" si="3"/>
        <v>0</v>
      </c>
      <c r="J18" s="303">
        <f>D18-'BS old'!$D$63</f>
        <v>0</v>
      </c>
    </row>
    <row r="19" spans="1:10" ht="22.5" customHeight="1" thickBot="1" x14ac:dyDescent="0.3">
      <c r="A19" s="22" t="s">
        <v>142</v>
      </c>
      <c r="B19" s="55">
        <f>SUM(B12:B18)</f>
        <v>0</v>
      </c>
      <c r="C19" s="55">
        <f>SUM(C12:C18)</f>
        <v>0</v>
      </c>
      <c r="D19" s="57">
        <f>SUM(D12:D18)</f>
        <v>0</v>
      </c>
      <c r="F19" s="292">
        <f>SUM(B12:B18)-B19</f>
        <v>0</v>
      </c>
      <c r="G19" s="291">
        <f>SUM(C12:C18)-C19</f>
        <v>0</v>
      </c>
      <c r="H19" s="295">
        <f>SUM(D12:D18)-D19</f>
        <v>0</v>
      </c>
      <c r="J19" s="303">
        <f>D19-'BS old'!$D$55</f>
        <v>0</v>
      </c>
    </row>
    <row r="20" spans="1:10" ht="17.25" thickTop="1" x14ac:dyDescent="0.3">
      <c r="A20" s="6"/>
    </row>
  </sheetData>
  <mergeCells count="1">
    <mergeCell ref="F1:H1"/>
  </mergeCells>
  <conditionalFormatting sqref="F5:H19">
    <cfRule type="cellIs" dxfId="99" priority="9" operator="lessThan">
      <formula>0</formula>
    </cfRule>
    <cfRule type="cellIs" dxfId="98" priority="10" operator="greaterThan">
      <formula>0</formula>
    </cfRule>
  </conditionalFormatting>
  <conditionalFormatting sqref="J4:J11">
    <cfRule type="cellIs" dxfId="97" priority="7" operator="lessThan">
      <formula>0</formula>
    </cfRule>
    <cfRule type="cellIs" dxfId="96" priority="8" operator="greaterThan">
      <formula>0</formula>
    </cfRule>
  </conditionalFormatting>
  <conditionalFormatting sqref="J12:J19">
    <cfRule type="cellIs" dxfId="95" priority="5" operator="lessThan">
      <formula>0</formula>
    </cfRule>
    <cfRule type="cellIs" dxfId="94" priority="6" operator="greaterThan">
      <formula>0</formula>
    </cfRule>
  </conditionalFormatting>
  <conditionalFormatting sqref="F5:H19">
    <cfRule type="cellIs" dxfId="93" priority="3" operator="lessThan">
      <formula>0</formula>
    </cfRule>
    <cfRule type="cellIs" dxfId="92" priority="4" operator="greaterThan">
      <formula>0</formula>
    </cfRule>
  </conditionalFormatting>
  <conditionalFormatting sqref="J5">
    <cfRule type="cellIs" dxfId="91" priority="1" operator="lessThan">
      <formula>0</formula>
    </cfRule>
    <cfRule type="cellIs" dxfId="9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2"/>
  <sheetViews>
    <sheetView showGridLines="0" zoomScaleNormal="100" workbookViewId="0">
      <selection activeCell="A2" sqref="A1:A2"/>
    </sheetView>
  </sheetViews>
  <sheetFormatPr defaultRowHeight="15" x14ac:dyDescent="0.25"/>
  <cols>
    <col min="1" max="1" width="29.140625" customWidth="1"/>
    <col min="2" max="3" width="15.42578125" customWidth="1"/>
    <col min="4" max="5" width="12.85546875" customWidth="1"/>
    <col min="6" max="6" width="12.140625" customWidth="1"/>
  </cols>
  <sheetData>
    <row r="1" spans="1:7" ht="16.5" x14ac:dyDescent="0.3">
      <c r="A1" s="1" t="s">
        <v>7</v>
      </c>
    </row>
    <row r="2" spans="1:7" ht="17.25" thickBot="1" x14ac:dyDescent="0.35">
      <c r="A2" s="2" t="s">
        <v>8</v>
      </c>
    </row>
    <row r="3" spans="1:7" ht="43.5" customHeight="1" thickTop="1" thickBot="1" x14ac:dyDescent="0.3">
      <c r="A3" s="953" t="s">
        <v>9</v>
      </c>
      <c r="B3" s="955" t="s">
        <v>10</v>
      </c>
      <c r="C3" s="956"/>
      <c r="D3" s="953" t="s">
        <v>11</v>
      </c>
      <c r="E3" s="953" t="s">
        <v>418</v>
      </c>
      <c r="F3" s="17"/>
      <c r="G3" s="17"/>
    </row>
    <row r="4" spans="1:7" ht="15" customHeight="1" thickTop="1" thickBot="1" x14ac:dyDescent="0.3">
      <c r="A4" s="954"/>
      <c r="B4" s="18" t="s">
        <v>13</v>
      </c>
      <c r="C4" s="18" t="s">
        <v>12</v>
      </c>
      <c r="D4" s="954"/>
      <c r="E4" s="954"/>
      <c r="F4" s="17"/>
      <c r="G4" s="17"/>
    </row>
    <row r="5" spans="1:7" ht="16.5" thickTop="1" thickBot="1" x14ac:dyDescent="0.3">
      <c r="A5" s="11"/>
      <c r="B5" s="19"/>
      <c r="C5" s="20"/>
      <c r="D5" s="20"/>
      <c r="E5" s="21"/>
      <c r="F5" s="17"/>
      <c r="G5" s="17"/>
    </row>
    <row r="6" spans="1:7" ht="15.75" thickBot="1" x14ac:dyDescent="0.3">
      <c r="A6" s="11"/>
      <c r="B6" s="19"/>
      <c r="C6" s="20"/>
      <c r="D6" s="20"/>
      <c r="E6" s="21"/>
      <c r="F6" s="17"/>
      <c r="G6" s="17"/>
    </row>
    <row r="7" spans="1:7" ht="15.75" thickBot="1" x14ac:dyDescent="0.3">
      <c r="A7" s="11"/>
      <c r="B7" s="19"/>
      <c r="C7" s="20"/>
      <c r="D7" s="20"/>
      <c r="E7" s="21"/>
      <c r="F7" s="17"/>
      <c r="G7" s="17"/>
    </row>
    <row r="8" spans="1:7" ht="15.75" thickBot="1" x14ac:dyDescent="0.3">
      <c r="A8" s="11"/>
      <c r="B8" s="19"/>
      <c r="C8" s="20"/>
      <c r="D8" s="20"/>
      <c r="E8" s="21"/>
      <c r="F8" s="17"/>
      <c r="G8" s="17"/>
    </row>
    <row r="9" spans="1:7" ht="15.75" thickBot="1" x14ac:dyDescent="0.3">
      <c r="A9" s="11"/>
      <c r="B9" s="19"/>
      <c r="C9" s="20"/>
      <c r="D9" s="20"/>
      <c r="E9" s="21"/>
      <c r="F9" s="17"/>
      <c r="G9" s="17"/>
    </row>
    <row r="10" spans="1:7" ht="15.75" thickBot="1" x14ac:dyDescent="0.3">
      <c r="A10" s="22" t="s">
        <v>14</v>
      </c>
      <c r="B10" s="23">
        <f>SUM(B5:B9)</f>
        <v>0</v>
      </c>
      <c r="C10" s="24">
        <f>SUM(C5:C9)</f>
        <v>0</v>
      </c>
      <c r="D10" s="25">
        <f t="shared" ref="D10:E10" si="0">SUM(D5:D9)</f>
        <v>0</v>
      </c>
      <c r="E10" s="26">
        <f t="shared" si="0"/>
        <v>0</v>
      </c>
      <c r="F10" s="17"/>
      <c r="G10" s="17"/>
    </row>
    <row r="11" spans="1:7" ht="15.75" thickTop="1" x14ac:dyDescent="0.25">
      <c r="A11" s="17"/>
      <c r="B11" s="17"/>
      <c r="C11" s="17"/>
      <c r="D11" s="17"/>
      <c r="E11" s="17"/>
      <c r="F11" s="17"/>
      <c r="G11" s="17"/>
    </row>
    <row r="12" spans="1:7" x14ac:dyDescent="0.25">
      <c r="A12" s="34">
        <v>7</v>
      </c>
      <c r="B12" s="34">
        <v>4</v>
      </c>
      <c r="C12" s="34">
        <v>4</v>
      </c>
      <c r="D12" s="34">
        <v>4</v>
      </c>
      <c r="E12" s="34">
        <v>4</v>
      </c>
      <c r="F12" s="34"/>
      <c r="G12" s="34"/>
    </row>
  </sheetData>
  <mergeCells count="4">
    <mergeCell ref="A3:A4"/>
    <mergeCell ref="B3:C3"/>
    <mergeCell ref="D3:D4"/>
    <mergeCell ref="E3:E4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I11"/>
  <sheetViews>
    <sheetView showGridLines="0" zoomScaleNormal="100" workbookViewId="0">
      <selection activeCell="H7" sqref="H7:I10"/>
    </sheetView>
  </sheetViews>
  <sheetFormatPr defaultRowHeight="15" x14ac:dyDescent="0.25"/>
  <cols>
    <col min="1" max="1" width="33.5703125" customWidth="1"/>
    <col min="2" max="3" width="26.42578125" customWidth="1"/>
    <col min="4" max="4" width="20.42578125" customWidth="1"/>
    <col min="5" max="5" width="25.7109375" style="289" customWidth="1"/>
    <col min="6" max="6" width="25.7109375" style="294" customWidth="1"/>
    <col min="7" max="7" width="3.85546875" customWidth="1"/>
    <col min="8" max="8" width="26" style="289" customWidth="1"/>
    <col min="9" max="9" width="26" style="294" customWidth="1"/>
  </cols>
  <sheetData>
    <row r="1" spans="1:9" ht="16.5" x14ac:dyDescent="0.3">
      <c r="A1" s="1" t="s">
        <v>130</v>
      </c>
      <c r="E1" s="965" t="s">
        <v>946</v>
      </c>
      <c r="F1" s="967"/>
      <c r="G1" s="299"/>
      <c r="H1" s="965" t="s">
        <v>948</v>
      </c>
      <c r="I1" s="967"/>
    </row>
    <row r="2" spans="1:9" ht="17.25" thickBot="1" x14ac:dyDescent="0.35">
      <c r="A2" s="5" t="s">
        <v>15</v>
      </c>
    </row>
    <row r="3" spans="1:9" ht="33" customHeight="1" thickTop="1" x14ac:dyDescent="0.25">
      <c r="A3" s="953" t="s">
        <v>424</v>
      </c>
      <c r="B3" s="953" t="s">
        <v>2</v>
      </c>
      <c r="C3" s="953" t="s">
        <v>3</v>
      </c>
      <c r="E3" s="953" t="s">
        <v>2</v>
      </c>
      <c r="F3" s="953" t="s">
        <v>3</v>
      </c>
      <c r="H3" s="953" t="s">
        <v>2</v>
      </c>
      <c r="I3" s="953" t="s">
        <v>3</v>
      </c>
    </row>
    <row r="4" spans="1:9" ht="15.75" customHeight="1" thickBot="1" x14ac:dyDescent="0.3">
      <c r="A4" s="954"/>
      <c r="B4" s="954"/>
      <c r="C4" s="954"/>
      <c r="E4" s="954"/>
      <c r="F4" s="954"/>
      <c r="H4" s="954"/>
      <c r="I4" s="954"/>
    </row>
    <row r="5" spans="1:9" ht="23.25" customHeight="1" thickTop="1" thickBot="1" x14ac:dyDescent="0.3">
      <c r="A5" s="11" t="s">
        <v>143</v>
      </c>
      <c r="B5" s="62"/>
      <c r="C5" s="63"/>
    </row>
    <row r="6" spans="1:9" ht="23.25" customHeight="1" thickBot="1" x14ac:dyDescent="0.3">
      <c r="A6" s="11" t="s">
        <v>425</v>
      </c>
      <c r="B6" s="62"/>
      <c r="C6" s="63"/>
    </row>
    <row r="7" spans="1:9" ht="23.25" customHeight="1" thickBot="1" x14ac:dyDescent="0.3">
      <c r="A7" s="41" t="s">
        <v>142</v>
      </c>
      <c r="B7" s="62">
        <f>B5+B6</f>
        <v>0</v>
      </c>
      <c r="C7" s="63">
        <f>C5+C6</f>
        <v>0</v>
      </c>
      <c r="E7" s="292">
        <f>SUM(B5:B6)-B7</f>
        <v>0</v>
      </c>
      <c r="F7" s="295">
        <f>SUM(C5:C6)-C7</f>
        <v>0</v>
      </c>
      <c r="H7" s="292">
        <f>B7-'BS old'!$D$55</f>
        <v>0</v>
      </c>
      <c r="I7" s="295">
        <f>C7-'BS old'!$G$55</f>
        <v>0</v>
      </c>
    </row>
    <row r="8" spans="1:9" ht="23.25" customHeight="1" thickBot="1" x14ac:dyDescent="0.3">
      <c r="A8" s="11" t="s">
        <v>144</v>
      </c>
      <c r="B8" s="62"/>
      <c r="C8" s="63"/>
    </row>
    <row r="9" spans="1:9" ht="23.25" customHeight="1" thickBot="1" x14ac:dyDescent="0.3">
      <c r="A9" s="11" t="s">
        <v>145</v>
      </c>
      <c r="B9" s="62"/>
      <c r="C9" s="63"/>
    </row>
    <row r="10" spans="1:9" ht="23.25" customHeight="1" thickBot="1" x14ac:dyDescent="0.3">
      <c r="A10" s="22" t="s">
        <v>137</v>
      </c>
      <c r="B10" s="64">
        <f>B8+B9</f>
        <v>0</v>
      </c>
      <c r="C10" s="65">
        <f>C8+C9</f>
        <v>0</v>
      </c>
      <c r="E10" s="292">
        <f>SUM(B8:B9)-B10</f>
        <v>0</v>
      </c>
      <c r="F10" s="295">
        <f>SUM(C8:C9)-C10</f>
        <v>0</v>
      </c>
      <c r="H10" s="292">
        <f>B10-'BS old'!$D$47</f>
        <v>0</v>
      </c>
      <c r="I10" s="295">
        <f>C10-'BS old'!$G$47</f>
        <v>0</v>
      </c>
    </row>
    <row r="11" spans="1:9" ht="17.25" thickTop="1" x14ac:dyDescent="0.3">
      <c r="A11" s="3"/>
    </row>
  </sheetData>
  <mergeCells count="9">
    <mergeCell ref="I3:I4"/>
    <mergeCell ref="H1:I1"/>
    <mergeCell ref="B3:B4"/>
    <mergeCell ref="C3:C4"/>
    <mergeCell ref="A3:A4"/>
    <mergeCell ref="E1:F1"/>
    <mergeCell ref="E3:E4"/>
    <mergeCell ref="F3:F4"/>
    <mergeCell ref="H3:H4"/>
  </mergeCells>
  <conditionalFormatting sqref="E7:F10">
    <cfRule type="cellIs" dxfId="89" priority="6" operator="lessThan">
      <formula>0</formula>
    </cfRule>
    <cfRule type="cellIs" dxfId="88" priority="7" operator="greaterThan">
      <formula>0</formula>
    </cfRule>
  </conditionalFormatting>
  <conditionalFormatting sqref="H7:I10">
    <cfRule type="cellIs" dxfId="87" priority="1" operator="lessThan">
      <formula>0</formula>
    </cfRule>
    <cfRule type="cellIs" dxfId="86" priority="2" operator="greaterThan">
      <formula>0</formula>
    </cfRule>
    <cfRule type="cellIs" dxfId="85" priority="4" operator="lessThan">
      <formula>0</formula>
    </cfRule>
    <cfRule type="cellIs" dxfId="84" priority="5" operator="greaterThan">
      <formula>0</formula>
    </cfRule>
  </conditionalFormatting>
  <conditionalFormatting sqref="H1:I2 H5:I1048576">
    <cfRule type="cellIs" priority="3" stopIfTrue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C7"/>
  <sheetViews>
    <sheetView showGridLines="0" zoomScaleNormal="100" workbookViewId="0">
      <selection activeCell="A7" sqref="A7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7.25" thickBot="1" x14ac:dyDescent="0.35">
      <c r="A1" s="1" t="s">
        <v>146</v>
      </c>
    </row>
    <row r="2" spans="1:3" ht="16.5" thickTop="1" thickBot="1" x14ac:dyDescent="0.3">
      <c r="A2" s="953" t="s">
        <v>147</v>
      </c>
      <c r="B2" s="974" t="s">
        <v>2</v>
      </c>
      <c r="C2" s="975"/>
    </row>
    <row r="3" spans="1:3" ht="16.5" thickTop="1" thickBot="1" x14ac:dyDescent="0.3">
      <c r="A3" s="954"/>
      <c r="B3" s="8" t="s">
        <v>148</v>
      </c>
      <c r="C3" s="56" t="s">
        <v>149</v>
      </c>
    </row>
    <row r="4" spans="1:3" ht="23.25" customHeight="1" thickTop="1" thickBot="1" x14ac:dyDescent="0.3">
      <c r="A4" s="9" t="s">
        <v>150</v>
      </c>
      <c r="B4" s="42"/>
      <c r="C4" s="10"/>
    </row>
    <row r="5" spans="1:3" ht="23.25" customHeight="1" thickBot="1" x14ac:dyDescent="0.3">
      <c r="A5" s="11" t="s">
        <v>151</v>
      </c>
      <c r="B5" s="59" t="s">
        <v>18</v>
      </c>
      <c r="C5" s="12"/>
    </row>
    <row r="6" spans="1:3" ht="23.25" customHeight="1" thickBot="1" x14ac:dyDescent="0.3">
      <c r="A6" s="13" t="s">
        <v>152</v>
      </c>
      <c r="B6" s="31" t="s">
        <v>18</v>
      </c>
      <c r="C6" s="14"/>
    </row>
    <row r="7" spans="1:3" ht="17.25" thickTop="1" x14ac:dyDescent="0.3">
      <c r="A7" s="1"/>
    </row>
  </sheetData>
  <mergeCells count="2">
    <mergeCell ref="A2:A3"/>
    <mergeCell ref="B2:C2"/>
  </mergeCells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I9"/>
  <sheetViews>
    <sheetView showGridLines="0" topLeftCell="C1" zoomScaleNormal="100" workbookViewId="0">
      <selection activeCell="H3" sqref="H3:I8"/>
    </sheetView>
  </sheetViews>
  <sheetFormatPr defaultRowHeight="15" x14ac:dyDescent="0.25"/>
  <cols>
    <col min="1" max="1" width="33" customWidth="1"/>
    <col min="2" max="3" width="26.7109375" customWidth="1"/>
    <col min="4" max="4" width="20.42578125" customWidth="1"/>
    <col min="5" max="5" width="21.85546875" style="289" customWidth="1"/>
    <col min="6" max="6" width="36" style="294" customWidth="1"/>
    <col min="7" max="7" width="3.85546875" customWidth="1"/>
    <col min="8" max="8" width="18.5703125" style="289" customWidth="1"/>
    <col min="9" max="9" width="37" style="294" customWidth="1"/>
  </cols>
  <sheetData>
    <row r="1" spans="1:9" ht="16.5" x14ac:dyDescent="0.3">
      <c r="A1" s="1" t="s">
        <v>153</v>
      </c>
      <c r="E1" s="965" t="s">
        <v>946</v>
      </c>
      <c r="F1" s="967"/>
      <c r="H1" s="965" t="s">
        <v>948</v>
      </c>
      <c r="I1" s="967"/>
    </row>
    <row r="2" spans="1:9" ht="17.25" thickBot="1" x14ac:dyDescent="0.35">
      <c r="A2" s="5" t="s">
        <v>154</v>
      </c>
    </row>
    <row r="3" spans="1:9" ht="30" customHeight="1" thickTop="1" thickBot="1" x14ac:dyDescent="0.3">
      <c r="A3" s="7" t="s">
        <v>131</v>
      </c>
      <c r="B3" s="8" t="s">
        <v>2</v>
      </c>
      <c r="C3" s="8" t="s">
        <v>3</v>
      </c>
      <c r="E3" s="56" t="s">
        <v>2</v>
      </c>
      <c r="F3" s="56" t="s">
        <v>3</v>
      </c>
      <c r="H3" s="56" t="s">
        <v>2</v>
      </c>
      <c r="I3" s="56" t="s">
        <v>3</v>
      </c>
    </row>
    <row r="4" spans="1:9" ht="18.75" customHeight="1" thickTop="1" thickBot="1" x14ac:dyDescent="0.3">
      <c r="A4" s="9" t="s">
        <v>155</v>
      </c>
      <c r="B4" s="42"/>
      <c r="C4" s="10"/>
      <c r="H4" s="292">
        <f>B4+B7-'BS old'!$D$65</f>
        <v>0</v>
      </c>
      <c r="I4" s="295">
        <f>C4+C7-'BS old'!$G$65</f>
        <v>0</v>
      </c>
    </row>
    <row r="5" spans="1:9" ht="18.75" customHeight="1" thickBot="1" x14ac:dyDescent="0.3">
      <c r="A5" s="11" t="s">
        <v>156</v>
      </c>
      <c r="B5" s="19"/>
      <c r="C5" s="12"/>
      <c r="H5" s="292">
        <f>B5-'BS old'!$D$66</f>
        <v>0</v>
      </c>
      <c r="I5" s="295">
        <f>C5-'BS old'!$G$66</f>
        <v>0</v>
      </c>
    </row>
    <row r="6" spans="1:9" ht="18.75" customHeight="1" thickBot="1" x14ac:dyDescent="0.3">
      <c r="A6" s="11" t="s">
        <v>157</v>
      </c>
      <c r="B6" s="19"/>
      <c r="C6" s="12"/>
      <c r="E6" s="292"/>
      <c r="F6" s="295"/>
      <c r="H6" s="292">
        <f>B6-'BS old'!$D$67</f>
        <v>0</v>
      </c>
      <c r="I6" s="295">
        <f>C6-'BS old'!$G$67</f>
        <v>0</v>
      </c>
    </row>
    <row r="7" spans="1:9" ht="18.75" customHeight="1" thickBot="1" x14ac:dyDescent="0.3">
      <c r="A7" s="11" t="s">
        <v>158</v>
      </c>
      <c r="B7" s="19"/>
      <c r="C7" s="12"/>
      <c r="H7" s="292">
        <f>H4</f>
        <v>0</v>
      </c>
      <c r="I7" s="295">
        <f>I4</f>
        <v>0</v>
      </c>
    </row>
    <row r="8" spans="1:9" ht="18.75" customHeight="1" thickBot="1" x14ac:dyDescent="0.3">
      <c r="A8" s="22" t="s">
        <v>14</v>
      </c>
      <c r="B8" s="55">
        <f>SUM(B4:B7)</f>
        <v>0</v>
      </c>
      <c r="C8" s="57">
        <f>SUM(C4:C7)</f>
        <v>0</v>
      </c>
      <c r="E8" s="292">
        <f>SUM(B4:B7)-B8</f>
        <v>0</v>
      </c>
      <c r="F8" s="295">
        <f>SUM(C4:C7)-C8</f>
        <v>0</v>
      </c>
      <c r="H8" s="292">
        <f>B8-SUM('BS old'!$D$65:$D$67)</f>
        <v>0</v>
      </c>
      <c r="I8" s="295">
        <f>C8-SUM('BS old'!$G$65:$G$67)</f>
        <v>0</v>
      </c>
    </row>
    <row r="9" spans="1:9" ht="15.75" thickTop="1" x14ac:dyDescent="0.25">
      <c r="E9" s="292"/>
      <c r="F9" s="295"/>
    </row>
  </sheetData>
  <mergeCells count="2">
    <mergeCell ref="E1:F1"/>
    <mergeCell ref="H1:I1"/>
  </mergeCells>
  <conditionalFormatting sqref="E6:F9">
    <cfRule type="cellIs" dxfId="83" priority="9" operator="lessThan">
      <formula>0</formula>
    </cfRule>
    <cfRule type="cellIs" dxfId="82" priority="10" operator="greaterThan">
      <formula>0</formula>
    </cfRule>
  </conditionalFormatting>
  <conditionalFormatting sqref="H1:I1">
    <cfRule type="cellIs" priority="8" stopIfTrue="1" operator="greaterThan">
      <formula>0</formula>
    </cfRule>
  </conditionalFormatting>
  <conditionalFormatting sqref="H8:I8">
    <cfRule type="cellIs" dxfId="81" priority="6" operator="lessThan">
      <formula>0</formula>
    </cfRule>
    <cfRule type="cellIs" dxfId="80" priority="7" operator="greaterThan">
      <formula>0</formula>
    </cfRule>
  </conditionalFormatting>
  <conditionalFormatting sqref="H4:I8">
    <cfRule type="cellIs" dxfId="79" priority="1" operator="lessThan">
      <formula>0</formula>
    </cfRule>
    <cfRule type="cellIs" dxfId="78" priority="2" operator="greaterThan">
      <formula>0</formula>
    </cfRule>
    <cfRule type="cellIs" priority="3" stopIfTrue="1" operator="greaterThan">
      <formula>0</formula>
    </cfRule>
    <cfRule type="cellIs" priority="4" stopIfTrue="1" operator="greaterThan">
      <formula>0</formula>
    </cfRule>
    <cfRule type="cellIs" priority="5" stopIfTrue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M14"/>
  <sheetViews>
    <sheetView showGridLines="0" zoomScaleNormal="100" workbookViewId="0">
      <selection activeCell="C19" sqref="C19"/>
    </sheetView>
  </sheetViews>
  <sheetFormatPr defaultRowHeight="15" outlineLevelCol="1" x14ac:dyDescent="0.25"/>
  <cols>
    <col min="1" max="1" width="24.5703125" customWidth="1"/>
    <col min="2" max="5" width="15.42578125" customWidth="1"/>
    <col min="6" max="6" width="20.42578125" customWidth="1"/>
    <col min="7" max="7" width="20.42578125" style="289" customWidth="1" outlineLevel="1"/>
    <col min="8" max="9" width="20.42578125" style="290" customWidth="1" outlineLevel="1"/>
    <col min="10" max="10" width="20.42578125" style="294" customWidth="1"/>
    <col min="12" max="12" width="20.42578125" style="296" customWidth="1"/>
  </cols>
  <sheetData>
    <row r="1" spans="1:13" ht="16.5" x14ac:dyDescent="0.3">
      <c r="A1" s="1" t="s">
        <v>153</v>
      </c>
      <c r="G1" s="965" t="s">
        <v>946</v>
      </c>
      <c r="H1" s="966"/>
      <c r="I1" s="966"/>
      <c r="J1" s="967"/>
      <c r="L1" s="302" t="s">
        <v>948</v>
      </c>
      <c r="M1" s="299"/>
    </row>
    <row r="3" spans="1:13" ht="17.25" thickBot="1" x14ac:dyDescent="0.35">
      <c r="A3" s="5" t="s">
        <v>15</v>
      </c>
    </row>
    <row r="4" spans="1:13" ht="16.5" thickTop="1" thickBot="1" x14ac:dyDescent="0.3">
      <c r="A4" s="953" t="s">
        <v>159</v>
      </c>
      <c r="B4" s="955" t="s">
        <v>2</v>
      </c>
      <c r="C4" s="961"/>
      <c r="D4" s="961"/>
      <c r="E4" s="956"/>
    </row>
    <row r="5" spans="1:13" ht="18" customHeight="1" thickTop="1" x14ac:dyDescent="0.25">
      <c r="A5" s="960"/>
      <c r="B5" s="960" t="s">
        <v>32</v>
      </c>
      <c r="C5" s="960" t="s">
        <v>27</v>
      </c>
      <c r="D5" s="960" t="s">
        <v>28</v>
      </c>
      <c r="E5" s="960" t="s">
        <v>30</v>
      </c>
      <c r="G5" s="953" t="s">
        <v>32</v>
      </c>
      <c r="H5" s="953" t="s">
        <v>27</v>
      </c>
      <c r="I5" s="953" t="s">
        <v>28</v>
      </c>
      <c r="J5" s="953" t="s">
        <v>30</v>
      </c>
      <c r="L5" s="953" t="s">
        <v>30</v>
      </c>
    </row>
    <row r="6" spans="1:13" ht="17.25" customHeight="1" thickBot="1" x14ac:dyDescent="0.3">
      <c r="A6" s="954"/>
      <c r="B6" s="954"/>
      <c r="C6" s="954"/>
      <c r="D6" s="954"/>
      <c r="E6" s="954"/>
      <c r="G6" s="954"/>
      <c r="H6" s="954"/>
      <c r="I6" s="954"/>
      <c r="J6" s="954"/>
      <c r="L6" s="954"/>
    </row>
    <row r="7" spans="1:13" ht="21.75" customHeight="1" thickTop="1" thickBot="1" x14ac:dyDescent="0.3">
      <c r="A7" s="11" t="s">
        <v>160</v>
      </c>
      <c r="B7" s="19"/>
      <c r="C7" s="19"/>
      <c r="D7" s="19"/>
      <c r="E7" s="12">
        <f>SUM(B7:D7)</f>
        <v>0</v>
      </c>
      <c r="J7" s="295">
        <f>SUM(B7:D7)-E7</f>
        <v>0</v>
      </c>
    </row>
    <row r="8" spans="1:13" ht="21.75" customHeight="1" thickBot="1" x14ac:dyDescent="0.3">
      <c r="A8" s="11" t="s">
        <v>161</v>
      </c>
      <c r="B8" s="19"/>
      <c r="C8" s="19"/>
      <c r="D8" s="19"/>
      <c r="E8" s="12">
        <f t="shared" ref="E8:E12" si="0">SUM(B8:D8)</f>
        <v>0</v>
      </c>
      <c r="J8" s="295">
        <f t="shared" ref="J8:J12" si="1">SUM(B8:D8)-E8</f>
        <v>0</v>
      </c>
    </row>
    <row r="9" spans="1:13" ht="21.75" customHeight="1" thickBot="1" x14ac:dyDescent="0.3">
      <c r="A9" s="11" t="s">
        <v>162</v>
      </c>
      <c r="B9" s="19"/>
      <c r="C9" s="19"/>
      <c r="D9" s="19"/>
      <c r="E9" s="12">
        <f t="shared" si="0"/>
        <v>0</v>
      </c>
      <c r="J9" s="295">
        <f t="shared" si="1"/>
        <v>0</v>
      </c>
    </row>
    <row r="10" spans="1:13" ht="21.75" customHeight="1" thickBot="1" x14ac:dyDescent="0.3">
      <c r="A10" s="11" t="s">
        <v>163</v>
      </c>
      <c r="B10" s="19"/>
      <c r="C10" s="19"/>
      <c r="D10" s="19"/>
      <c r="E10" s="12">
        <f t="shared" si="0"/>
        <v>0</v>
      </c>
      <c r="J10" s="295">
        <f t="shared" si="1"/>
        <v>0</v>
      </c>
    </row>
    <row r="11" spans="1:13" ht="21.75" customHeight="1" thickBot="1" x14ac:dyDescent="0.3">
      <c r="A11" s="11" t="s">
        <v>164</v>
      </c>
      <c r="B11" s="19"/>
      <c r="C11" s="19"/>
      <c r="D11" s="19"/>
      <c r="E11" s="12">
        <f t="shared" si="0"/>
        <v>0</v>
      </c>
      <c r="J11" s="295">
        <f t="shared" si="1"/>
        <v>0</v>
      </c>
    </row>
    <row r="12" spans="1:13" ht="21.75" customHeight="1" thickBot="1" x14ac:dyDescent="0.3">
      <c r="A12" s="11" t="s">
        <v>165</v>
      </c>
      <c r="B12" s="19"/>
      <c r="C12" s="19"/>
      <c r="D12" s="19"/>
      <c r="E12" s="12">
        <f t="shared" si="0"/>
        <v>0</v>
      </c>
      <c r="J12" s="295">
        <f t="shared" si="1"/>
        <v>0</v>
      </c>
    </row>
    <row r="13" spans="1:13" ht="21.75" customHeight="1" thickBot="1" x14ac:dyDescent="0.3">
      <c r="A13" s="22" t="s">
        <v>166</v>
      </c>
      <c r="B13" s="55">
        <f>SUM(B7:B12)</f>
        <v>0</v>
      </c>
      <c r="C13" s="55">
        <f t="shared" ref="C13:E13" si="2">SUM(C7:C12)</f>
        <v>0</v>
      </c>
      <c r="D13" s="55">
        <f t="shared" si="2"/>
        <v>0</v>
      </c>
      <c r="E13" s="57">
        <f t="shared" si="2"/>
        <v>0</v>
      </c>
      <c r="G13" s="292">
        <f>SUM(B7:B12)-B13</f>
        <v>0</v>
      </c>
      <c r="H13" s="291">
        <f t="shared" ref="H13:J13" si="3">SUM(C7:C12)-C13</f>
        <v>0</v>
      </c>
      <c r="I13" s="291">
        <f t="shared" si="3"/>
        <v>0</v>
      </c>
      <c r="J13" s="295">
        <f t="shared" si="3"/>
        <v>0</v>
      </c>
      <c r="L13" s="303">
        <f>E13-SUM('BS old'!$D$68:$D$69)</f>
        <v>0</v>
      </c>
    </row>
    <row r="14" spans="1:13" ht="15.75" thickTop="1" x14ac:dyDescent="0.25"/>
  </sheetData>
  <mergeCells count="12">
    <mergeCell ref="G1:J1"/>
    <mergeCell ref="L5:L6"/>
    <mergeCell ref="A4:A6"/>
    <mergeCell ref="B4:E4"/>
    <mergeCell ref="B5:B6"/>
    <mergeCell ref="C5:C6"/>
    <mergeCell ref="D5:D6"/>
    <mergeCell ref="E5:E6"/>
    <mergeCell ref="G5:G6"/>
    <mergeCell ref="H5:H6"/>
    <mergeCell ref="I5:I6"/>
    <mergeCell ref="J5:J6"/>
  </mergeCells>
  <conditionalFormatting sqref="L1:M1">
    <cfRule type="cellIs" priority="5" stopIfTrue="1" operator="greaterThan">
      <formula>0</formula>
    </cfRule>
  </conditionalFormatting>
  <conditionalFormatting sqref="G7:L13">
    <cfRule type="cellIs" dxfId="77" priority="3" operator="lessThan">
      <formula>0</formula>
    </cfRule>
    <cfRule type="cellIs" dxfId="76" priority="4" operator="greaterThan">
      <formula>0</formula>
    </cfRule>
  </conditionalFormatting>
  <conditionalFormatting sqref="J13">
    <cfRule type="cellIs" dxfId="75" priority="1" operator="lessThan">
      <formula>0</formula>
    </cfRule>
    <cfRule type="cellIs" dxfId="7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O10"/>
  <sheetViews>
    <sheetView showGridLines="0" topLeftCell="C1" zoomScaleNormal="100" workbookViewId="0">
      <selection activeCell="O6" sqref="O6"/>
    </sheetView>
  </sheetViews>
  <sheetFormatPr defaultRowHeight="15" outlineLevelCol="1" x14ac:dyDescent="0.25"/>
  <cols>
    <col min="1" max="1" width="21.42578125" customWidth="1"/>
    <col min="2" max="6" width="13" customWidth="1"/>
    <col min="9" max="9" width="23.140625" style="289" hidden="1" customWidth="1" outlineLevel="1"/>
    <col min="10" max="11" width="23.140625" style="290" hidden="1" customWidth="1" outlineLevel="1"/>
    <col min="12" max="12" width="20.140625" style="290" hidden="1" customWidth="1" outlineLevel="1"/>
    <col min="13" max="13" width="24.85546875" style="294" customWidth="1" collapsed="1"/>
    <col min="14" max="14" width="9.140625" style="290"/>
    <col min="15" max="15" width="20.42578125" style="296" customWidth="1"/>
  </cols>
  <sheetData>
    <row r="1" spans="1:15" ht="17.25" thickBot="1" x14ac:dyDescent="0.35">
      <c r="A1" s="1" t="s">
        <v>167</v>
      </c>
      <c r="I1" s="971" t="s">
        <v>946</v>
      </c>
      <c r="J1" s="972"/>
      <c r="K1" s="972"/>
      <c r="L1" s="972"/>
      <c r="M1" s="973"/>
      <c r="N1" s="294"/>
      <c r="O1" s="302" t="s">
        <v>948</v>
      </c>
    </row>
    <row r="2" spans="1:15" ht="55.5" customHeight="1" thickTop="1" thickBot="1" x14ac:dyDescent="0.3">
      <c r="A2" s="56" t="s">
        <v>168</v>
      </c>
      <c r="B2" s="56" t="s">
        <v>169</v>
      </c>
      <c r="C2" s="56" t="s">
        <v>170</v>
      </c>
      <c r="D2" s="56" t="s">
        <v>88</v>
      </c>
      <c r="E2" s="56" t="s">
        <v>421</v>
      </c>
      <c r="F2" s="56" t="s">
        <v>171</v>
      </c>
      <c r="I2" s="56" t="s">
        <v>169</v>
      </c>
      <c r="J2" s="56" t="s">
        <v>170</v>
      </c>
      <c r="K2" s="56" t="s">
        <v>88</v>
      </c>
      <c r="L2" s="173" t="s">
        <v>421</v>
      </c>
      <c r="M2" s="56" t="s">
        <v>171</v>
      </c>
      <c r="N2" s="305"/>
      <c r="O2" s="56" t="s">
        <v>171</v>
      </c>
    </row>
    <row r="3" spans="1:15" ht="23.25" customHeight="1" thickTop="1" thickBot="1" x14ac:dyDescent="0.3">
      <c r="A3" s="68" t="s">
        <v>164</v>
      </c>
      <c r="B3" s="76"/>
      <c r="C3" s="76"/>
      <c r="D3" s="76"/>
      <c r="E3" s="76"/>
      <c r="F3" s="77">
        <f>SUM(B3:E3)</f>
        <v>0</v>
      </c>
      <c r="M3" s="295">
        <f>SUM(B3:E3)-F3</f>
        <v>0</v>
      </c>
      <c r="N3" s="295"/>
    </row>
    <row r="4" spans="1:15" ht="23.25" customHeight="1" thickBot="1" x14ac:dyDescent="0.3">
      <c r="A4" s="11" t="s">
        <v>165</v>
      </c>
      <c r="B4" s="76"/>
      <c r="C4" s="76"/>
      <c r="D4" s="76"/>
      <c r="E4" s="76"/>
      <c r="F4" s="77">
        <f t="shared" ref="F4:F5" si="0">SUM(B4:E4)</f>
        <v>0</v>
      </c>
      <c r="M4" s="295">
        <f>SUM(B4:E4)-F4</f>
        <v>0</v>
      </c>
      <c r="N4" s="295"/>
    </row>
    <row r="5" spans="1:15" ht="23.25" customHeight="1" thickBot="1" x14ac:dyDescent="0.3">
      <c r="A5" s="22" t="s">
        <v>166</v>
      </c>
      <c r="B5" s="78">
        <f>SUM(B3:B4)</f>
        <v>0</v>
      </c>
      <c r="C5" s="78">
        <f>SUM(C3:C4)</f>
        <v>0</v>
      </c>
      <c r="D5" s="78">
        <f>SUM(D3:D4)</f>
        <v>0</v>
      </c>
      <c r="E5" s="78">
        <f>SUM(E3:E4)</f>
        <v>0</v>
      </c>
      <c r="F5" s="79">
        <f t="shared" si="0"/>
        <v>0</v>
      </c>
      <c r="I5" s="292">
        <f>SUM(B3:B4)-B5</f>
        <v>0</v>
      </c>
      <c r="J5" s="291">
        <f>SUM(C3:C4)-C5</f>
        <v>0</v>
      </c>
      <c r="K5" s="291">
        <f>SUM(D3:D4)-D5</f>
        <v>0</v>
      </c>
      <c r="L5" s="291">
        <f>SUM(E3:E4)-E5</f>
        <v>0</v>
      </c>
      <c r="M5" s="295">
        <f>SUM(F3:F4)-F5</f>
        <v>0</v>
      </c>
      <c r="N5" s="295"/>
      <c r="O5" s="303">
        <f>F5-SUM('BS old'!E68:E69)</f>
        <v>0</v>
      </c>
    </row>
    <row r="6" spans="1:15" ht="15.75" thickTop="1" x14ac:dyDescent="0.25">
      <c r="M6" s="295"/>
      <c r="N6" s="295"/>
    </row>
    <row r="7" spans="1:15" x14ac:dyDescent="0.25">
      <c r="M7" s="295"/>
      <c r="N7" s="295"/>
    </row>
    <row r="8" spans="1:15" x14ac:dyDescent="0.25">
      <c r="M8" s="295"/>
      <c r="N8" s="295"/>
    </row>
    <row r="10" spans="1:15" x14ac:dyDescent="0.25">
      <c r="B10" s="17"/>
    </row>
  </sheetData>
  <mergeCells count="1">
    <mergeCell ref="I1:M1"/>
  </mergeCells>
  <conditionalFormatting sqref="O1">
    <cfRule type="cellIs" priority="3" stopIfTrue="1" operator="greaterThan">
      <formula>0</formula>
    </cfRule>
  </conditionalFormatting>
  <conditionalFormatting sqref="I3:K8 L5 O3:O8 M3:N9">
    <cfRule type="cellIs" dxfId="73" priority="1" operator="lessThan">
      <formula>0</formula>
    </cfRule>
    <cfRule type="cellIs" dxfId="7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B5"/>
  <sheetViews>
    <sheetView showGridLines="0" zoomScaleNormal="100" workbookViewId="0">
      <selection activeCell="C11" sqref="C11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174</v>
      </c>
    </row>
    <row r="2" spans="1:2" ht="16.5" thickTop="1" thickBot="1" x14ac:dyDescent="0.3">
      <c r="A2" s="72" t="s">
        <v>131</v>
      </c>
      <c r="B2" s="73" t="s">
        <v>36</v>
      </c>
    </row>
    <row r="3" spans="1:2" ht="24" thickTop="1" thickBot="1" x14ac:dyDescent="0.3">
      <c r="A3" s="9" t="s">
        <v>172</v>
      </c>
      <c r="B3" s="74"/>
    </row>
    <row r="4" spans="1:2" ht="23.25" thickBot="1" x14ac:dyDescent="0.3">
      <c r="A4" s="13" t="s">
        <v>173</v>
      </c>
      <c r="B4" s="75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D8"/>
  <sheetViews>
    <sheetView showGridLines="0" zoomScaleNormal="100" workbookViewId="0">
      <selection activeCell="A3" sqref="A3:A7"/>
    </sheetView>
  </sheetViews>
  <sheetFormatPr defaultRowHeight="15" x14ac:dyDescent="0.25"/>
  <cols>
    <col min="1" max="1" width="26.140625" customWidth="1"/>
    <col min="2" max="4" width="20.140625" customWidth="1"/>
  </cols>
  <sheetData>
    <row r="1" spans="1:4" ht="17.25" thickBot="1" x14ac:dyDescent="0.35">
      <c r="A1" s="1" t="s">
        <v>175</v>
      </c>
    </row>
    <row r="2" spans="1:4" ht="44.25" customHeight="1" thickTop="1" thickBot="1" x14ac:dyDescent="0.3">
      <c r="A2" s="81" t="s">
        <v>168</v>
      </c>
      <c r="B2" s="540" t="s">
        <v>426</v>
      </c>
      <c r="C2" s="540" t="s">
        <v>427</v>
      </c>
      <c r="D2" s="540" t="s">
        <v>428</v>
      </c>
    </row>
    <row r="3" spans="1:4" ht="16.5" thickTop="1" thickBot="1" x14ac:dyDescent="0.3">
      <c r="A3" s="68" t="s">
        <v>160</v>
      </c>
      <c r="B3" s="76"/>
      <c r="C3" s="76"/>
      <c r="D3" s="77"/>
    </row>
    <row r="4" spans="1:4" ht="15.75" thickBot="1" x14ac:dyDescent="0.3">
      <c r="A4" s="68" t="s">
        <v>161</v>
      </c>
      <c r="B4" s="76"/>
      <c r="C4" s="76"/>
      <c r="D4" s="77"/>
    </row>
    <row r="5" spans="1:4" ht="15.75" thickBot="1" x14ac:dyDescent="0.3">
      <c r="A5" s="68" t="s">
        <v>176</v>
      </c>
      <c r="B5" s="76"/>
      <c r="C5" s="76"/>
      <c r="D5" s="77"/>
    </row>
    <row r="6" spans="1:4" ht="15.75" thickBot="1" x14ac:dyDescent="0.3">
      <c r="A6" s="68" t="s">
        <v>164</v>
      </c>
      <c r="B6" s="76"/>
      <c r="C6" s="76"/>
      <c r="D6" s="77"/>
    </row>
    <row r="7" spans="1:4" ht="26.25" customHeight="1" thickBot="1" x14ac:dyDescent="0.3">
      <c r="A7" s="83" t="s">
        <v>166</v>
      </c>
      <c r="B7" s="82"/>
      <c r="C7" s="82"/>
      <c r="D7" s="75"/>
    </row>
    <row r="8" spans="1:4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I15"/>
  <sheetViews>
    <sheetView showGridLines="0" topLeftCell="C1" zoomScaleNormal="100" workbookViewId="0">
      <selection activeCell="H3" sqref="H3:I12"/>
    </sheetView>
  </sheetViews>
  <sheetFormatPr defaultRowHeight="15" x14ac:dyDescent="0.25"/>
  <cols>
    <col min="1" max="1" width="35.42578125" customWidth="1"/>
    <col min="2" max="3" width="25.5703125" customWidth="1"/>
    <col min="4" max="4" width="22.28515625" customWidth="1"/>
    <col min="5" max="5" width="34.7109375" style="289" customWidth="1"/>
    <col min="6" max="6" width="41.28515625" style="294" customWidth="1"/>
    <col min="8" max="8" width="26.7109375" style="289" customWidth="1"/>
    <col min="9" max="9" width="26.7109375" style="294" customWidth="1"/>
  </cols>
  <sheetData>
    <row r="1" spans="1:9" ht="17.25" thickBot="1" x14ac:dyDescent="0.35">
      <c r="A1" s="1" t="s">
        <v>177</v>
      </c>
      <c r="E1" s="971" t="s">
        <v>946</v>
      </c>
      <c r="F1" s="973"/>
      <c r="G1" s="299"/>
      <c r="H1" s="965" t="s">
        <v>948</v>
      </c>
      <c r="I1" s="967"/>
    </row>
    <row r="2" spans="1:9" ht="35.25" thickTop="1" thickBot="1" x14ac:dyDescent="0.3">
      <c r="A2" s="81" t="s">
        <v>178</v>
      </c>
      <c r="B2" s="540" t="s">
        <v>2</v>
      </c>
      <c r="C2" s="540" t="s">
        <v>3</v>
      </c>
      <c r="E2" s="56" t="s">
        <v>2</v>
      </c>
      <c r="F2" s="56" t="s">
        <v>3</v>
      </c>
      <c r="H2" s="56" t="s">
        <v>2</v>
      </c>
      <c r="I2" s="56" t="s">
        <v>3</v>
      </c>
    </row>
    <row r="3" spans="1:9" ht="24" thickTop="1" thickBot="1" x14ac:dyDescent="0.3">
      <c r="A3" s="22" t="s">
        <v>179</v>
      </c>
      <c r="B3" s="306">
        <f>SUM(B4:B5)</f>
        <v>0</v>
      </c>
      <c r="C3" s="140">
        <f>SUM(C4:C5)</f>
        <v>0</v>
      </c>
      <c r="E3" s="292">
        <f>SUM(B4:B5)-B3</f>
        <v>0</v>
      </c>
      <c r="F3" s="295">
        <f>SUM(C4:C5)-C3</f>
        <v>0</v>
      </c>
      <c r="H3" s="292">
        <f>B3-'BS old'!$D$71</f>
        <v>0</v>
      </c>
      <c r="I3" s="309">
        <f>C3-'BS old'!$G$71</f>
        <v>0</v>
      </c>
    </row>
    <row r="4" spans="1:9" ht="16.5" thickTop="1" thickBot="1" x14ac:dyDescent="0.3">
      <c r="A4" s="11"/>
      <c r="B4" s="307"/>
      <c r="C4" s="77"/>
    </row>
    <row r="5" spans="1:9" ht="15.75" thickBot="1" x14ac:dyDescent="0.3">
      <c r="A5" s="13"/>
      <c r="B5" s="308"/>
      <c r="C5" s="75"/>
    </row>
    <row r="6" spans="1:9" ht="24" thickTop="1" thickBot="1" x14ac:dyDescent="0.3">
      <c r="A6" s="22" t="s">
        <v>180</v>
      </c>
      <c r="B6" s="308">
        <f>SUM(B7:B8)</f>
        <v>0</v>
      </c>
      <c r="C6" s="140">
        <f>SUM(C7:C8)</f>
        <v>0</v>
      </c>
      <c r="E6" s="292">
        <f>SUM(B7:B8)-B6</f>
        <v>0</v>
      </c>
      <c r="F6" s="295">
        <f>SUM(C7:C8)-C6</f>
        <v>0</v>
      </c>
      <c r="H6" s="292">
        <f>B6-'BS old'!$D$72</f>
        <v>0</v>
      </c>
      <c r="I6" s="295">
        <f>C6-'BS old'!$G$72</f>
        <v>0</v>
      </c>
    </row>
    <row r="7" spans="1:9" ht="16.5" thickTop="1" thickBot="1" x14ac:dyDescent="0.3">
      <c r="A7" s="11"/>
      <c r="B7" s="307"/>
      <c r="C7" s="77"/>
    </row>
    <row r="8" spans="1:9" ht="15.75" thickBot="1" x14ac:dyDescent="0.3">
      <c r="A8" s="13"/>
      <c r="B8" s="308"/>
      <c r="C8" s="75"/>
    </row>
    <row r="9" spans="1:9" ht="24" customHeight="1" thickTop="1" thickBot="1" x14ac:dyDescent="0.3">
      <c r="A9" s="22" t="s">
        <v>181</v>
      </c>
      <c r="B9" s="308">
        <f>SUM(B10:B11)</f>
        <v>0</v>
      </c>
      <c r="C9" s="140">
        <f>SUM(C10:C11)</f>
        <v>0</v>
      </c>
      <c r="E9" s="292">
        <f>SUM(B10:B11)-B9</f>
        <v>0</v>
      </c>
      <c r="F9" s="295">
        <f>SUM(C10:C11)-C9</f>
        <v>0</v>
      </c>
      <c r="H9" s="292">
        <f>B9-'BS old'!$D$73</f>
        <v>0</v>
      </c>
      <c r="I9" s="295">
        <f>C9-'BS old'!$G$73</f>
        <v>0</v>
      </c>
    </row>
    <row r="10" spans="1:9" ht="16.5" thickTop="1" thickBot="1" x14ac:dyDescent="0.3">
      <c r="A10" s="11"/>
      <c r="B10" s="307"/>
      <c r="C10" s="77"/>
    </row>
    <row r="11" spans="1:9" ht="15.75" thickBot="1" x14ac:dyDescent="0.3">
      <c r="A11" s="13"/>
      <c r="B11" s="308"/>
      <c r="C11" s="75"/>
    </row>
    <row r="12" spans="1:9" ht="24" thickTop="1" thickBot="1" x14ac:dyDescent="0.3">
      <c r="A12" s="22" t="s">
        <v>182</v>
      </c>
      <c r="B12" s="308">
        <f>SUM(B13:B14)</f>
        <v>0</v>
      </c>
      <c r="C12" s="140">
        <f>SUM(C13:C14)</f>
        <v>0</v>
      </c>
      <c r="E12" s="292">
        <f>SUM(B13:B14)-B12</f>
        <v>0</v>
      </c>
      <c r="F12" s="295">
        <f>SUM(C13:C14)-C12</f>
        <v>0</v>
      </c>
      <c r="H12" s="292">
        <f>B12-'BS old'!$D$74</f>
        <v>0</v>
      </c>
      <c r="I12" s="295">
        <f>C12-'BS old'!$G$74</f>
        <v>0</v>
      </c>
    </row>
    <row r="13" spans="1:9" ht="16.5" thickTop="1" thickBot="1" x14ac:dyDescent="0.3">
      <c r="A13" s="11"/>
      <c r="B13" s="307"/>
      <c r="C13" s="77"/>
    </row>
    <row r="14" spans="1:9" ht="15.75" thickBot="1" x14ac:dyDescent="0.3">
      <c r="A14" s="13"/>
      <c r="B14" s="308"/>
      <c r="C14" s="75"/>
    </row>
    <row r="15" spans="1:9" ht="15.75" thickTop="1" x14ac:dyDescent="0.25"/>
  </sheetData>
  <mergeCells count="2">
    <mergeCell ref="E1:F1"/>
    <mergeCell ref="H1:I1"/>
  </mergeCells>
  <conditionalFormatting sqref="H1">
    <cfRule type="cellIs" priority="5" stopIfTrue="1" operator="greaterThan">
      <formula>0</formula>
    </cfRule>
  </conditionalFormatting>
  <conditionalFormatting sqref="E3:F12">
    <cfRule type="cellIs" dxfId="71" priority="3" operator="lessThan">
      <formula>0</formula>
    </cfRule>
    <cfRule type="cellIs" dxfId="70" priority="4" operator="greaterThan">
      <formula>0</formula>
    </cfRule>
  </conditionalFormatting>
  <conditionalFormatting sqref="H3:I12">
    <cfRule type="cellIs" dxfId="69" priority="1" operator="lessThan">
      <formula>0</formula>
    </cfRule>
    <cfRule type="cellIs" dxfId="6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O8"/>
  <sheetViews>
    <sheetView showGridLines="0" zoomScaleNormal="100" workbookViewId="0">
      <selection activeCell="O7" sqref="J2:O7"/>
    </sheetView>
  </sheetViews>
  <sheetFormatPr defaultRowHeight="15" x14ac:dyDescent="0.25"/>
  <cols>
    <col min="1" max="1" width="14.42578125" customWidth="1"/>
    <col min="2" max="7" width="12" customWidth="1"/>
    <col min="10" max="10" width="9.140625" style="289"/>
    <col min="11" max="14" width="9.140625" style="290"/>
    <col min="15" max="15" width="9.140625" style="294"/>
  </cols>
  <sheetData>
    <row r="1" spans="1:15" ht="17.25" thickBot="1" x14ac:dyDescent="0.35">
      <c r="A1" s="1" t="s">
        <v>183</v>
      </c>
      <c r="J1" s="971" t="s">
        <v>946</v>
      </c>
      <c r="K1" s="972"/>
      <c r="L1" s="972"/>
      <c r="M1" s="972"/>
      <c r="N1" s="972"/>
      <c r="O1" s="973"/>
    </row>
    <row r="2" spans="1:15" ht="49.5" customHeight="1" thickTop="1" thickBot="1" x14ac:dyDescent="0.3">
      <c r="A2" s="976" t="s">
        <v>1</v>
      </c>
      <c r="B2" s="962" t="s">
        <v>2</v>
      </c>
      <c r="C2" s="963"/>
      <c r="D2" s="964"/>
      <c r="E2" s="955" t="s">
        <v>456</v>
      </c>
      <c r="F2" s="961"/>
      <c r="G2" s="956"/>
      <c r="J2" s="962" t="s">
        <v>2</v>
      </c>
      <c r="K2" s="963"/>
      <c r="L2" s="964"/>
      <c r="M2" s="955" t="s">
        <v>456</v>
      </c>
      <c r="N2" s="961"/>
      <c r="O2" s="956"/>
    </row>
    <row r="3" spans="1:15" ht="16.5" thickTop="1" thickBot="1" x14ac:dyDescent="0.3">
      <c r="A3" s="977"/>
      <c r="B3" s="962" t="s">
        <v>184</v>
      </c>
      <c r="C3" s="963"/>
      <c r="D3" s="964"/>
      <c r="E3" s="962" t="s">
        <v>184</v>
      </c>
      <c r="F3" s="963"/>
      <c r="G3" s="964"/>
      <c r="J3" s="962" t="s">
        <v>184</v>
      </c>
      <c r="K3" s="963"/>
      <c r="L3" s="964"/>
      <c r="M3" s="962" t="s">
        <v>184</v>
      </c>
      <c r="N3" s="963"/>
      <c r="O3" s="964"/>
    </row>
    <row r="4" spans="1:15" s="4" customFormat="1" ht="45" customHeight="1" thickTop="1" thickBot="1" x14ac:dyDescent="0.3">
      <c r="A4" s="978"/>
      <c r="B4" s="18" t="s">
        <v>185</v>
      </c>
      <c r="C4" s="18" t="s">
        <v>186</v>
      </c>
      <c r="D4" s="18" t="s">
        <v>187</v>
      </c>
      <c r="E4" s="18" t="s">
        <v>185</v>
      </c>
      <c r="F4" s="18" t="s">
        <v>186</v>
      </c>
      <c r="G4" s="18" t="s">
        <v>187</v>
      </c>
      <c r="J4" s="56" t="s">
        <v>185</v>
      </c>
      <c r="K4" s="18" t="s">
        <v>186</v>
      </c>
      <c r="L4" s="18" t="s">
        <v>187</v>
      </c>
      <c r="M4" s="18" t="s">
        <v>185</v>
      </c>
      <c r="N4" s="18" t="s">
        <v>186</v>
      </c>
      <c r="O4" s="18" t="s">
        <v>187</v>
      </c>
    </row>
    <row r="5" spans="1:15" ht="16.5" thickTop="1" thickBot="1" x14ac:dyDescent="0.3">
      <c r="A5" s="68" t="s">
        <v>188</v>
      </c>
      <c r="B5" s="76"/>
      <c r="C5" s="76"/>
      <c r="D5" s="76"/>
      <c r="E5" s="76"/>
      <c r="F5" s="76"/>
      <c r="G5" s="77"/>
    </row>
    <row r="6" spans="1:15" ht="15.75" thickBot="1" x14ac:dyDescent="0.3">
      <c r="A6" s="68" t="s">
        <v>189</v>
      </c>
      <c r="B6" s="76"/>
      <c r="C6" s="76"/>
      <c r="D6" s="76"/>
      <c r="E6" s="76"/>
      <c r="F6" s="76"/>
      <c r="G6" s="77"/>
    </row>
    <row r="7" spans="1:15" ht="15.75" thickBot="1" x14ac:dyDescent="0.3">
      <c r="A7" s="69" t="s">
        <v>14</v>
      </c>
      <c r="B7" s="82">
        <f>B5+B6</f>
        <v>0</v>
      </c>
      <c r="C7" s="82">
        <f t="shared" ref="C7:G7" si="0">C5+C6</f>
        <v>0</v>
      </c>
      <c r="D7" s="82">
        <f t="shared" si="0"/>
        <v>0</v>
      </c>
      <c r="E7" s="82">
        <f t="shared" si="0"/>
        <v>0</v>
      </c>
      <c r="F7" s="82">
        <f t="shared" si="0"/>
        <v>0</v>
      </c>
      <c r="G7" s="75">
        <f t="shared" si="0"/>
        <v>0</v>
      </c>
      <c r="J7" s="292">
        <f>SUM(B5:B6)-B7</f>
        <v>0</v>
      </c>
      <c r="K7" s="291">
        <f t="shared" ref="K7:O7" si="1">SUM(C5:C6)-C7</f>
        <v>0</v>
      </c>
      <c r="L7" s="291">
        <f t="shared" si="1"/>
        <v>0</v>
      </c>
      <c r="M7" s="291">
        <f t="shared" si="1"/>
        <v>0</v>
      </c>
      <c r="N7" s="291">
        <f t="shared" si="1"/>
        <v>0</v>
      </c>
      <c r="O7" s="295">
        <f t="shared" si="1"/>
        <v>0</v>
      </c>
    </row>
    <row r="8" spans="1:15" ht="15.75" thickTop="1" x14ac:dyDescent="0.25"/>
  </sheetData>
  <mergeCells count="10">
    <mergeCell ref="B2:D2"/>
    <mergeCell ref="E2:G2"/>
    <mergeCell ref="B3:D3"/>
    <mergeCell ref="E3:G3"/>
    <mergeCell ref="A2:A4"/>
    <mergeCell ref="J2:L2"/>
    <mergeCell ref="M2:O2"/>
    <mergeCell ref="J3:L3"/>
    <mergeCell ref="M3:O3"/>
    <mergeCell ref="J1:O1"/>
  </mergeCells>
  <conditionalFormatting sqref="J5:O7">
    <cfRule type="cellIs" dxfId="67" priority="3" operator="lessThan">
      <formula>0</formula>
    </cfRule>
    <cfRule type="cellIs" dxfId="66" priority="4" operator="greaterThan">
      <formula>0</formula>
    </cfRule>
  </conditionalFormatting>
  <conditionalFormatting sqref="J7:O7">
    <cfRule type="cellIs" dxfId="65" priority="1" operator="lessThan">
      <formula>0</formula>
    </cfRule>
    <cfRule type="cellIs" dxfId="6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H27"/>
  <sheetViews>
    <sheetView showGridLines="0" zoomScaleNormal="100" workbookViewId="0">
      <selection activeCell="C23" sqref="C23"/>
    </sheetView>
  </sheetViews>
  <sheetFormatPr defaultRowHeight="15" x14ac:dyDescent="0.25"/>
  <cols>
    <col min="1" max="1" width="41" customWidth="1"/>
    <col min="2" max="2" width="45.42578125" customWidth="1"/>
    <col min="3" max="3" width="15.7109375" customWidth="1"/>
    <col min="4" max="4" width="41" style="296" customWidth="1"/>
    <col min="5" max="5" width="14.42578125" customWidth="1"/>
    <col min="6" max="6" width="11.42578125" customWidth="1"/>
  </cols>
  <sheetData>
    <row r="1" spans="1:8" ht="49.5" x14ac:dyDescent="0.3">
      <c r="A1" s="3" t="s">
        <v>190</v>
      </c>
      <c r="D1" s="304" t="s">
        <v>946</v>
      </c>
      <c r="E1" s="299"/>
      <c r="F1" s="299"/>
      <c r="G1" s="299"/>
      <c r="H1" s="299"/>
    </row>
    <row r="2" spans="1:8" ht="15.75" thickBot="1" x14ac:dyDescent="0.3">
      <c r="A2" s="17" t="s">
        <v>8</v>
      </c>
      <c r="B2" s="17"/>
    </row>
    <row r="3" spans="1:8" ht="18.75" customHeight="1" thickTop="1" thickBot="1" x14ac:dyDescent="0.3">
      <c r="A3" s="81" t="s">
        <v>131</v>
      </c>
      <c r="B3" s="48" t="s">
        <v>3</v>
      </c>
      <c r="D3" s="81" t="s">
        <v>3</v>
      </c>
    </row>
    <row r="4" spans="1:8" ht="18.75" customHeight="1" thickTop="1" thickBot="1" x14ac:dyDescent="0.3">
      <c r="A4" s="69" t="s">
        <v>191</v>
      </c>
      <c r="B4" s="86"/>
    </row>
    <row r="5" spans="1:8" ht="18.75" customHeight="1" thickTop="1" thickBot="1" x14ac:dyDescent="0.3">
      <c r="A5" s="69" t="s">
        <v>192</v>
      </c>
      <c r="B5" s="85" t="s">
        <v>2</v>
      </c>
    </row>
    <row r="6" spans="1:8" ht="18.75" customHeight="1" thickTop="1" thickBot="1" x14ac:dyDescent="0.3">
      <c r="A6" s="68" t="s">
        <v>193</v>
      </c>
      <c r="B6" s="77"/>
    </row>
    <row r="7" spans="1:8" ht="18.75" customHeight="1" thickBot="1" x14ac:dyDescent="0.3">
      <c r="A7" s="68" t="s">
        <v>194</v>
      </c>
      <c r="B7" s="77"/>
    </row>
    <row r="8" spans="1:8" ht="18.75" customHeight="1" thickBot="1" x14ac:dyDescent="0.3">
      <c r="A8" s="68" t="s">
        <v>195</v>
      </c>
      <c r="B8" s="77"/>
    </row>
    <row r="9" spans="1:8" ht="18.75" customHeight="1" thickBot="1" x14ac:dyDescent="0.3">
      <c r="A9" s="68" t="s">
        <v>196</v>
      </c>
      <c r="B9" s="77"/>
    </row>
    <row r="10" spans="1:8" ht="18.75" customHeight="1" thickBot="1" x14ac:dyDescent="0.3">
      <c r="A10" s="68" t="s">
        <v>197</v>
      </c>
      <c r="B10" s="77"/>
    </row>
    <row r="11" spans="1:8" ht="18.75" customHeight="1" thickBot="1" x14ac:dyDescent="0.3">
      <c r="A11" s="68" t="s">
        <v>198</v>
      </c>
      <c r="B11" s="77"/>
    </row>
    <row r="12" spans="1:8" ht="18.75" customHeight="1" thickBot="1" x14ac:dyDescent="0.3">
      <c r="A12" s="68" t="s">
        <v>199</v>
      </c>
      <c r="B12" s="77"/>
    </row>
    <row r="13" spans="1:8" ht="18.75" customHeight="1" thickBot="1" x14ac:dyDescent="0.3">
      <c r="A13" s="68" t="s">
        <v>200</v>
      </c>
      <c r="B13" s="77"/>
    </row>
    <row r="14" spans="1:8" ht="18.75" customHeight="1" thickBot="1" x14ac:dyDescent="0.3">
      <c r="A14" s="69" t="s">
        <v>14</v>
      </c>
      <c r="B14" s="75">
        <f>SUM(B6:B13)</f>
        <v>0</v>
      </c>
      <c r="D14" s="303">
        <f>SUM(B6:B13)-B14</f>
        <v>0</v>
      </c>
    </row>
    <row r="15" spans="1:8" ht="18.75" customHeight="1" thickTop="1" x14ac:dyDescent="0.25">
      <c r="A15" s="17"/>
      <c r="B15" s="17"/>
    </row>
    <row r="16" spans="1:8" ht="18.75" customHeight="1" thickBot="1" x14ac:dyDescent="0.3">
      <c r="A16" s="17" t="s">
        <v>15</v>
      </c>
      <c r="B16" s="17"/>
    </row>
    <row r="17" spans="1:4" ht="18.75" customHeight="1" thickTop="1" thickBot="1" x14ac:dyDescent="0.3">
      <c r="A17" s="81" t="s">
        <v>131</v>
      </c>
      <c r="B17" s="48" t="s">
        <v>3</v>
      </c>
    </row>
    <row r="18" spans="1:4" ht="18.75" customHeight="1" thickTop="1" thickBot="1" x14ac:dyDescent="0.3">
      <c r="A18" s="69" t="s">
        <v>201</v>
      </c>
      <c r="B18" s="86"/>
    </row>
    <row r="19" spans="1:4" ht="18.75" customHeight="1" thickTop="1" thickBot="1" x14ac:dyDescent="0.3">
      <c r="A19" s="69" t="s">
        <v>202</v>
      </c>
      <c r="B19" s="85" t="s">
        <v>2</v>
      </c>
    </row>
    <row r="20" spans="1:4" ht="18.75" customHeight="1" thickTop="1" thickBot="1" x14ac:dyDescent="0.3">
      <c r="A20" s="68" t="s">
        <v>203</v>
      </c>
      <c r="B20" s="77"/>
    </row>
    <row r="21" spans="1:4" ht="18.75" customHeight="1" thickBot="1" x14ac:dyDescent="0.3">
      <c r="A21" s="68" t="s">
        <v>204</v>
      </c>
      <c r="B21" s="77"/>
    </row>
    <row r="22" spans="1:4" ht="18.75" customHeight="1" thickBot="1" x14ac:dyDescent="0.3">
      <c r="A22" s="68" t="s">
        <v>205</v>
      </c>
      <c r="B22" s="77"/>
    </row>
    <row r="23" spans="1:4" ht="18.75" customHeight="1" thickBot="1" x14ac:dyDescent="0.3">
      <c r="A23" s="68" t="s">
        <v>206</v>
      </c>
      <c r="B23" s="77"/>
    </row>
    <row r="24" spans="1:4" ht="18.75" customHeight="1" thickBot="1" x14ac:dyDescent="0.3">
      <c r="A24" s="68" t="s">
        <v>207</v>
      </c>
      <c r="B24" s="77"/>
    </row>
    <row r="25" spans="1:4" ht="18.75" customHeight="1" thickBot="1" x14ac:dyDescent="0.3">
      <c r="A25" s="68" t="s">
        <v>200</v>
      </c>
      <c r="B25" s="77"/>
    </row>
    <row r="26" spans="1:4" ht="18.75" customHeight="1" thickBot="1" x14ac:dyDescent="0.3">
      <c r="A26" s="69" t="s">
        <v>208</v>
      </c>
      <c r="B26" s="75">
        <f>SUM(B20:B25)</f>
        <v>0</v>
      </c>
      <c r="D26" s="303">
        <f>SUM(B20:B25)-B26</f>
        <v>0</v>
      </c>
    </row>
    <row r="27" spans="1:4" ht="17.25" thickTop="1" x14ac:dyDescent="0.3">
      <c r="A27" s="1"/>
    </row>
  </sheetData>
  <conditionalFormatting sqref="D14:D26">
    <cfRule type="cellIs" dxfId="63" priority="2" operator="lessThan">
      <formula>0</formula>
    </cfRule>
    <cfRule type="cellIs" dxfId="62" priority="3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0"/>
  <sheetViews>
    <sheetView showGridLines="0" zoomScaleNormal="100" workbookViewId="0">
      <selection activeCell="B15" sqref="B15"/>
    </sheetView>
  </sheetViews>
  <sheetFormatPr defaultRowHeight="15" x14ac:dyDescent="0.25"/>
  <cols>
    <col min="1" max="1" width="24.85546875" customWidth="1"/>
    <col min="2" max="2" width="10.42578125" customWidth="1"/>
    <col min="3" max="4" width="13.42578125" customWidth="1"/>
    <col min="5" max="6" width="11.85546875" customWidth="1"/>
  </cols>
  <sheetData>
    <row r="1" spans="1:7" s="36" customFormat="1" ht="16.5" x14ac:dyDescent="0.3">
      <c r="A1" s="1" t="s">
        <v>7</v>
      </c>
    </row>
    <row r="2" spans="1:7" x14ac:dyDescent="0.25">
      <c r="A2" s="17"/>
      <c r="B2" s="17"/>
      <c r="C2" s="17"/>
      <c r="D2" s="17"/>
      <c r="E2" s="17"/>
      <c r="F2" s="17"/>
      <c r="G2" s="17"/>
    </row>
    <row r="3" spans="1:7" ht="15.75" thickBot="1" x14ac:dyDescent="0.3">
      <c r="A3" s="17" t="s">
        <v>15</v>
      </c>
      <c r="B3" s="17"/>
      <c r="C3" s="17"/>
      <c r="D3" s="17"/>
      <c r="E3" s="17"/>
      <c r="F3" s="17"/>
      <c r="G3" s="17"/>
    </row>
    <row r="4" spans="1:7" ht="44.25" customHeight="1" thickTop="1" thickBot="1" x14ac:dyDescent="0.3">
      <c r="A4" s="955" t="s">
        <v>16</v>
      </c>
      <c r="B4" s="956"/>
      <c r="C4" s="955" t="s">
        <v>10</v>
      </c>
      <c r="D4" s="956"/>
      <c r="E4" s="953" t="s">
        <v>11</v>
      </c>
      <c r="F4" s="953" t="s">
        <v>418</v>
      </c>
      <c r="G4" s="17"/>
    </row>
    <row r="5" spans="1:7" ht="27" customHeight="1" thickTop="1" thickBot="1" x14ac:dyDescent="0.3">
      <c r="A5" s="343" t="s">
        <v>9</v>
      </c>
      <c r="B5" s="18" t="s">
        <v>17</v>
      </c>
      <c r="C5" s="18" t="s">
        <v>13</v>
      </c>
      <c r="D5" s="18" t="s">
        <v>12</v>
      </c>
      <c r="E5" s="954"/>
      <c r="F5" s="954"/>
      <c r="G5" s="17"/>
    </row>
    <row r="6" spans="1:7" ht="16.5" thickTop="1" thickBot="1" x14ac:dyDescent="0.3">
      <c r="A6" s="11"/>
      <c r="B6" s="28"/>
      <c r="C6" s="19"/>
      <c r="D6" s="29"/>
      <c r="E6" s="29"/>
      <c r="F6" s="30"/>
      <c r="G6" s="17"/>
    </row>
    <row r="7" spans="1:7" ht="15.75" thickBot="1" x14ac:dyDescent="0.3">
      <c r="A7" s="11"/>
      <c r="B7" s="28"/>
      <c r="C7" s="19"/>
      <c r="D7" s="29"/>
      <c r="E7" s="29"/>
      <c r="F7" s="30"/>
      <c r="G7" s="17"/>
    </row>
    <row r="8" spans="1:7" ht="15.75" thickBot="1" x14ac:dyDescent="0.3">
      <c r="A8" s="11"/>
      <c r="B8" s="28"/>
      <c r="C8" s="19"/>
      <c r="D8" s="29"/>
      <c r="E8" s="29"/>
      <c r="F8" s="30"/>
      <c r="G8" s="17"/>
    </row>
    <row r="9" spans="1:7" ht="15.75" thickBot="1" x14ac:dyDescent="0.3">
      <c r="A9" s="22" t="s">
        <v>14</v>
      </c>
      <c r="B9" s="31" t="s">
        <v>18</v>
      </c>
      <c r="C9" s="23">
        <f>SUM(C6:C8)</f>
        <v>0</v>
      </c>
      <c r="D9" s="32">
        <f>SUM(D6:D8)</f>
        <v>0</v>
      </c>
      <c r="E9" s="32">
        <f t="shared" ref="E9:F9" si="0">SUM(E6:E8)</f>
        <v>0</v>
      </c>
      <c r="F9" s="33">
        <f t="shared" si="0"/>
        <v>0</v>
      </c>
      <c r="G9" s="17"/>
    </row>
    <row r="10" spans="1:7" ht="15.75" thickTop="1" x14ac:dyDescent="0.25">
      <c r="A10" s="34"/>
      <c r="B10" s="34"/>
      <c r="C10" s="34"/>
      <c r="D10" s="34"/>
      <c r="E10" s="34"/>
      <c r="F10" s="34"/>
      <c r="G10" s="34"/>
    </row>
  </sheetData>
  <mergeCells count="4">
    <mergeCell ref="F4:F5"/>
    <mergeCell ref="A4:B4"/>
    <mergeCell ref="C4:D4"/>
    <mergeCell ref="E4:E5"/>
  </mergeCells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M45"/>
  <sheetViews>
    <sheetView showGridLines="0" workbookViewId="0">
      <selection activeCell="F12" sqref="F12"/>
    </sheetView>
  </sheetViews>
  <sheetFormatPr defaultColWidth="9.140625" defaultRowHeight="11.25" x14ac:dyDescent="0.25"/>
  <cols>
    <col min="1" max="1" width="28.42578125" style="17" customWidth="1"/>
    <col min="2" max="6" width="11.5703125" style="17" customWidth="1"/>
    <col min="7" max="8" width="9.140625" style="17"/>
    <col min="9" max="9" width="20.140625" style="312" customWidth="1"/>
    <col min="10" max="10" width="9.140625" style="17" customWidth="1"/>
    <col min="11" max="11" width="26.85546875" style="312" customWidth="1"/>
    <col min="12" max="12" width="9.140625" style="17"/>
    <col min="13" max="13" width="31.28515625" style="312" customWidth="1"/>
    <col min="14" max="16384" width="9.140625" style="17"/>
  </cols>
  <sheetData>
    <row r="1" spans="1:13" ht="15" x14ac:dyDescent="0.25">
      <c r="I1" s="302" t="s">
        <v>946</v>
      </c>
      <c r="K1" s="302" t="s">
        <v>950</v>
      </c>
      <c r="M1" s="304" t="s">
        <v>948</v>
      </c>
    </row>
    <row r="2" spans="1:13" ht="12" thickBot="1" x14ac:dyDescent="0.3"/>
    <row r="3" spans="1:13" ht="13.5" customHeight="1" thickTop="1" thickBot="1" x14ac:dyDescent="0.3">
      <c r="A3" s="982" t="s">
        <v>429</v>
      </c>
      <c r="B3" s="979" t="s">
        <v>2</v>
      </c>
      <c r="C3" s="980"/>
      <c r="D3" s="980"/>
      <c r="E3" s="980"/>
      <c r="F3" s="981"/>
    </row>
    <row r="4" spans="1:13" ht="46.5" thickTop="1" thickBot="1" x14ac:dyDescent="0.3">
      <c r="A4" s="983"/>
      <c r="B4" s="89" t="s">
        <v>436</v>
      </c>
      <c r="C4" s="89" t="s">
        <v>27</v>
      </c>
      <c r="D4" s="89" t="s">
        <v>28</v>
      </c>
      <c r="E4" s="89" t="s">
        <v>29</v>
      </c>
      <c r="F4" s="18" t="s">
        <v>392</v>
      </c>
      <c r="I4" s="56" t="s">
        <v>392</v>
      </c>
      <c r="K4" s="56" t="s">
        <v>436</v>
      </c>
      <c r="M4" s="56" t="s">
        <v>392</v>
      </c>
    </row>
    <row r="5" spans="1:13" ht="22.5" customHeight="1" thickTop="1" thickBot="1" x14ac:dyDescent="0.3">
      <c r="A5" s="87" t="s">
        <v>393</v>
      </c>
      <c r="B5" s="90"/>
      <c r="C5" s="90"/>
      <c r="D5" s="90"/>
      <c r="E5" s="90"/>
      <c r="F5" s="91">
        <f>SUM(B5:E5)</f>
        <v>0</v>
      </c>
      <c r="I5" s="312">
        <f>SUM(B5:E5)-F5</f>
        <v>0</v>
      </c>
      <c r="K5" s="312">
        <f>B5-F27</f>
        <v>0</v>
      </c>
      <c r="M5" s="313">
        <f>F5-'BS old'!$D$84</f>
        <v>0</v>
      </c>
    </row>
    <row r="6" spans="1:13" ht="22.5" customHeight="1" thickBot="1" x14ac:dyDescent="0.3">
      <c r="A6" s="87" t="s">
        <v>394</v>
      </c>
      <c r="B6" s="90"/>
      <c r="C6" s="90"/>
      <c r="D6" s="90"/>
      <c r="E6" s="90"/>
      <c r="F6" s="91">
        <f t="shared" ref="F6:F21" si="0">SUM(B6:E6)</f>
        <v>0</v>
      </c>
      <c r="I6" s="312">
        <f>SUM(B6:E6)-F6</f>
        <v>0</v>
      </c>
      <c r="K6" s="312">
        <f>B6-F28</f>
        <v>0</v>
      </c>
      <c r="M6" s="313">
        <f>F6-'BS old'!$D$85</f>
        <v>0</v>
      </c>
    </row>
    <row r="7" spans="1:13" ht="22.5" customHeight="1" thickBot="1" x14ac:dyDescent="0.3">
      <c r="A7" s="87" t="s">
        <v>430</v>
      </c>
      <c r="B7" s="90"/>
      <c r="C7" s="90"/>
      <c r="D7" s="90"/>
      <c r="E7" s="90"/>
      <c r="F7" s="91">
        <f t="shared" si="0"/>
        <v>0</v>
      </c>
      <c r="I7" s="312">
        <f t="shared" ref="I7:I22" si="1">SUM(B7:E7)-F7</f>
        <v>0</v>
      </c>
      <c r="K7" s="312">
        <f t="shared" ref="K7:K22" si="2">B7-F29</f>
        <v>0</v>
      </c>
      <c r="M7" s="313">
        <f>F7-'BS old'!$D$86</f>
        <v>0</v>
      </c>
    </row>
    <row r="8" spans="1:13" ht="22.5" customHeight="1" thickBot="1" x14ac:dyDescent="0.3">
      <c r="A8" s="87" t="s">
        <v>431</v>
      </c>
      <c r="B8" s="90"/>
      <c r="C8" s="90"/>
      <c r="D8" s="90"/>
      <c r="E8" s="90"/>
      <c r="F8" s="91">
        <f t="shared" si="0"/>
        <v>0</v>
      </c>
      <c r="I8" s="312">
        <f t="shared" si="1"/>
        <v>0</v>
      </c>
      <c r="K8" s="312">
        <f t="shared" si="2"/>
        <v>0</v>
      </c>
      <c r="M8" s="312">
        <f>F8-'BS old'!$D$87</f>
        <v>0</v>
      </c>
    </row>
    <row r="9" spans="1:13" ht="22.5" customHeight="1" thickBot="1" x14ac:dyDescent="0.3">
      <c r="A9" s="87" t="s">
        <v>395</v>
      </c>
      <c r="B9" s="90"/>
      <c r="C9" s="90"/>
      <c r="D9" s="90"/>
      <c r="E9" s="90"/>
      <c r="F9" s="91">
        <f t="shared" si="0"/>
        <v>0</v>
      </c>
      <c r="I9" s="312">
        <f t="shared" si="1"/>
        <v>0</v>
      </c>
      <c r="K9" s="312">
        <f t="shared" si="2"/>
        <v>0</v>
      </c>
      <c r="M9" s="313">
        <f>F9-'BS old'!$D$89</f>
        <v>0</v>
      </c>
    </row>
    <row r="10" spans="1:13" ht="22.5" customHeight="1" thickBot="1" x14ac:dyDescent="0.3">
      <c r="A10" s="87" t="s">
        <v>396</v>
      </c>
      <c r="B10" s="90"/>
      <c r="C10" s="90"/>
      <c r="D10" s="90"/>
      <c r="E10" s="90"/>
      <c r="F10" s="91">
        <f t="shared" si="0"/>
        <v>0</v>
      </c>
      <c r="I10" s="312">
        <f t="shared" si="1"/>
        <v>0</v>
      </c>
      <c r="K10" s="312">
        <f t="shared" si="2"/>
        <v>0</v>
      </c>
      <c r="M10" s="313">
        <f>F10-'BS old'!$D$90</f>
        <v>0</v>
      </c>
    </row>
    <row r="11" spans="1:13" ht="22.5" customHeight="1" thickBot="1" x14ac:dyDescent="0.3">
      <c r="A11" s="87" t="s">
        <v>397</v>
      </c>
      <c r="B11" s="90"/>
      <c r="C11" s="90"/>
      <c r="D11" s="90"/>
      <c r="E11" s="90"/>
      <c r="F11" s="91">
        <f>SUM(B11:E11)</f>
        <v>0</v>
      </c>
      <c r="I11" s="312">
        <f t="shared" si="1"/>
        <v>0</v>
      </c>
      <c r="K11" s="312">
        <f t="shared" si="2"/>
        <v>0</v>
      </c>
      <c r="M11" s="313">
        <f>F11-'BS old'!$D$91</f>
        <v>0</v>
      </c>
    </row>
    <row r="12" spans="1:13" ht="22.5" customHeight="1" thickBot="1" x14ac:dyDescent="0.3">
      <c r="A12" s="87" t="s">
        <v>398</v>
      </c>
      <c r="B12" s="90"/>
      <c r="C12" s="90"/>
      <c r="D12" s="90"/>
      <c r="E12" s="90"/>
      <c r="F12" s="91">
        <f t="shared" si="0"/>
        <v>0</v>
      </c>
      <c r="I12" s="312">
        <f t="shared" si="1"/>
        <v>0</v>
      </c>
      <c r="K12" s="312">
        <f t="shared" si="2"/>
        <v>0</v>
      </c>
      <c r="M12" s="313">
        <f>F12-'BS old'!$D$92-'BS old'!$D$93</f>
        <v>0</v>
      </c>
    </row>
    <row r="13" spans="1:13" ht="22.5" customHeight="1" thickBot="1" x14ac:dyDescent="0.3">
      <c r="A13" s="87" t="s">
        <v>432</v>
      </c>
      <c r="B13" s="90"/>
      <c r="C13" s="90"/>
      <c r="D13" s="90"/>
      <c r="E13" s="90"/>
      <c r="F13" s="91">
        <f t="shared" si="0"/>
        <v>0</v>
      </c>
      <c r="I13" s="312">
        <f t="shared" si="1"/>
        <v>0</v>
      </c>
      <c r="K13" s="312">
        <f t="shared" si="2"/>
        <v>0</v>
      </c>
      <c r="M13" s="313">
        <f>F13-'BS old'!$D$94</f>
        <v>0</v>
      </c>
    </row>
    <row r="14" spans="1:13" ht="22.5" customHeight="1" thickBot="1" x14ac:dyDescent="0.3">
      <c r="A14" s="87" t="s">
        <v>399</v>
      </c>
      <c r="B14" s="90"/>
      <c r="C14" s="90"/>
      <c r="D14" s="90"/>
      <c r="E14" s="90"/>
      <c r="F14" s="91">
        <f t="shared" si="0"/>
        <v>0</v>
      </c>
      <c r="I14" s="312">
        <f t="shared" si="1"/>
        <v>0</v>
      </c>
      <c r="K14" s="312">
        <f t="shared" si="2"/>
        <v>0</v>
      </c>
      <c r="M14" s="313">
        <f>F14-'BS old'!$D$96</f>
        <v>0</v>
      </c>
    </row>
    <row r="15" spans="1:13" ht="22.5" customHeight="1" thickBot="1" x14ac:dyDescent="0.3">
      <c r="A15" s="87" t="s">
        <v>400</v>
      </c>
      <c r="B15" s="90"/>
      <c r="C15" s="90"/>
      <c r="D15" s="90"/>
      <c r="E15" s="90"/>
      <c r="F15" s="91">
        <f t="shared" si="0"/>
        <v>0</v>
      </c>
      <c r="I15" s="312">
        <f t="shared" si="1"/>
        <v>0</v>
      </c>
      <c r="K15" s="312">
        <f t="shared" si="2"/>
        <v>0</v>
      </c>
      <c r="M15" s="313">
        <f>F15-'BS old'!$D$97</f>
        <v>0</v>
      </c>
    </row>
    <row r="16" spans="1:13" ht="22.5" customHeight="1" thickBot="1" x14ac:dyDescent="0.3">
      <c r="A16" s="87" t="s">
        <v>401</v>
      </c>
      <c r="B16" s="90"/>
      <c r="C16" s="90"/>
      <c r="D16" s="90"/>
      <c r="E16" s="90"/>
      <c r="F16" s="91">
        <f t="shared" si="0"/>
        <v>0</v>
      </c>
      <c r="I16" s="312">
        <f t="shared" si="1"/>
        <v>0</v>
      </c>
      <c r="K16" s="312">
        <f t="shared" si="2"/>
        <v>0</v>
      </c>
      <c r="M16" s="313">
        <f>F16-'BS old'!$D$98</f>
        <v>0</v>
      </c>
    </row>
    <row r="17" spans="1:13" ht="22.5" customHeight="1" thickBot="1" x14ac:dyDescent="0.3">
      <c r="A17" s="87" t="s">
        <v>402</v>
      </c>
      <c r="B17" s="90"/>
      <c r="C17" s="90"/>
      <c r="D17" s="90"/>
      <c r="E17" s="90"/>
      <c r="F17" s="91">
        <f t="shared" si="0"/>
        <v>0</v>
      </c>
      <c r="I17" s="312">
        <f t="shared" si="1"/>
        <v>0</v>
      </c>
      <c r="K17" s="312">
        <f t="shared" si="2"/>
        <v>0</v>
      </c>
      <c r="M17" s="313">
        <f>F17-'BS old'!$D$100</f>
        <v>0</v>
      </c>
    </row>
    <row r="18" spans="1:13" ht="22.5" customHeight="1" thickBot="1" x14ac:dyDescent="0.3">
      <c r="A18" s="87" t="s">
        <v>433</v>
      </c>
      <c r="B18" s="90"/>
      <c r="C18" s="90"/>
      <c r="D18" s="90"/>
      <c r="E18" s="90"/>
      <c r="F18" s="91">
        <f t="shared" si="0"/>
        <v>0</v>
      </c>
      <c r="I18" s="312">
        <f t="shared" si="1"/>
        <v>0</v>
      </c>
      <c r="K18" s="312">
        <f t="shared" si="2"/>
        <v>0</v>
      </c>
      <c r="M18" s="313">
        <f>F18-'BS old'!$D$101</f>
        <v>0</v>
      </c>
    </row>
    <row r="19" spans="1:13" ht="22.5" customHeight="1" thickBot="1" x14ac:dyDescent="0.3">
      <c r="A19" s="87" t="s">
        <v>434</v>
      </c>
      <c r="B19" s="90"/>
      <c r="C19" s="90"/>
      <c r="D19" s="90"/>
      <c r="E19" s="90"/>
      <c r="F19" s="91">
        <f t="shared" si="0"/>
        <v>0</v>
      </c>
      <c r="I19" s="312">
        <f t="shared" si="1"/>
        <v>0</v>
      </c>
      <c r="K19" s="312">
        <f t="shared" si="2"/>
        <v>0</v>
      </c>
      <c r="M19" s="313">
        <f>F19-'BS old'!$D$102</f>
        <v>0</v>
      </c>
    </row>
    <row r="20" spans="1:13" ht="22.5" customHeight="1" thickBot="1" x14ac:dyDescent="0.3">
      <c r="A20" s="87" t="s">
        <v>403</v>
      </c>
      <c r="B20" s="90"/>
      <c r="C20" s="90"/>
      <c r="D20" s="90"/>
      <c r="E20" s="90"/>
      <c r="F20" s="91">
        <f t="shared" si="0"/>
        <v>0</v>
      </c>
      <c r="I20" s="312">
        <f t="shared" si="1"/>
        <v>0</v>
      </c>
      <c r="K20" s="312">
        <f t="shared" si="2"/>
        <v>0</v>
      </c>
      <c r="M20" s="314"/>
    </row>
    <row r="21" spans="1:13" ht="22.5" customHeight="1" thickBot="1" x14ac:dyDescent="0.3">
      <c r="A21" s="87" t="s">
        <v>404</v>
      </c>
      <c r="B21" s="90"/>
      <c r="C21" s="90"/>
      <c r="D21" s="90"/>
      <c r="E21" s="90"/>
      <c r="F21" s="91">
        <f t="shared" si="0"/>
        <v>0</v>
      </c>
      <c r="I21" s="312">
        <f t="shared" si="1"/>
        <v>0</v>
      </c>
      <c r="K21" s="312">
        <f t="shared" si="2"/>
        <v>0</v>
      </c>
      <c r="M21" s="314"/>
    </row>
    <row r="22" spans="1:13" ht="22.5" customHeight="1" thickBot="1" x14ac:dyDescent="0.3">
      <c r="A22" s="88" t="s">
        <v>435</v>
      </c>
      <c r="B22" s="92"/>
      <c r="C22" s="92"/>
      <c r="D22" s="92"/>
      <c r="E22" s="92"/>
      <c r="F22" s="95">
        <f>SUM(B22:E22)</f>
        <v>0</v>
      </c>
      <c r="I22" s="312">
        <f t="shared" si="1"/>
        <v>0</v>
      </c>
      <c r="K22" s="312">
        <f t="shared" si="2"/>
        <v>0</v>
      </c>
      <c r="M22" s="314"/>
    </row>
    <row r="23" spans="1:13" ht="22.5" customHeight="1" thickTop="1" x14ac:dyDescent="0.25">
      <c r="A23" s="93"/>
      <c r="B23" s="94"/>
      <c r="C23" s="94"/>
      <c r="D23" s="94"/>
      <c r="E23" s="94"/>
      <c r="F23" s="94"/>
    </row>
    <row r="24" spans="1:13" ht="12" thickBot="1" x14ac:dyDescent="0.3"/>
    <row r="25" spans="1:13" ht="13.5" customHeight="1" thickTop="1" thickBot="1" x14ac:dyDescent="0.3">
      <c r="A25" s="982" t="s">
        <v>429</v>
      </c>
      <c r="B25" s="979" t="s">
        <v>3</v>
      </c>
      <c r="C25" s="980"/>
      <c r="D25" s="980"/>
      <c r="E25" s="980"/>
      <c r="F25" s="981"/>
    </row>
    <row r="26" spans="1:13" ht="46.5" thickTop="1" thickBot="1" x14ac:dyDescent="0.3">
      <c r="A26" s="983"/>
      <c r="B26" s="89" t="s">
        <v>436</v>
      </c>
      <c r="C26" s="89" t="s">
        <v>27</v>
      </c>
      <c r="D26" s="89" t="s">
        <v>28</v>
      </c>
      <c r="E26" s="89" t="s">
        <v>29</v>
      </c>
      <c r="F26" s="18" t="s">
        <v>392</v>
      </c>
      <c r="I26" s="56" t="s">
        <v>392</v>
      </c>
      <c r="M26" s="56" t="s">
        <v>392</v>
      </c>
    </row>
    <row r="27" spans="1:13" ht="22.5" customHeight="1" thickTop="1" thickBot="1" x14ac:dyDescent="0.3">
      <c r="A27" s="87" t="s">
        <v>393</v>
      </c>
      <c r="B27" s="90"/>
      <c r="C27" s="90"/>
      <c r="D27" s="90"/>
      <c r="E27" s="90"/>
      <c r="F27" s="91">
        <f>SUM(B27:E27)</f>
        <v>0</v>
      </c>
      <c r="I27" s="312">
        <f>SUM(B27:E27)-F27</f>
        <v>0</v>
      </c>
      <c r="M27" s="313">
        <f>F27-'BS old'!E84</f>
        <v>0</v>
      </c>
    </row>
    <row r="28" spans="1:13" ht="22.5" customHeight="1" thickBot="1" x14ac:dyDescent="0.3">
      <c r="A28" s="87" t="s">
        <v>394</v>
      </c>
      <c r="B28" s="90"/>
      <c r="C28" s="90"/>
      <c r="D28" s="90"/>
      <c r="E28" s="90"/>
      <c r="F28" s="91">
        <f t="shared" ref="F28:F42" si="3">SUM(B28:E28)</f>
        <v>0</v>
      </c>
      <c r="I28" s="312">
        <f>SUM(B28:E28)-F28</f>
        <v>0</v>
      </c>
      <c r="M28" s="313">
        <f>F28-'BS old'!E85</f>
        <v>0</v>
      </c>
    </row>
    <row r="29" spans="1:13" ht="22.5" customHeight="1" thickBot="1" x14ac:dyDescent="0.3">
      <c r="A29" s="87" t="s">
        <v>430</v>
      </c>
      <c r="B29" s="90"/>
      <c r="C29" s="90"/>
      <c r="D29" s="90"/>
      <c r="E29" s="90"/>
      <c r="F29" s="91">
        <f t="shared" si="3"/>
        <v>0</v>
      </c>
      <c r="I29" s="312">
        <f t="shared" ref="I29:I44" si="4">SUM(B29:E29)-F29</f>
        <v>0</v>
      </c>
      <c r="M29" s="313">
        <f>F29-'BS old'!E86</f>
        <v>0</v>
      </c>
    </row>
    <row r="30" spans="1:13" ht="22.5" customHeight="1" thickBot="1" x14ac:dyDescent="0.3">
      <c r="A30" s="87" t="s">
        <v>431</v>
      </c>
      <c r="B30" s="90"/>
      <c r="C30" s="90"/>
      <c r="D30" s="90"/>
      <c r="E30" s="90"/>
      <c r="F30" s="91">
        <f t="shared" si="3"/>
        <v>0</v>
      </c>
      <c r="I30" s="312">
        <f t="shared" si="4"/>
        <v>0</v>
      </c>
      <c r="M30" s="313">
        <f>F30-'BS old'!E87</f>
        <v>0</v>
      </c>
    </row>
    <row r="31" spans="1:13" ht="22.5" customHeight="1" thickBot="1" x14ac:dyDescent="0.3">
      <c r="A31" s="87" t="s">
        <v>395</v>
      </c>
      <c r="B31" s="90"/>
      <c r="C31" s="90"/>
      <c r="D31" s="90"/>
      <c r="E31" s="90"/>
      <c r="F31" s="91">
        <f t="shared" si="3"/>
        <v>0</v>
      </c>
      <c r="I31" s="312">
        <f t="shared" si="4"/>
        <v>0</v>
      </c>
      <c r="M31" s="313">
        <f>F31-'BS old'!E89</f>
        <v>0</v>
      </c>
    </row>
    <row r="32" spans="1:13" ht="22.5" customHeight="1" thickBot="1" x14ac:dyDescent="0.3">
      <c r="A32" s="87" t="s">
        <v>396</v>
      </c>
      <c r="B32" s="90"/>
      <c r="C32" s="90"/>
      <c r="D32" s="90"/>
      <c r="E32" s="90"/>
      <c r="F32" s="91">
        <f t="shared" si="3"/>
        <v>0</v>
      </c>
      <c r="I32" s="312">
        <f t="shared" si="4"/>
        <v>0</v>
      </c>
      <c r="M32" s="313">
        <f>F32-'BS old'!E90</f>
        <v>0</v>
      </c>
    </row>
    <row r="33" spans="1:13" ht="22.5" customHeight="1" thickBot="1" x14ac:dyDescent="0.3">
      <c r="A33" s="87" t="s">
        <v>397</v>
      </c>
      <c r="B33" s="90"/>
      <c r="C33" s="90"/>
      <c r="D33" s="90"/>
      <c r="E33" s="90"/>
      <c r="F33" s="91">
        <f t="shared" si="3"/>
        <v>0</v>
      </c>
      <c r="I33" s="312">
        <f t="shared" si="4"/>
        <v>0</v>
      </c>
      <c r="M33" s="313">
        <f>F33-'BS old'!E91</f>
        <v>0</v>
      </c>
    </row>
    <row r="34" spans="1:13" ht="22.5" customHeight="1" thickBot="1" x14ac:dyDescent="0.3">
      <c r="A34" s="87" t="s">
        <v>398</v>
      </c>
      <c r="B34" s="90"/>
      <c r="C34" s="90"/>
      <c r="D34" s="90"/>
      <c r="E34" s="90"/>
      <c r="F34" s="91">
        <f t="shared" si="3"/>
        <v>0</v>
      </c>
      <c r="I34" s="312">
        <f t="shared" si="4"/>
        <v>0</v>
      </c>
      <c r="M34" s="313">
        <f>F34-'BS old'!E92-'BS old'!E93</f>
        <v>0</v>
      </c>
    </row>
    <row r="35" spans="1:13" ht="22.5" customHeight="1" thickBot="1" x14ac:dyDescent="0.3">
      <c r="A35" s="87" t="s">
        <v>432</v>
      </c>
      <c r="B35" s="90"/>
      <c r="C35" s="90"/>
      <c r="D35" s="90"/>
      <c r="E35" s="90"/>
      <c r="F35" s="91">
        <f t="shared" si="3"/>
        <v>0</v>
      </c>
      <c r="I35" s="312">
        <f t="shared" si="4"/>
        <v>0</v>
      </c>
      <c r="M35" s="313">
        <f>F35-'BS old'!E94</f>
        <v>0</v>
      </c>
    </row>
    <row r="36" spans="1:13" ht="22.5" customHeight="1" thickBot="1" x14ac:dyDescent="0.3">
      <c r="A36" s="87" t="s">
        <v>399</v>
      </c>
      <c r="B36" s="90"/>
      <c r="C36" s="90"/>
      <c r="D36" s="90"/>
      <c r="E36" s="90"/>
      <c r="F36" s="91">
        <f t="shared" si="3"/>
        <v>0</v>
      </c>
      <c r="I36" s="312">
        <f t="shared" si="4"/>
        <v>0</v>
      </c>
      <c r="M36" s="313">
        <f>F36-'BS old'!E96</f>
        <v>0</v>
      </c>
    </row>
    <row r="37" spans="1:13" ht="22.5" customHeight="1" thickBot="1" x14ac:dyDescent="0.3">
      <c r="A37" s="87" t="s">
        <v>400</v>
      </c>
      <c r="B37" s="90"/>
      <c r="C37" s="90"/>
      <c r="D37" s="90"/>
      <c r="E37" s="90"/>
      <c r="F37" s="91">
        <f t="shared" si="3"/>
        <v>0</v>
      </c>
      <c r="I37" s="312">
        <f t="shared" si="4"/>
        <v>0</v>
      </c>
      <c r="M37" s="313">
        <f>F37-'BS old'!E97</f>
        <v>0</v>
      </c>
    </row>
    <row r="38" spans="1:13" ht="22.5" customHeight="1" thickBot="1" x14ac:dyDescent="0.3">
      <c r="A38" s="87" t="s">
        <v>401</v>
      </c>
      <c r="B38" s="90"/>
      <c r="C38" s="90"/>
      <c r="D38" s="90"/>
      <c r="E38" s="90"/>
      <c r="F38" s="91">
        <f t="shared" si="3"/>
        <v>0</v>
      </c>
      <c r="I38" s="312">
        <f t="shared" si="4"/>
        <v>0</v>
      </c>
      <c r="M38" s="313">
        <f>F38-'BS old'!E98</f>
        <v>0</v>
      </c>
    </row>
    <row r="39" spans="1:13" ht="22.5" customHeight="1" thickBot="1" x14ac:dyDescent="0.3">
      <c r="A39" s="87" t="s">
        <v>402</v>
      </c>
      <c r="B39" s="90"/>
      <c r="C39" s="90"/>
      <c r="D39" s="90"/>
      <c r="E39" s="90"/>
      <c r="F39" s="91">
        <f t="shared" si="3"/>
        <v>0</v>
      </c>
      <c r="I39" s="312">
        <f t="shared" si="4"/>
        <v>0</v>
      </c>
      <c r="M39" s="313">
        <f>F39-'BS old'!E100</f>
        <v>0</v>
      </c>
    </row>
    <row r="40" spans="1:13" ht="22.5" customHeight="1" thickBot="1" x14ac:dyDescent="0.3">
      <c r="A40" s="87" t="s">
        <v>433</v>
      </c>
      <c r="B40" s="90"/>
      <c r="C40" s="90"/>
      <c r="D40" s="90"/>
      <c r="E40" s="90"/>
      <c r="F40" s="91">
        <f t="shared" si="3"/>
        <v>0</v>
      </c>
      <c r="I40" s="312">
        <f t="shared" si="4"/>
        <v>0</v>
      </c>
      <c r="M40" s="313">
        <f>F40-'BS old'!E101</f>
        <v>0</v>
      </c>
    </row>
    <row r="41" spans="1:13" ht="22.5" customHeight="1" thickBot="1" x14ac:dyDescent="0.3">
      <c r="A41" s="87" t="s">
        <v>434</v>
      </c>
      <c r="B41" s="90"/>
      <c r="C41" s="90"/>
      <c r="D41" s="90"/>
      <c r="E41" s="90"/>
      <c r="F41" s="91">
        <f t="shared" si="3"/>
        <v>0</v>
      </c>
      <c r="I41" s="312">
        <f t="shared" si="4"/>
        <v>0</v>
      </c>
      <c r="M41" s="313">
        <f>F41-'BS old'!E102</f>
        <v>0</v>
      </c>
    </row>
    <row r="42" spans="1:13" ht="22.5" customHeight="1" thickBot="1" x14ac:dyDescent="0.3">
      <c r="A42" s="87" t="s">
        <v>403</v>
      </c>
      <c r="B42" s="90"/>
      <c r="C42" s="90"/>
      <c r="D42" s="90"/>
      <c r="E42" s="90"/>
      <c r="F42" s="91">
        <f t="shared" si="3"/>
        <v>0</v>
      </c>
      <c r="I42" s="312">
        <f t="shared" si="4"/>
        <v>0</v>
      </c>
      <c r="M42" s="314"/>
    </row>
    <row r="43" spans="1:13" ht="22.5" customHeight="1" thickBot="1" x14ac:dyDescent="0.3">
      <c r="A43" s="87" t="s">
        <v>404</v>
      </c>
      <c r="B43" s="90"/>
      <c r="C43" s="90"/>
      <c r="D43" s="90"/>
      <c r="E43" s="90"/>
      <c r="F43" s="91">
        <f>SUM(B43:E43)</f>
        <v>0</v>
      </c>
      <c r="I43" s="312">
        <f t="shared" si="4"/>
        <v>0</v>
      </c>
      <c r="M43" s="314"/>
    </row>
    <row r="44" spans="1:13" ht="22.5" customHeight="1" thickBot="1" x14ac:dyDescent="0.3">
      <c r="A44" s="88" t="s">
        <v>435</v>
      </c>
      <c r="B44" s="92"/>
      <c r="C44" s="92"/>
      <c r="D44" s="92"/>
      <c r="E44" s="92"/>
      <c r="F44" s="95">
        <f>SUM(B44:E44)</f>
        <v>0</v>
      </c>
      <c r="I44" s="312">
        <f t="shared" si="4"/>
        <v>0</v>
      </c>
      <c r="M44" s="314"/>
    </row>
    <row r="45" spans="1:13" ht="12" thickTop="1" x14ac:dyDescent="0.25"/>
  </sheetData>
  <mergeCells count="4">
    <mergeCell ref="B3:F3"/>
    <mergeCell ref="A25:A26"/>
    <mergeCell ref="B25:F25"/>
    <mergeCell ref="A3:A4"/>
  </mergeCells>
  <conditionalFormatting sqref="I5:I22 I27:I44 M5:M19 M27:M41 K5:K22">
    <cfRule type="cellIs" dxfId="61" priority="12" operator="lessThan">
      <formula>0</formula>
    </cfRule>
    <cfRule type="cellIs" dxfId="60" priority="13" operator="greaterThan">
      <formula>0</formula>
    </cfRule>
  </conditionalFormatting>
  <conditionalFormatting sqref="M1">
    <cfRule type="cellIs" priority="9" stopIfTrue="1" operator="greaterThan">
      <formula>0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P36"/>
  <sheetViews>
    <sheetView showGridLines="0" topLeftCell="A25" zoomScaleNormal="100" workbookViewId="0">
      <selection activeCell="P29" sqref="P29"/>
    </sheetView>
  </sheetViews>
  <sheetFormatPr defaultRowHeight="15" outlineLevelCol="1" x14ac:dyDescent="0.25"/>
  <cols>
    <col min="1" max="1" width="20.7109375" customWidth="1"/>
    <col min="2" max="6" width="13.140625" customWidth="1"/>
    <col min="7" max="7" width="23.28515625" customWidth="1"/>
    <col min="8" max="8" width="14.28515625" style="289" hidden="1" customWidth="1" outlineLevel="1"/>
    <col min="9" max="11" width="12.7109375" style="290" hidden="1" customWidth="1" outlineLevel="1"/>
    <col min="12" max="12" width="18" style="294" customWidth="1" collapsed="1"/>
    <col min="14" max="14" width="27.42578125" style="296" customWidth="1"/>
    <col min="16" max="16" width="24.7109375" style="296" customWidth="1"/>
    <col min="17" max="17" width="27.7109375" customWidth="1"/>
  </cols>
  <sheetData>
    <row r="1" spans="1:16" x14ac:dyDescent="0.25">
      <c r="A1" s="96" t="s">
        <v>209</v>
      </c>
      <c r="B1" s="17"/>
      <c r="C1" s="17"/>
      <c r="D1" s="17"/>
      <c r="E1" s="17"/>
      <c r="F1" s="17"/>
      <c r="H1" s="965" t="s">
        <v>946</v>
      </c>
      <c r="I1" s="966"/>
      <c r="J1" s="966"/>
      <c r="K1" s="966"/>
      <c r="L1" s="967"/>
      <c r="N1" s="302" t="s">
        <v>950</v>
      </c>
      <c r="P1" s="304" t="s">
        <v>948</v>
      </c>
    </row>
    <row r="2" spans="1:16" ht="15.75" thickBot="1" x14ac:dyDescent="0.3">
      <c r="A2" s="17" t="s">
        <v>8</v>
      </c>
      <c r="B2" s="17"/>
      <c r="C2" s="17"/>
      <c r="D2" s="17"/>
      <c r="E2" s="17"/>
      <c r="F2" s="17"/>
      <c r="N2" s="312"/>
    </row>
    <row r="3" spans="1:16" ht="16.5" thickTop="1" thickBot="1" x14ac:dyDescent="0.3">
      <c r="A3" s="976" t="s">
        <v>131</v>
      </c>
      <c r="B3" s="962" t="s">
        <v>2</v>
      </c>
      <c r="C3" s="963"/>
      <c r="D3" s="963"/>
      <c r="E3" s="963"/>
      <c r="F3" s="964"/>
      <c r="N3" s="312"/>
    </row>
    <row r="4" spans="1:16" s="4" customFormat="1" ht="33" customHeight="1" thickTop="1" thickBot="1" x14ac:dyDescent="0.3">
      <c r="A4" s="978"/>
      <c r="B4" s="18" t="s">
        <v>32</v>
      </c>
      <c r="C4" s="18" t="s">
        <v>124</v>
      </c>
      <c r="D4" s="99" t="s">
        <v>210</v>
      </c>
      <c r="E4" s="539" t="s">
        <v>211</v>
      </c>
      <c r="F4" s="18" t="s">
        <v>30</v>
      </c>
      <c r="H4" s="56" t="s">
        <v>32</v>
      </c>
      <c r="I4" s="56" t="s">
        <v>124</v>
      </c>
      <c r="J4" s="56" t="s">
        <v>210</v>
      </c>
      <c r="K4" s="56" t="s">
        <v>211</v>
      </c>
      <c r="L4" s="56" t="s">
        <v>30</v>
      </c>
      <c r="N4" s="56" t="s">
        <v>436</v>
      </c>
      <c r="P4" s="56" t="s">
        <v>30</v>
      </c>
    </row>
    <row r="5" spans="1:16" ht="21" customHeight="1" thickTop="1" thickBot="1" x14ac:dyDescent="0.3">
      <c r="A5" s="83" t="s">
        <v>212</v>
      </c>
      <c r="B5" s="82">
        <f>SUM(B6:B10)</f>
        <v>0</v>
      </c>
      <c r="C5" s="82">
        <f>SUM(C6:C10)</f>
        <v>0</v>
      </c>
      <c r="D5" s="82">
        <f t="shared" ref="D5:E5" si="0">SUM(D6:D10)</f>
        <v>0</v>
      </c>
      <c r="E5" s="82">
        <f t="shared" si="0"/>
        <v>0</v>
      </c>
      <c r="F5" s="140">
        <f>SUM(B5:E5)</f>
        <v>0</v>
      </c>
      <c r="H5" s="292">
        <f>SUM(B6:B10)-B5</f>
        <v>0</v>
      </c>
      <c r="I5" s="291">
        <f t="shared" ref="I5:K5" si="1">SUM(C6:C10)-C5</f>
        <v>0</v>
      </c>
      <c r="J5" s="291">
        <f t="shared" si="1"/>
        <v>0</v>
      </c>
      <c r="K5" s="291">
        <f t="shared" si="1"/>
        <v>0</v>
      </c>
      <c r="L5" s="295">
        <f>SUM(B5:E5)-F5</f>
        <v>0</v>
      </c>
      <c r="N5" s="303">
        <f>B5-F23</f>
        <v>0</v>
      </c>
      <c r="P5" s="303">
        <f>F5-'BS old'!$D$105-'BS old'!$D$107</f>
        <v>0</v>
      </c>
    </row>
    <row r="6" spans="1:16" ht="21" customHeight="1" thickTop="1" thickBot="1" x14ac:dyDescent="0.3">
      <c r="A6" s="105"/>
      <c r="B6" s="76"/>
      <c r="C6" s="76"/>
      <c r="D6" s="141"/>
      <c r="E6" s="141"/>
      <c r="F6" s="142">
        <f t="shared" ref="F6:F17" si="2">SUM(B6:E6)</f>
        <v>0</v>
      </c>
      <c r="L6" s="295">
        <f>SUM(B6:E6)-F6</f>
        <v>0</v>
      </c>
      <c r="N6" s="303">
        <f>B6-F24</f>
        <v>0</v>
      </c>
    </row>
    <row r="7" spans="1:16" ht="21" customHeight="1" thickBot="1" x14ac:dyDescent="0.3">
      <c r="A7" s="105"/>
      <c r="B7" s="76"/>
      <c r="C7" s="76"/>
      <c r="D7" s="117"/>
      <c r="E7" s="117"/>
      <c r="F7" s="142">
        <f t="shared" si="2"/>
        <v>0</v>
      </c>
      <c r="L7" s="295">
        <f t="shared" ref="L7:L10" si="3">SUM(B7:E7)-F7</f>
        <v>0</v>
      </c>
      <c r="N7" s="303">
        <f t="shared" ref="N7:N17" si="4">B7-F25</f>
        <v>0</v>
      </c>
    </row>
    <row r="8" spans="1:16" ht="21" customHeight="1" thickBot="1" x14ac:dyDescent="0.3">
      <c r="A8" s="105"/>
      <c r="B8" s="76"/>
      <c r="C8" s="76"/>
      <c r="D8" s="117"/>
      <c r="E8" s="117"/>
      <c r="F8" s="142">
        <f t="shared" si="2"/>
        <v>0</v>
      </c>
      <c r="L8" s="295">
        <f t="shared" si="3"/>
        <v>0</v>
      </c>
      <c r="N8" s="303">
        <f t="shared" si="4"/>
        <v>0</v>
      </c>
    </row>
    <row r="9" spans="1:16" ht="21" customHeight="1" thickBot="1" x14ac:dyDescent="0.3">
      <c r="A9" s="105"/>
      <c r="B9" s="76"/>
      <c r="C9" s="76"/>
      <c r="D9" s="117"/>
      <c r="E9" s="117"/>
      <c r="F9" s="142">
        <f t="shared" si="2"/>
        <v>0</v>
      </c>
      <c r="L9" s="295">
        <f t="shared" si="3"/>
        <v>0</v>
      </c>
      <c r="N9" s="303">
        <f t="shared" si="4"/>
        <v>0</v>
      </c>
    </row>
    <row r="10" spans="1:16" ht="21" customHeight="1" thickBot="1" x14ac:dyDescent="0.3">
      <c r="A10" s="147"/>
      <c r="B10" s="82"/>
      <c r="C10" s="82"/>
      <c r="D10" s="143"/>
      <c r="E10" s="143"/>
      <c r="F10" s="144">
        <f t="shared" si="2"/>
        <v>0</v>
      </c>
      <c r="L10" s="295">
        <f t="shared" si="3"/>
        <v>0</v>
      </c>
      <c r="N10" s="303">
        <f t="shared" si="4"/>
        <v>0</v>
      </c>
    </row>
    <row r="11" spans="1:16" ht="21" customHeight="1" thickTop="1" thickBot="1" x14ac:dyDescent="0.3">
      <c r="A11" s="83" t="s">
        <v>213</v>
      </c>
      <c r="B11" s="82">
        <f>SUM(B12:B17)</f>
        <v>0</v>
      </c>
      <c r="C11" s="82">
        <f>SUM(C12:C17)</f>
        <v>0</v>
      </c>
      <c r="D11" s="82">
        <f t="shared" ref="D11:E11" si="5">SUM(D12:D17)</f>
        <v>0</v>
      </c>
      <c r="E11" s="82">
        <f t="shared" si="5"/>
        <v>0</v>
      </c>
      <c r="F11" s="140">
        <f>SUM(B11:E11)</f>
        <v>0</v>
      </c>
      <c r="H11" s="292">
        <f>SUM(B12:B17)-B11</f>
        <v>0</v>
      </c>
      <c r="I11" s="291">
        <f t="shared" ref="I11:K11" si="6">SUM(C12:C17)-C11</f>
        <v>0</v>
      </c>
      <c r="J11" s="291">
        <f t="shared" si="6"/>
        <v>0</v>
      </c>
      <c r="K11" s="291">
        <f t="shared" si="6"/>
        <v>0</v>
      </c>
      <c r="L11" s="295">
        <f>SUM(B11:E11)-F11</f>
        <v>0</v>
      </c>
      <c r="N11" s="303">
        <f t="shared" si="4"/>
        <v>0</v>
      </c>
      <c r="P11" s="303">
        <f>F11-'BS old'!$D$106-'BS old'!$D$108</f>
        <v>0</v>
      </c>
    </row>
    <row r="12" spans="1:16" ht="21" customHeight="1" thickTop="1" thickBot="1" x14ac:dyDescent="0.3">
      <c r="A12" s="105"/>
      <c r="B12" s="76"/>
      <c r="C12" s="76"/>
      <c r="D12" s="141"/>
      <c r="E12" s="141"/>
      <c r="F12" s="142">
        <f t="shared" si="2"/>
        <v>0</v>
      </c>
      <c r="L12" s="295">
        <f>SUM(B12:E12)-F12</f>
        <v>0</v>
      </c>
      <c r="N12" s="303">
        <f t="shared" si="4"/>
        <v>0</v>
      </c>
    </row>
    <row r="13" spans="1:16" ht="21" customHeight="1" thickBot="1" x14ac:dyDescent="0.3">
      <c r="A13" s="105"/>
      <c r="B13" s="76"/>
      <c r="C13" s="76"/>
      <c r="D13" s="117"/>
      <c r="E13" s="117"/>
      <c r="F13" s="142">
        <f t="shared" si="2"/>
        <v>0</v>
      </c>
      <c r="L13" s="295">
        <f>SUM(B13:E13)-F13</f>
        <v>0</v>
      </c>
      <c r="N13" s="303">
        <f>B13-F31</f>
        <v>0</v>
      </c>
    </row>
    <row r="14" spans="1:16" ht="21" customHeight="1" thickBot="1" x14ac:dyDescent="0.3">
      <c r="A14" s="105"/>
      <c r="B14" s="76"/>
      <c r="C14" s="76"/>
      <c r="D14" s="117"/>
      <c r="E14" s="117"/>
      <c r="F14" s="142">
        <f t="shared" si="2"/>
        <v>0</v>
      </c>
      <c r="L14" s="295">
        <f t="shared" ref="L14:L17" si="7">SUM(B14:E14)-F14</f>
        <v>0</v>
      </c>
      <c r="N14" s="303">
        <f t="shared" si="4"/>
        <v>0</v>
      </c>
    </row>
    <row r="15" spans="1:16" ht="21" customHeight="1" thickBot="1" x14ac:dyDescent="0.3">
      <c r="A15" s="105"/>
      <c r="B15" s="76"/>
      <c r="C15" s="76"/>
      <c r="D15" s="117"/>
      <c r="E15" s="117"/>
      <c r="F15" s="142">
        <f t="shared" si="2"/>
        <v>0</v>
      </c>
      <c r="L15" s="295">
        <f t="shared" si="7"/>
        <v>0</v>
      </c>
      <c r="N15" s="303">
        <f t="shared" si="4"/>
        <v>0</v>
      </c>
    </row>
    <row r="16" spans="1:16" ht="21" customHeight="1" thickBot="1" x14ac:dyDescent="0.3">
      <c r="A16" s="105"/>
      <c r="B16" s="76"/>
      <c r="C16" s="76"/>
      <c r="D16" s="117"/>
      <c r="E16" s="117"/>
      <c r="F16" s="142">
        <f t="shared" si="2"/>
        <v>0</v>
      </c>
      <c r="L16" s="295">
        <f t="shared" si="7"/>
        <v>0</v>
      </c>
      <c r="N16" s="303">
        <f t="shared" si="4"/>
        <v>0</v>
      </c>
    </row>
    <row r="17" spans="1:16" ht="21" customHeight="1" thickBot="1" x14ac:dyDescent="0.3">
      <c r="A17" s="147"/>
      <c r="B17" s="78"/>
      <c r="C17" s="78"/>
      <c r="D17" s="145"/>
      <c r="E17" s="145"/>
      <c r="F17" s="146">
        <f t="shared" si="2"/>
        <v>0</v>
      </c>
      <c r="L17" s="295">
        <f t="shared" si="7"/>
        <v>0</v>
      </c>
      <c r="N17" s="303">
        <f t="shared" si="4"/>
        <v>0</v>
      </c>
    </row>
    <row r="18" spans="1:16" ht="15.75" thickTop="1" x14ac:dyDescent="0.25">
      <c r="A18" s="4"/>
      <c r="B18" s="4"/>
      <c r="C18" s="4"/>
      <c r="D18" s="4"/>
      <c r="E18" s="4"/>
      <c r="F18" s="4"/>
      <c r="N18" s="303"/>
    </row>
    <row r="19" spans="1:16" ht="16.5" x14ac:dyDescent="0.3">
      <c r="A19" s="2"/>
      <c r="N19" s="303"/>
    </row>
    <row r="20" spans="1:16" ht="15.75" thickBot="1" x14ac:dyDescent="0.3">
      <c r="A20" s="17" t="s">
        <v>15</v>
      </c>
      <c r="B20" s="17"/>
      <c r="C20" s="17"/>
      <c r="D20" s="17"/>
      <c r="E20" s="17"/>
      <c r="F20" s="17"/>
      <c r="N20" s="303"/>
    </row>
    <row r="21" spans="1:16" ht="16.5" thickTop="1" thickBot="1" x14ac:dyDescent="0.3">
      <c r="A21" s="976" t="s">
        <v>131</v>
      </c>
      <c r="B21" s="962" t="s">
        <v>3</v>
      </c>
      <c r="C21" s="963"/>
      <c r="D21" s="963"/>
      <c r="E21" s="963"/>
      <c r="F21" s="964"/>
      <c r="N21" s="303"/>
    </row>
    <row r="22" spans="1:16" s="4" customFormat="1" ht="35.25" thickTop="1" thickBot="1" x14ac:dyDescent="0.3">
      <c r="A22" s="978"/>
      <c r="B22" s="18" t="s">
        <v>32</v>
      </c>
      <c r="C22" s="18" t="s">
        <v>124</v>
      </c>
      <c r="D22" s="99" t="s">
        <v>210</v>
      </c>
      <c r="E22" s="27" t="s">
        <v>211</v>
      </c>
      <c r="F22" s="18" t="s">
        <v>30</v>
      </c>
      <c r="H22" s="316"/>
      <c r="I22" s="315"/>
      <c r="J22" s="315"/>
      <c r="K22" s="315"/>
      <c r="L22" s="298"/>
      <c r="N22" s="303"/>
      <c r="P22" s="317"/>
    </row>
    <row r="23" spans="1:16" ht="21" customHeight="1" thickTop="1" thickBot="1" x14ac:dyDescent="0.3">
      <c r="A23" s="147" t="s">
        <v>212</v>
      </c>
      <c r="B23" s="82">
        <f>SUM(B24:B28)</f>
        <v>0</v>
      </c>
      <c r="C23" s="82">
        <f>SUM(C24:C28)</f>
        <v>0</v>
      </c>
      <c r="D23" s="82">
        <f t="shared" ref="D23" si="8">SUM(D24:D28)</f>
        <v>0</v>
      </c>
      <c r="E23" s="82">
        <f t="shared" ref="E23" si="9">SUM(E24:E28)</f>
        <v>0</v>
      </c>
      <c r="F23" s="140">
        <f>SUM(B23:E23)</f>
        <v>0</v>
      </c>
      <c r="H23" s="292">
        <f>SUM(B24:B28)-B23</f>
        <v>0</v>
      </c>
      <c r="I23" s="291">
        <f t="shared" ref="I23" si="10">SUM(C24:C28)-C23</f>
        <v>0</v>
      </c>
      <c r="J23" s="291">
        <f t="shared" ref="J23" si="11">SUM(D24:D28)-D23</f>
        <v>0</v>
      </c>
      <c r="K23" s="291">
        <f t="shared" ref="K23" si="12">SUM(E24:E28)-E23</f>
        <v>0</v>
      </c>
      <c r="L23" s="295">
        <f>SUM(B23:E23)-F23</f>
        <v>0</v>
      </c>
      <c r="N23" s="303"/>
      <c r="P23" s="303">
        <f>F23-'BS old'!E105-'BS old'!E107</f>
        <v>0</v>
      </c>
    </row>
    <row r="24" spans="1:16" ht="21" customHeight="1" thickTop="1" thickBot="1" x14ac:dyDescent="0.3">
      <c r="A24" s="105"/>
      <c r="B24" s="76"/>
      <c r="C24" s="76"/>
      <c r="D24" s="141"/>
      <c r="E24" s="141"/>
      <c r="F24" s="142">
        <f t="shared" ref="F24:F35" si="13">SUM(B24:E24)</f>
        <v>0</v>
      </c>
      <c r="L24" s="295">
        <f>SUM(B24:E24)-F24</f>
        <v>0</v>
      </c>
      <c r="N24" s="303"/>
    </row>
    <row r="25" spans="1:16" ht="21" customHeight="1" thickBot="1" x14ac:dyDescent="0.3">
      <c r="A25" s="105"/>
      <c r="B25" s="76"/>
      <c r="C25" s="76"/>
      <c r="D25" s="117"/>
      <c r="E25" s="117"/>
      <c r="F25" s="142">
        <f t="shared" si="13"/>
        <v>0</v>
      </c>
      <c r="L25" s="295">
        <f t="shared" ref="L25:L28" si="14">SUM(B25:E25)-F25</f>
        <v>0</v>
      </c>
      <c r="N25" s="303"/>
    </row>
    <row r="26" spans="1:16" ht="21" customHeight="1" thickBot="1" x14ac:dyDescent="0.3">
      <c r="A26" s="105"/>
      <c r="B26" s="76"/>
      <c r="C26" s="76"/>
      <c r="D26" s="117"/>
      <c r="E26" s="117"/>
      <c r="F26" s="142">
        <f t="shared" si="13"/>
        <v>0</v>
      </c>
      <c r="L26" s="295">
        <f t="shared" si="14"/>
        <v>0</v>
      </c>
      <c r="N26" s="303"/>
    </row>
    <row r="27" spans="1:16" ht="21" customHeight="1" thickBot="1" x14ac:dyDescent="0.3">
      <c r="A27" s="105"/>
      <c r="B27" s="76"/>
      <c r="C27" s="76"/>
      <c r="D27" s="117"/>
      <c r="E27" s="117"/>
      <c r="F27" s="142">
        <f t="shared" si="13"/>
        <v>0</v>
      </c>
      <c r="L27" s="295">
        <f t="shared" si="14"/>
        <v>0</v>
      </c>
      <c r="N27" s="303"/>
    </row>
    <row r="28" spans="1:16" ht="21" customHeight="1" thickBot="1" x14ac:dyDescent="0.3">
      <c r="A28" s="147"/>
      <c r="B28" s="82"/>
      <c r="C28" s="82"/>
      <c r="D28" s="143"/>
      <c r="E28" s="143"/>
      <c r="F28" s="144">
        <f t="shared" si="13"/>
        <v>0</v>
      </c>
      <c r="L28" s="295">
        <f t="shared" si="14"/>
        <v>0</v>
      </c>
      <c r="N28" s="303"/>
    </row>
    <row r="29" spans="1:16" ht="21" customHeight="1" thickTop="1" thickBot="1" x14ac:dyDescent="0.3">
      <c r="A29" s="147" t="s">
        <v>213</v>
      </c>
      <c r="B29" s="82">
        <f>SUM(B30:B34)</f>
        <v>0</v>
      </c>
      <c r="C29" s="82">
        <f>SUM(C30:C34)</f>
        <v>0</v>
      </c>
      <c r="D29" s="82">
        <f t="shared" ref="D29" si="15">SUM(D30:D34)</f>
        <v>0</v>
      </c>
      <c r="E29" s="82">
        <f t="shared" ref="E29" si="16">SUM(E30:E34)</f>
        <v>0</v>
      </c>
      <c r="F29" s="140">
        <f>SUM(B29:E29)</f>
        <v>0</v>
      </c>
      <c r="H29" s="292">
        <f>SUM(B30:B35)-B29</f>
        <v>0</v>
      </c>
      <c r="I29" s="291">
        <f t="shared" ref="I29" si="17">SUM(C30:C35)-C29</f>
        <v>0</v>
      </c>
      <c r="J29" s="291">
        <f t="shared" ref="J29" si="18">SUM(D30:D35)-D29</f>
        <v>0</v>
      </c>
      <c r="K29" s="291">
        <f t="shared" ref="K29" si="19">SUM(E30:E35)-E29</f>
        <v>0</v>
      </c>
      <c r="L29" s="295">
        <f>SUM(B29:E29)-F29</f>
        <v>0</v>
      </c>
      <c r="N29" s="303"/>
      <c r="P29" s="303">
        <f>F29-'BS old'!E106-'BS old'!E108</f>
        <v>0</v>
      </c>
    </row>
    <row r="30" spans="1:16" ht="21" customHeight="1" thickTop="1" thickBot="1" x14ac:dyDescent="0.3">
      <c r="A30" s="105"/>
      <c r="B30" s="76"/>
      <c r="C30" s="76"/>
      <c r="D30" s="141"/>
      <c r="E30" s="141"/>
      <c r="F30" s="142">
        <f t="shared" si="13"/>
        <v>0</v>
      </c>
      <c r="L30" s="295">
        <f>SUM(B30:E30)-F30</f>
        <v>0</v>
      </c>
      <c r="N30" s="303"/>
    </row>
    <row r="31" spans="1:16" ht="21" customHeight="1" thickBot="1" x14ac:dyDescent="0.3">
      <c r="A31" s="105"/>
      <c r="B31" s="76"/>
      <c r="C31" s="76"/>
      <c r="D31" s="117"/>
      <c r="E31" s="117"/>
      <c r="F31" s="142">
        <f t="shared" si="13"/>
        <v>0</v>
      </c>
      <c r="L31" s="295">
        <f t="shared" ref="L31:L35" si="20">SUM(B31:E31)-F31</f>
        <v>0</v>
      </c>
      <c r="N31" s="303"/>
    </row>
    <row r="32" spans="1:16" ht="21" customHeight="1" thickBot="1" x14ac:dyDescent="0.3">
      <c r="A32" s="105"/>
      <c r="B32" s="76"/>
      <c r="C32" s="76"/>
      <c r="D32" s="117"/>
      <c r="E32" s="117"/>
      <c r="F32" s="142">
        <f t="shared" si="13"/>
        <v>0</v>
      </c>
      <c r="L32" s="295">
        <f t="shared" si="20"/>
        <v>0</v>
      </c>
      <c r="N32" s="303"/>
    </row>
    <row r="33" spans="1:14" ht="21" customHeight="1" thickBot="1" x14ac:dyDescent="0.3">
      <c r="A33" s="105"/>
      <c r="B33" s="76"/>
      <c r="C33" s="76"/>
      <c r="D33" s="117"/>
      <c r="E33" s="117"/>
      <c r="F33" s="142">
        <f t="shared" si="13"/>
        <v>0</v>
      </c>
      <c r="L33" s="295">
        <f t="shared" si="20"/>
        <v>0</v>
      </c>
      <c r="N33" s="303"/>
    </row>
    <row r="34" spans="1:14" ht="21" customHeight="1" thickBot="1" x14ac:dyDescent="0.3">
      <c r="A34" s="105"/>
      <c r="B34" s="76"/>
      <c r="C34" s="76"/>
      <c r="D34" s="117"/>
      <c r="E34" s="117"/>
      <c r="F34" s="142">
        <f t="shared" si="13"/>
        <v>0</v>
      </c>
      <c r="L34" s="295">
        <f t="shared" si="20"/>
        <v>0</v>
      </c>
      <c r="N34" s="303"/>
    </row>
    <row r="35" spans="1:14" ht="21" customHeight="1" thickBot="1" x14ac:dyDescent="0.3">
      <c r="A35" s="147"/>
      <c r="B35" s="78"/>
      <c r="C35" s="78"/>
      <c r="D35" s="145"/>
      <c r="E35" s="145"/>
      <c r="F35" s="146">
        <f t="shared" si="13"/>
        <v>0</v>
      </c>
      <c r="L35" s="295">
        <f t="shared" si="20"/>
        <v>0</v>
      </c>
      <c r="N35" s="303"/>
    </row>
    <row r="36" spans="1:14" ht="15.75" thickTop="1" x14ac:dyDescent="0.25"/>
  </sheetData>
  <mergeCells count="5">
    <mergeCell ref="B21:F21"/>
    <mergeCell ref="A21:A22"/>
    <mergeCell ref="A3:A4"/>
    <mergeCell ref="B3:F3"/>
    <mergeCell ref="H1:L1"/>
  </mergeCells>
  <conditionalFormatting sqref="H5:K35">
    <cfRule type="cellIs" dxfId="59" priority="31" operator="lessThan">
      <formula>0</formula>
    </cfRule>
    <cfRule type="cellIs" dxfId="58" priority="32" operator="greaterThan">
      <formula>0</formula>
    </cfRule>
  </conditionalFormatting>
  <conditionalFormatting sqref="H5:L36">
    <cfRule type="cellIs" dxfId="57" priority="26" operator="lessThan">
      <formula>0</formula>
    </cfRule>
    <cfRule type="cellIs" dxfId="56" priority="27" operator="greaterThan">
      <formula>0</formula>
    </cfRule>
    <cfRule type="cellIs" priority="28" stopIfTrue="1" operator="greaterThan">
      <formula>0</formula>
    </cfRule>
    <cfRule type="cellIs" priority="29" stopIfTrue="1" operator="greaterThan">
      <formula>0</formula>
    </cfRule>
    <cfRule type="cellIs" priority="30" stopIfTrue="1" operator="greaterThan">
      <formula>0</formula>
    </cfRule>
  </conditionalFormatting>
  <conditionalFormatting sqref="P1">
    <cfRule type="cellIs" priority="25" stopIfTrue="1" operator="greaterThan">
      <formula>0</formula>
    </cfRule>
  </conditionalFormatting>
  <conditionalFormatting sqref="N5:N17">
    <cfRule type="cellIs" dxfId="55" priority="23" operator="lessThan">
      <formula>0</formula>
    </cfRule>
    <cfRule type="cellIs" dxfId="54" priority="24" operator="greaterThan">
      <formula>0</formula>
    </cfRule>
  </conditionalFormatting>
  <conditionalFormatting sqref="P5:P29">
    <cfRule type="cellIs" dxfId="53" priority="21" operator="lessThan">
      <formula>0</formula>
    </cfRule>
    <cfRule type="cellIs" dxfId="52" priority="22" operator="greaterThan">
      <formula>0</formula>
    </cfRule>
  </conditionalFormatting>
  <conditionalFormatting sqref="L5">
    <cfRule type="cellIs" dxfId="51" priority="16" operator="lessThan">
      <formula>0</formula>
    </cfRule>
    <cfRule type="cellIs" dxfId="50" priority="17" operator="greaterThan">
      <formula>0</formula>
    </cfRule>
    <cfRule type="cellIs" priority="18" stopIfTrue="1" operator="greaterThan">
      <formula>0</formula>
    </cfRule>
    <cfRule type="cellIs" priority="19" stopIfTrue="1" operator="greaterThan">
      <formula>0</formula>
    </cfRule>
    <cfRule type="cellIs" priority="20" stopIfTrue="1" operator="greaterThan">
      <formula>0</formula>
    </cfRule>
  </conditionalFormatting>
  <conditionalFormatting sqref="L11">
    <cfRule type="cellIs" dxfId="49" priority="11" operator="lessThan">
      <formula>0</formula>
    </cfRule>
    <cfRule type="cellIs" dxfId="48" priority="12" operator="greaterThan">
      <formula>0</formula>
    </cfRule>
    <cfRule type="cellIs" priority="13" stopIfTrue="1" operator="greaterThan">
      <formula>0</formula>
    </cfRule>
    <cfRule type="cellIs" priority="14" stopIfTrue="1" operator="greaterThan">
      <formula>0</formula>
    </cfRule>
    <cfRule type="cellIs" priority="15" stopIfTrue="1" operator="greaterThan">
      <formula>0</formula>
    </cfRule>
  </conditionalFormatting>
  <conditionalFormatting sqref="L23">
    <cfRule type="cellIs" dxfId="47" priority="6" operator="lessThan">
      <formula>0</formula>
    </cfRule>
    <cfRule type="cellIs" dxfId="46" priority="7" operator="greaterThan">
      <formula>0</formula>
    </cfRule>
    <cfRule type="cellIs" priority="8" stopIfTrue="1" operator="greaterThan">
      <formula>0</formula>
    </cfRule>
    <cfRule type="cellIs" priority="9" stopIfTrue="1" operator="greaterThan">
      <formula>0</formula>
    </cfRule>
    <cfRule type="cellIs" priority="10" stopIfTrue="1" operator="greaterThan">
      <formula>0</formula>
    </cfRule>
  </conditionalFormatting>
  <conditionalFormatting sqref="L29">
    <cfRule type="cellIs" dxfId="45" priority="1" operator="lessThan">
      <formula>0</formula>
    </cfRule>
    <cfRule type="cellIs" dxfId="44" priority="2" operator="greaterThan">
      <formula>0</formula>
    </cfRule>
    <cfRule type="cellIs" priority="3" stopIfTrue="1" operator="greaterThan">
      <formula>0</formula>
    </cfRule>
    <cfRule type="cellIs" priority="4" stopIfTrue="1" operator="greaterThan">
      <formula>0</formula>
    </cfRule>
    <cfRule type="cellIs" priority="5" stopIfTrue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I9"/>
  <sheetViews>
    <sheetView showGridLines="0" zoomScaleNormal="100" workbookViewId="0">
      <selection activeCell="A3" sqref="A3:A8"/>
    </sheetView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25.28515625" style="289" customWidth="1"/>
    <col min="6" max="6" width="25.28515625" style="294" customWidth="1"/>
    <col min="7" max="7" width="5.85546875" customWidth="1"/>
    <col min="8" max="8" width="29.42578125" style="289" customWidth="1"/>
    <col min="9" max="9" width="30.85546875" style="294" customWidth="1"/>
  </cols>
  <sheetData>
    <row r="1" spans="1:9" ht="17.25" thickBot="1" x14ac:dyDescent="0.35">
      <c r="A1" s="1" t="s">
        <v>214</v>
      </c>
      <c r="E1" s="971" t="s">
        <v>946</v>
      </c>
      <c r="F1" s="973"/>
      <c r="H1" s="971" t="s">
        <v>948</v>
      </c>
      <c r="I1" s="973"/>
    </row>
    <row r="2" spans="1:9" ht="26.25" customHeight="1" thickTop="1" thickBot="1" x14ac:dyDescent="0.3">
      <c r="A2" s="81" t="s">
        <v>131</v>
      </c>
      <c r="B2" s="35" t="s">
        <v>2</v>
      </c>
      <c r="C2" s="35" t="s">
        <v>3</v>
      </c>
      <c r="E2" s="56" t="s">
        <v>2</v>
      </c>
      <c r="F2" s="174" t="s">
        <v>3</v>
      </c>
      <c r="H2" s="56" t="s">
        <v>2</v>
      </c>
      <c r="I2" s="174" t="s">
        <v>3</v>
      </c>
    </row>
    <row r="3" spans="1:9" ht="20.25" customHeight="1" thickTop="1" thickBot="1" x14ac:dyDescent="0.3">
      <c r="A3" s="11" t="s">
        <v>215</v>
      </c>
      <c r="B3" s="148"/>
      <c r="C3" s="149"/>
    </row>
    <row r="4" spans="1:9" ht="20.25" customHeight="1" thickBot="1" x14ac:dyDescent="0.3">
      <c r="A4" s="11" t="s">
        <v>437</v>
      </c>
      <c r="B4" s="148"/>
      <c r="C4" s="149"/>
    </row>
    <row r="5" spans="1:9" ht="20.25" customHeight="1" thickBot="1" x14ac:dyDescent="0.3">
      <c r="A5" s="41" t="s">
        <v>216</v>
      </c>
      <c r="B5" s="76">
        <f>B3+B4</f>
        <v>0</v>
      </c>
      <c r="C5" s="77">
        <f>C3+C4</f>
        <v>0</v>
      </c>
      <c r="E5" s="292">
        <f>SUM(B3:B4)-B5</f>
        <v>0</v>
      </c>
      <c r="F5" s="295">
        <f>SUM(C3:C4)-C5</f>
        <v>0</v>
      </c>
      <c r="H5" s="292">
        <f>B5-'BS old'!$D$121</f>
        <v>0</v>
      </c>
      <c r="I5" s="295">
        <f>C5-'BS old'!$E$121</f>
        <v>0</v>
      </c>
    </row>
    <row r="6" spans="1:9" ht="20.25" customHeight="1" thickBot="1" x14ac:dyDescent="0.3">
      <c r="A6" s="11" t="s">
        <v>217</v>
      </c>
      <c r="B6" s="76"/>
      <c r="C6" s="77"/>
    </row>
    <row r="7" spans="1:9" ht="20.25" customHeight="1" thickBot="1" x14ac:dyDescent="0.3">
      <c r="A7" s="11" t="s">
        <v>218</v>
      </c>
      <c r="B7" s="150"/>
      <c r="C7" s="123"/>
    </row>
    <row r="8" spans="1:9" ht="20.25" customHeight="1" thickBot="1" x14ac:dyDescent="0.3">
      <c r="A8" s="22" t="s">
        <v>219</v>
      </c>
      <c r="B8" s="143">
        <f>B6+B7</f>
        <v>0</v>
      </c>
      <c r="C8" s="124">
        <f>C6+C7</f>
        <v>0</v>
      </c>
      <c r="E8" s="292">
        <f>SUM(B6:B7)-B8</f>
        <v>0</v>
      </c>
      <c r="F8" s="295">
        <f>SUM(C6:C7)-C8</f>
        <v>0</v>
      </c>
      <c r="H8" s="292">
        <f>B8-'BS old'!$D$109</f>
        <v>0</v>
      </c>
      <c r="I8" s="295">
        <f>C8-'BS old'!$E$109</f>
        <v>0</v>
      </c>
    </row>
    <row r="9" spans="1:9" ht="15.75" thickTop="1" x14ac:dyDescent="0.25"/>
  </sheetData>
  <mergeCells count="2">
    <mergeCell ref="E1:F1"/>
    <mergeCell ref="H1:I1"/>
  </mergeCells>
  <conditionalFormatting sqref="H1">
    <cfRule type="cellIs" priority="3" stopIfTrue="1" operator="greaterThan">
      <formula>0</formula>
    </cfRule>
  </conditionalFormatting>
  <conditionalFormatting sqref="E3:I12">
    <cfRule type="cellIs" dxfId="43" priority="1" operator="lessThan">
      <formula>0</formula>
    </cfRule>
    <cfRule type="cellIs" dxfId="4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I10"/>
  <sheetViews>
    <sheetView showGridLines="0" zoomScaleNormal="100" workbookViewId="0">
      <selection activeCell="H9" sqref="H2:I9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27.85546875" style="289" customWidth="1"/>
    <col min="6" max="6" width="27.85546875" style="294" customWidth="1"/>
    <col min="7" max="7" width="10.42578125" customWidth="1"/>
    <col min="8" max="8" width="23.140625" style="289" customWidth="1"/>
    <col min="9" max="9" width="23.140625" style="294" customWidth="1"/>
  </cols>
  <sheetData>
    <row r="1" spans="1:9" ht="17.25" thickBot="1" x14ac:dyDescent="0.35">
      <c r="A1" s="1" t="s">
        <v>442</v>
      </c>
      <c r="E1" s="971" t="s">
        <v>946</v>
      </c>
      <c r="F1" s="973"/>
      <c r="H1" s="971" t="s">
        <v>948</v>
      </c>
      <c r="I1" s="973"/>
    </row>
    <row r="2" spans="1:9" ht="21.75" customHeight="1" thickTop="1" thickBot="1" x14ac:dyDescent="0.3">
      <c r="A2" s="56" t="s">
        <v>131</v>
      </c>
      <c r="B2" s="35" t="s">
        <v>2</v>
      </c>
      <c r="C2" s="35" t="s">
        <v>3</v>
      </c>
      <c r="E2" s="56" t="s">
        <v>2</v>
      </c>
      <c r="F2" s="174" t="s">
        <v>3</v>
      </c>
      <c r="H2" s="56" t="s">
        <v>2</v>
      </c>
      <c r="I2" s="174" t="s">
        <v>3</v>
      </c>
    </row>
    <row r="3" spans="1:9" ht="21.75" customHeight="1" thickTop="1" thickBot="1" x14ac:dyDescent="0.3">
      <c r="A3" s="100" t="s">
        <v>234</v>
      </c>
      <c r="B3" s="76"/>
      <c r="C3" s="77"/>
    </row>
    <row r="4" spans="1:9" ht="21.75" customHeight="1" thickBot="1" x14ac:dyDescent="0.3">
      <c r="A4" s="68" t="s">
        <v>235</v>
      </c>
      <c r="B4" s="76"/>
      <c r="C4" s="77"/>
    </row>
    <row r="5" spans="1:9" ht="21.75" customHeight="1" thickBot="1" x14ac:dyDescent="0.3">
      <c r="A5" s="68" t="s">
        <v>236</v>
      </c>
      <c r="B5" s="76"/>
      <c r="C5" s="77"/>
    </row>
    <row r="6" spans="1:9" ht="21.75" customHeight="1" thickBot="1" x14ac:dyDescent="0.3">
      <c r="A6" s="68" t="s">
        <v>237</v>
      </c>
      <c r="B6" s="76"/>
      <c r="C6" s="77"/>
    </row>
    <row r="7" spans="1:9" ht="21.75" customHeight="1" thickBot="1" x14ac:dyDescent="0.3">
      <c r="A7" s="100" t="s">
        <v>238</v>
      </c>
      <c r="B7" s="76">
        <f>SUM(B4:B6)</f>
        <v>0</v>
      </c>
      <c r="C7" s="77">
        <f>SUM(C4:C6)</f>
        <v>0</v>
      </c>
      <c r="E7" s="292">
        <f>SUM(B4:B6)-B7</f>
        <v>0</v>
      </c>
      <c r="F7" s="295">
        <f>SUM(C4:C6)-C7</f>
        <v>0</v>
      </c>
    </row>
    <row r="8" spans="1:9" ht="21.75" customHeight="1" thickBot="1" x14ac:dyDescent="0.3">
      <c r="A8" s="100" t="s">
        <v>239</v>
      </c>
      <c r="B8" s="76"/>
      <c r="C8" s="77"/>
    </row>
    <row r="9" spans="1:9" ht="21.75" customHeight="1" thickBot="1" x14ac:dyDescent="0.3">
      <c r="A9" s="69" t="s">
        <v>240</v>
      </c>
      <c r="B9" s="82">
        <f>B3+B7+B8</f>
        <v>0</v>
      </c>
      <c r="C9" s="75">
        <f>C3+C7+C8</f>
        <v>0</v>
      </c>
      <c r="E9" s="292">
        <f>B3+B7+B8-B9</f>
        <v>0</v>
      </c>
      <c r="F9" s="295">
        <f>C3+C7+C8-C9</f>
        <v>0</v>
      </c>
      <c r="H9" s="292">
        <f>B9-'BS old'!$D$118</f>
        <v>0</v>
      </c>
      <c r="I9" s="295">
        <f>C9-'BS old'!$E$118</f>
        <v>0</v>
      </c>
    </row>
    <row r="10" spans="1:9" ht="17.25" thickTop="1" x14ac:dyDescent="0.3">
      <c r="A10" s="2"/>
    </row>
  </sheetData>
  <mergeCells count="2">
    <mergeCell ref="E1:F1"/>
    <mergeCell ref="H1:I1"/>
  </mergeCells>
  <conditionalFormatting sqref="E7:F9">
    <cfRule type="cellIs" dxfId="41" priority="4" operator="lessThan">
      <formula>0</formula>
    </cfRule>
    <cfRule type="cellIs" dxfId="40" priority="5" operator="greaterThan">
      <formula>0</formula>
    </cfRule>
  </conditionalFormatting>
  <conditionalFormatting sqref="H1">
    <cfRule type="cellIs" priority="3" stopIfTrue="1" operator="greaterThan">
      <formula>0</formula>
    </cfRule>
  </conditionalFormatting>
  <conditionalFormatting sqref="H9:I9">
    <cfRule type="cellIs" dxfId="39" priority="1" operator="lessThan">
      <formula>0</formula>
    </cfRule>
    <cfRule type="cellIs" dxfId="3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F7"/>
  <sheetViews>
    <sheetView showGridLines="0" zoomScaleNormal="100" workbookViewId="0">
      <selection activeCell="B27" sqref="B27"/>
    </sheetView>
  </sheetViews>
  <sheetFormatPr defaultRowHeight="15" x14ac:dyDescent="0.25"/>
  <cols>
    <col min="1" max="6" width="14.42578125" customWidth="1"/>
    <col min="7" max="7" width="23.28515625" customWidth="1"/>
  </cols>
  <sheetData>
    <row r="1" spans="1:6" ht="17.25" thickBot="1" x14ac:dyDescent="0.35">
      <c r="A1" s="1" t="s">
        <v>443</v>
      </c>
    </row>
    <row r="2" spans="1:6" s="4" customFormat="1" ht="21.75" customHeight="1" thickTop="1" thickBot="1" x14ac:dyDescent="0.3">
      <c r="A2" s="56" t="s">
        <v>241</v>
      </c>
      <c r="B2" s="35" t="s">
        <v>242</v>
      </c>
      <c r="C2" s="35" t="s">
        <v>243</v>
      </c>
      <c r="D2" s="35" t="s">
        <v>244</v>
      </c>
      <c r="E2" s="35" t="s">
        <v>245</v>
      </c>
      <c r="F2" s="35" t="s">
        <v>184</v>
      </c>
    </row>
    <row r="3" spans="1:6" ht="21.75" customHeight="1" thickTop="1" thickBot="1" x14ac:dyDescent="0.3">
      <c r="A3" s="105"/>
      <c r="B3" s="103"/>
      <c r="C3" s="76"/>
      <c r="D3" s="76"/>
      <c r="E3" s="76"/>
      <c r="F3" s="77"/>
    </row>
    <row r="4" spans="1:6" ht="21.75" customHeight="1" thickBot="1" x14ac:dyDescent="0.3">
      <c r="A4" s="105"/>
      <c r="B4" s="103"/>
      <c r="C4" s="76"/>
      <c r="D4" s="76"/>
      <c r="E4" s="76"/>
      <c r="F4" s="77"/>
    </row>
    <row r="5" spans="1:6" ht="21.75" customHeight="1" thickBot="1" x14ac:dyDescent="0.3">
      <c r="A5" s="105"/>
      <c r="B5" s="103"/>
      <c r="C5" s="76"/>
      <c r="D5" s="76"/>
      <c r="E5" s="76"/>
      <c r="F5" s="77"/>
    </row>
    <row r="6" spans="1:6" ht="21.75" customHeight="1" thickBot="1" x14ac:dyDescent="0.3">
      <c r="A6" s="106"/>
      <c r="B6" s="104"/>
      <c r="C6" s="82"/>
      <c r="D6" s="82"/>
      <c r="E6" s="82"/>
      <c r="F6" s="75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rgb="FFFFFF00"/>
  </sheetPr>
  <dimension ref="A1:I26"/>
  <sheetViews>
    <sheetView showGridLines="0" topLeftCell="A10" zoomScaleNormal="100" workbookViewId="0">
      <selection activeCell="H19" sqref="H19:I19"/>
    </sheetView>
  </sheetViews>
  <sheetFormatPr defaultColWidth="9.140625" defaultRowHeight="11.25" x14ac:dyDescent="0.25"/>
  <cols>
    <col min="1" max="1" width="23" style="17" customWidth="1"/>
    <col min="2" max="2" width="8.28515625" style="17" customWidth="1"/>
    <col min="3" max="6" width="13.85546875" style="17" customWidth="1"/>
    <col min="7" max="7" width="23.28515625" style="17" customWidth="1"/>
    <col min="8" max="8" width="18.28515625" style="311" customWidth="1"/>
    <col min="9" max="9" width="18.28515625" style="310" customWidth="1"/>
    <col min="10" max="16384" width="9.140625" style="17"/>
  </cols>
  <sheetData>
    <row r="1" spans="1:9" ht="15" x14ac:dyDescent="0.25">
      <c r="A1" s="96" t="s">
        <v>444</v>
      </c>
      <c r="H1" s="965" t="s">
        <v>948</v>
      </c>
      <c r="I1" s="967"/>
    </row>
    <row r="2" spans="1:9" ht="12" thickBot="1" x14ac:dyDescent="0.3">
      <c r="A2" s="17" t="s">
        <v>8</v>
      </c>
    </row>
    <row r="3" spans="1:9" ht="66.75" customHeight="1" thickTop="1" thickBot="1" x14ac:dyDescent="0.3">
      <c r="A3" s="16" t="s">
        <v>131</v>
      </c>
      <c r="B3" s="16" t="s">
        <v>246</v>
      </c>
      <c r="C3" s="47" t="s">
        <v>441</v>
      </c>
      <c r="D3" s="16" t="s">
        <v>247</v>
      </c>
      <c r="E3" s="16" t="s">
        <v>248</v>
      </c>
      <c r="F3" s="16" t="s">
        <v>249</v>
      </c>
      <c r="H3" s="56" t="s">
        <v>248</v>
      </c>
      <c r="I3" s="56" t="s">
        <v>249</v>
      </c>
    </row>
    <row r="4" spans="1:9" ht="21.75" customHeight="1" thickTop="1" thickBot="1" x14ac:dyDescent="0.3">
      <c r="A4" s="49" t="s">
        <v>250</v>
      </c>
      <c r="B4" s="84"/>
      <c r="C4" s="84"/>
      <c r="D4" s="84"/>
      <c r="E4" s="84"/>
      <c r="F4" s="80"/>
      <c r="H4" s="321">
        <f>SUM(E5:E7)-'BS old'!$D$134</f>
        <v>0</v>
      </c>
      <c r="I4" s="319">
        <f>SUM(F5:F7)-'BS old'!$E$134</f>
        <v>0</v>
      </c>
    </row>
    <row r="5" spans="1:9" ht="21.75" customHeight="1" thickTop="1" thickBot="1" x14ac:dyDescent="0.3">
      <c r="A5" s="68"/>
      <c r="B5" s="107"/>
      <c r="C5" s="110"/>
      <c r="D5" s="114"/>
      <c r="E5" s="76"/>
      <c r="F5" s="77"/>
    </row>
    <row r="6" spans="1:9" ht="21.75" customHeight="1" thickBot="1" x14ac:dyDescent="0.3">
      <c r="A6" s="68"/>
      <c r="B6" s="107"/>
      <c r="C6" s="110"/>
      <c r="D6" s="90"/>
      <c r="E6" s="76"/>
      <c r="F6" s="77"/>
    </row>
    <row r="7" spans="1:9" ht="21.75" customHeight="1" thickBot="1" x14ac:dyDescent="0.3">
      <c r="A7" s="68"/>
      <c r="B7" s="107"/>
      <c r="C7" s="110"/>
      <c r="D7" s="90"/>
      <c r="E7" s="76"/>
      <c r="F7" s="77"/>
    </row>
    <row r="8" spans="1:9" ht="21.75" customHeight="1" thickBot="1" x14ac:dyDescent="0.3">
      <c r="A8" s="97" t="s">
        <v>251</v>
      </c>
      <c r="B8" s="108"/>
      <c r="C8" s="111"/>
      <c r="D8" s="111"/>
      <c r="E8" s="111"/>
      <c r="F8" s="112"/>
      <c r="H8" s="321">
        <f>SUM(E9:E11)-'BS old'!$D$135</f>
        <v>0</v>
      </c>
      <c r="I8" s="319">
        <f>SUM(F9:F11)-'BS old'!$E$135</f>
        <v>0</v>
      </c>
    </row>
    <row r="9" spans="1:9" ht="21.75" customHeight="1" thickTop="1" thickBot="1" x14ac:dyDescent="0.3">
      <c r="A9" s="68"/>
      <c r="B9" s="107"/>
      <c r="C9" s="110"/>
      <c r="D9" s="90"/>
      <c r="E9" s="76"/>
      <c r="F9" s="77"/>
    </row>
    <row r="10" spans="1:9" ht="21.75" customHeight="1" thickBot="1" x14ac:dyDescent="0.3">
      <c r="A10" s="68"/>
      <c r="B10" s="107"/>
      <c r="C10" s="110"/>
      <c r="D10" s="90"/>
      <c r="E10" s="76"/>
      <c r="F10" s="77"/>
    </row>
    <row r="11" spans="1:9" ht="21.75" customHeight="1" thickBot="1" x14ac:dyDescent="0.3">
      <c r="A11" s="69"/>
      <c r="B11" s="109"/>
      <c r="C11" s="113"/>
      <c r="D11" s="92"/>
      <c r="E11" s="82"/>
      <c r="F11" s="75"/>
    </row>
    <row r="12" spans="1:9" ht="12" thickTop="1" x14ac:dyDescent="0.25">
      <c r="A12" s="96"/>
    </row>
    <row r="13" spans="1:9" ht="12" thickBot="1" x14ac:dyDescent="0.3">
      <c r="A13" s="17" t="s">
        <v>15</v>
      </c>
    </row>
    <row r="14" spans="1:9" ht="66.75" customHeight="1" thickTop="1" thickBot="1" x14ac:dyDescent="0.3">
      <c r="A14" s="16" t="s">
        <v>131</v>
      </c>
      <c r="B14" s="16" t="s">
        <v>246</v>
      </c>
      <c r="C14" s="47" t="s">
        <v>441</v>
      </c>
      <c r="D14" s="16" t="s">
        <v>247</v>
      </c>
      <c r="E14" s="16" t="s">
        <v>248</v>
      </c>
      <c r="F14" s="16" t="s">
        <v>249</v>
      </c>
    </row>
    <row r="15" spans="1:9" ht="21.75" customHeight="1" thickTop="1" thickBot="1" x14ac:dyDescent="0.3">
      <c r="A15" s="49" t="s">
        <v>438</v>
      </c>
      <c r="B15" s="84"/>
      <c r="C15" s="84"/>
      <c r="D15" s="84"/>
      <c r="E15" s="84"/>
      <c r="F15" s="80"/>
      <c r="H15" s="322"/>
      <c r="I15" s="320"/>
    </row>
    <row r="16" spans="1:9" ht="21.75" customHeight="1" thickTop="1" thickBot="1" x14ac:dyDescent="0.3">
      <c r="A16" s="68"/>
      <c r="B16" s="107"/>
      <c r="C16" s="110"/>
      <c r="D16" s="90"/>
      <c r="E16" s="76"/>
      <c r="F16" s="77"/>
    </row>
    <row r="17" spans="1:9" ht="21.75" customHeight="1" thickBot="1" x14ac:dyDescent="0.3">
      <c r="A17" s="68"/>
      <c r="B17" s="107"/>
      <c r="C17" s="110"/>
      <c r="D17" s="90"/>
      <c r="E17" s="76"/>
      <c r="F17" s="77"/>
    </row>
    <row r="18" spans="1:9" ht="21.75" customHeight="1" thickBot="1" x14ac:dyDescent="0.3">
      <c r="A18" s="68"/>
      <c r="B18" s="107"/>
      <c r="C18" s="110"/>
      <c r="D18" s="90"/>
      <c r="E18" s="76"/>
      <c r="F18" s="77"/>
    </row>
    <row r="19" spans="1:9" ht="21.75" customHeight="1" thickBot="1" x14ac:dyDescent="0.3">
      <c r="A19" s="97" t="s">
        <v>439</v>
      </c>
      <c r="B19" s="108"/>
      <c r="C19" s="111"/>
      <c r="D19" s="111"/>
      <c r="E19" s="111"/>
      <c r="F19" s="112"/>
      <c r="H19" s="321">
        <f>SUM(E20:E22,E24:E25)-'BS old'!$D$132</f>
        <v>0</v>
      </c>
      <c r="I19" s="319">
        <f>SUM(F20:F22,F24:F25)-'BS old'!$E$132</f>
        <v>0</v>
      </c>
    </row>
    <row r="20" spans="1:9" ht="21.75" customHeight="1" thickTop="1" thickBot="1" x14ac:dyDescent="0.3">
      <c r="A20" s="68"/>
      <c r="B20" s="107"/>
      <c r="C20" s="110"/>
      <c r="D20" s="90"/>
      <c r="E20" s="76"/>
      <c r="F20" s="77"/>
    </row>
    <row r="21" spans="1:9" ht="21.75" customHeight="1" thickBot="1" x14ac:dyDescent="0.3">
      <c r="A21" s="68"/>
      <c r="B21" s="107"/>
      <c r="C21" s="110"/>
      <c r="D21" s="90"/>
      <c r="E21" s="76"/>
      <c r="F21" s="77"/>
    </row>
    <row r="22" spans="1:9" ht="21.75" customHeight="1" thickBot="1" x14ac:dyDescent="0.3">
      <c r="A22" s="68"/>
      <c r="B22" s="107"/>
      <c r="C22" s="110"/>
      <c r="D22" s="90"/>
      <c r="E22" s="76"/>
      <c r="F22" s="77"/>
    </row>
    <row r="23" spans="1:9" ht="21.75" customHeight="1" thickBot="1" x14ac:dyDescent="0.3">
      <c r="A23" s="97" t="s">
        <v>440</v>
      </c>
      <c r="B23" s="108"/>
      <c r="C23" s="111"/>
      <c r="D23" s="111"/>
      <c r="E23" s="111"/>
      <c r="F23" s="112"/>
    </row>
    <row r="24" spans="1:9" ht="21.75" customHeight="1" thickTop="1" thickBot="1" x14ac:dyDescent="0.3">
      <c r="A24" s="68"/>
      <c r="B24" s="107"/>
      <c r="C24" s="110"/>
      <c r="D24" s="90"/>
      <c r="E24" s="76"/>
      <c r="F24" s="77"/>
    </row>
    <row r="25" spans="1:9" ht="21.75" customHeight="1" thickBot="1" x14ac:dyDescent="0.3">
      <c r="A25" s="69"/>
      <c r="B25" s="109"/>
      <c r="C25" s="113"/>
      <c r="D25" s="92"/>
      <c r="E25" s="82"/>
      <c r="F25" s="75"/>
    </row>
    <row r="26" spans="1:9" ht="12" thickTop="1" x14ac:dyDescent="0.25"/>
  </sheetData>
  <mergeCells count="1">
    <mergeCell ref="H1:I1"/>
  </mergeCells>
  <conditionalFormatting sqref="H1">
    <cfRule type="cellIs" priority="5" stopIfTrue="1" operator="greaterThan">
      <formula>0</formula>
    </cfRule>
  </conditionalFormatting>
  <conditionalFormatting sqref="H19:I19">
    <cfRule type="cellIs" dxfId="37" priority="3" operator="lessThan">
      <formula>0</formula>
    </cfRule>
    <cfRule type="cellIs" dxfId="36" priority="4" operator="greaterThan">
      <formula>0</formula>
    </cfRule>
  </conditionalFormatting>
  <conditionalFormatting sqref="H4:I8">
    <cfRule type="cellIs" dxfId="35" priority="1" operator="lessThan">
      <formula>0</formula>
    </cfRule>
    <cfRule type="cellIs" dxfId="3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C20"/>
  <sheetViews>
    <sheetView showGridLines="0" zoomScaleNormal="100" workbookViewId="0">
      <selection activeCell="A3" sqref="A3:A19"/>
    </sheetView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1" t="s">
        <v>445</v>
      </c>
    </row>
    <row r="2" spans="1:3" ht="24" thickTop="1" thickBot="1" x14ac:dyDescent="0.3">
      <c r="A2" s="81" t="s">
        <v>131</v>
      </c>
      <c r="B2" s="35" t="s">
        <v>2</v>
      </c>
      <c r="C2" s="35" t="s">
        <v>3</v>
      </c>
    </row>
    <row r="3" spans="1:3" ht="23.25" customHeight="1" thickTop="1" thickBot="1" x14ac:dyDescent="0.3">
      <c r="A3" s="41" t="s">
        <v>220</v>
      </c>
      <c r="B3" s="76"/>
      <c r="C3" s="77"/>
    </row>
    <row r="4" spans="1:3" ht="23.25" customHeight="1" thickBot="1" x14ac:dyDescent="0.3">
      <c r="A4" s="11" t="s">
        <v>221</v>
      </c>
      <c r="B4" s="76"/>
      <c r="C4" s="77"/>
    </row>
    <row r="5" spans="1:3" ht="23.25" customHeight="1" thickBot="1" x14ac:dyDescent="0.3">
      <c r="A5" s="11" t="s">
        <v>222</v>
      </c>
      <c r="B5" s="76"/>
      <c r="C5" s="77"/>
    </row>
    <row r="6" spans="1:3" ht="23.25" customHeight="1" thickBot="1" x14ac:dyDescent="0.3">
      <c r="A6" s="41" t="s">
        <v>223</v>
      </c>
      <c r="B6" s="76"/>
      <c r="C6" s="77"/>
    </row>
    <row r="7" spans="1:3" ht="23.25" customHeight="1" thickBot="1" x14ac:dyDescent="0.3">
      <c r="A7" s="11" t="s">
        <v>221</v>
      </c>
      <c r="B7" s="76"/>
      <c r="C7" s="77"/>
    </row>
    <row r="8" spans="1:3" ht="23.25" customHeight="1" thickBot="1" x14ac:dyDescent="0.3">
      <c r="A8" s="11" t="s">
        <v>222</v>
      </c>
      <c r="B8" s="76"/>
      <c r="C8" s="77"/>
    </row>
    <row r="9" spans="1:3" ht="23.25" customHeight="1" thickBot="1" x14ac:dyDescent="0.3">
      <c r="A9" s="41" t="s">
        <v>224</v>
      </c>
      <c r="B9" s="76"/>
      <c r="C9" s="77"/>
    </row>
    <row r="10" spans="1:3" ht="23.25" customHeight="1" thickBot="1" x14ac:dyDescent="0.3">
      <c r="A10" s="41" t="s">
        <v>225</v>
      </c>
      <c r="B10" s="76"/>
      <c r="C10" s="77"/>
    </row>
    <row r="11" spans="1:3" ht="23.25" customHeight="1" thickBot="1" x14ac:dyDescent="0.3">
      <c r="A11" s="41" t="s">
        <v>226</v>
      </c>
      <c r="B11" s="110">
        <v>0.19</v>
      </c>
      <c r="C11" s="115">
        <v>0.19</v>
      </c>
    </row>
    <row r="12" spans="1:3" ht="23.25" customHeight="1" thickBot="1" x14ac:dyDescent="0.3">
      <c r="A12" s="41" t="s">
        <v>227</v>
      </c>
      <c r="B12" s="76"/>
      <c r="C12" s="77"/>
    </row>
    <row r="13" spans="1:3" ht="23.25" customHeight="1" thickBot="1" x14ac:dyDescent="0.3">
      <c r="A13" s="41" t="s">
        <v>228</v>
      </c>
      <c r="B13" s="76"/>
      <c r="C13" s="77"/>
    </row>
    <row r="14" spans="1:3" ht="23.25" customHeight="1" thickBot="1" x14ac:dyDescent="0.3">
      <c r="A14" s="11" t="s">
        <v>229</v>
      </c>
      <c r="B14" s="76"/>
      <c r="C14" s="77"/>
    </row>
    <row r="15" spans="1:3" ht="23.25" customHeight="1" thickBot="1" x14ac:dyDescent="0.3">
      <c r="A15" s="11" t="s">
        <v>230</v>
      </c>
      <c r="B15" s="76"/>
      <c r="C15" s="77"/>
    </row>
    <row r="16" spans="1:3" ht="23.25" customHeight="1" thickBot="1" x14ac:dyDescent="0.3">
      <c r="A16" s="101" t="s">
        <v>231</v>
      </c>
      <c r="B16" s="76"/>
      <c r="C16" s="77"/>
    </row>
    <row r="17" spans="1:3" ht="23.25" customHeight="1" thickBot="1" x14ac:dyDescent="0.3">
      <c r="A17" s="102" t="s">
        <v>232</v>
      </c>
      <c r="B17" s="76"/>
      <c r="C17" s="77"/>
    </row>
    <row r="18" spans="1:3" ht="23.25" customHeight="1" thickBot="1" x14ac:dyDescent="0.3">
      <c r="A18" s="11" t="s">
        <v>233</v>
      </c>
      <c r="B18" s="76"/>
      <c r="C18" s="77"/>
    </row>
    <row r="19" spans="1:3" ht="23.25" customHeight="1" thickBot="1" x14ac:dyDescent="0.3">
      <c r="A19" s="13" t="s">
        <v>230</v>
      </c>
      <c r="B19" s="82"/>
      <c r="C19" s="75"/>
    </row>
    <row r="20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I17"/>
  <sheetViews>
    <sheetView showGridLines="0" zoomScaleNormal="100" workbookViewId="0">
      <selection activeCell="H2" sqref="H2:I13"/>
    </sheetView>
  </sheetViews>
  <sheetFormatPr defaultRowHeight="15" x14ac:dyDescent="0.25"/>
  <cols>
    <col min="1" max="1" width="32.7109375" customWidth="1"/>
    <col min="2" max="3" width="26.85546875" customWidth="1"/>
    <col min="4" max="4" width="22.28515625" customWidth="1"/>
    <col min="5" max="5" width="26" style="289" customWidth="1"/>
    <col min="6" max="6" width="26" style="294" customWidth="1"/>
    <col min="7" max="7" width="5.140625" customWidth="1"/>
    <col min="8" max="8" width="22.5703125" style="325" customWidth="1"/>
    <col min="9" max="9" width="22.5703125" style="324" customWidth="1"/>
  </cols>
  <sheetData>
    <row r="1" spans="1:9" ht="17.25" thickBot="1" x14ac:dyDescent="0.3">
      <c r="A1" s="323" t="s">
        <v>252</v>
      </c>
      <c r="E1" s="971" t="s">
        <v>946</v>
      </c>
      <c r="F1" s="973"/>
      <c r="G1" s="299"/>
      <c r="H1" s="984" t="s">
        <v>948</v>
      </c>
      <c r="I1" s="985"/>
    </row>
    <row r="2" spans="1:9" ht="23.25" customHeight="1" thickTop="1" thickBot="1" x14ac:dyDescent="0.3">
      <c r="A2" s="81" t="s">
        <v>1</v>
      </c>
      <c r="B2" s="35" t="s">
        <v>2</v>
      </c>
      <c r="C2" s="35" t="s">
        <v>3</v>
      </c>
      <c r="E2" s="56" t="s">
        <v>2</v>
      </c>
      <c r="F2" s="56" t="s">
        <v>3</v>
      </c>
      <c r="H2" s="326" t="s">
        <v>2</v>
      </c>
      <c r="I2" s="326" t="s">
        <v>3</v>
      </c>
    </row>
    <row r="3" spans="1:9" ht="23.25" customHeight="1" thickTop="1" thickBot="1" x14ac:dyDescent="0.3">
      <c r="A3" s="70" t="s">
        <v>253</v>
      </c>
      <c r="B3" s="82">
        <f>SUM(B4:B5)</f>
        <v>0</v>
      </c>
      <c r="C3" s="75">
        <f>SUM(C4:C5)</f>
        <v>0</v>
      </c>
      <c r="E3" s="292">
        <f>SUM(B4:B5)-B3</f>
        <v>0</v>
      </c>
      <c r="F3" s="295">
        <f>SUM(C4:C5)-C3</f>
        <v>0</v>
      </c>
      <c r="H3" s="549">
        <f>B3-'BS old'!$D$137</f>
        <v>0</v>
      </c>
      <c r="I3" s="550">
        <f>C3-'BS old'!$E$137</f>
        <v>0</v>
      </c>
    </row>
    <row r="4" spans="1:9" ht="23.25" customHeight="1" thickTop="1" thickBot="1" x14ac:dyDescent="0.3">
      <c r="A4" s="11"/>
      <c r="B4" s="76"/>
      <c r="C4" s="77"/>
      <c r="H4" s="327"/>
      <c r="I4" s="328"/>
    </row>
    <row r="5" spans="1:9" ht="23.25" customHeight="1" thickBot="1" x14ac:dyDescent="0.3">
      <c r="A5" s="13"/>
      <c r="B5" s="82"/>
      <c r="C5" s="75"/>
      <c r="H5" s="327"/>
      <c r="I5" s="328"/>
    </row>
    <row r="6" spans="1:9" ht="23.25" customHeight="1" thickTop="1" thickBot="1" x14ac:dyDescent="0.3">
      <c r="A6" s="22" t="s">
        <v>254</v>
      </c>
      <c r="B6" s="82">
        <f>SUM(B7:B8)</f>
        <v>0</v>
      </c>
      <c r="C6" s="75">
        <f>SUM(C7:C8)</f>
        <v>0</v>
      </c>
      <c r="E6" s="292">
        <f>SUM(B7:B8)-B6</f>
        <v>0</v>
      </c>
      <c r="F6" s="295">
        <f>SUM(C7:C8)-C6</f>
        <v>0</v>
      </c>
      <c r="H6" s="549">
        <f>B6-'BS old'!$D$138</f>
        <v>0</v>
      </c>
      <c r="I6" s="550">
        <f>C6-'BS old'!$E$138</f>
        <v>0</v>
      </c>
    </row>
    <row r="7" spans="1:9" ht="23.25" customHeight="1" thickTop="1" thickBot="1" x14ac:dyDescent="0.3">
      <c r="A7" s="11"/>
      <c r="B7" s="76"/>
      <c r="C7" s="77"/>
      <c r="H7" s="327"/>
      <c r="I7" s="328"/>
    </row>
    <row r="8" spans="1:9" ht="23.25" customHeight="1" thickBot="1" x14ac:dyDescent="0.3">
      <c r="A8" s="13"/>
      <c r="B8" s="82"/>
      <c r="C8" s="75"/>
      <c r="H8" s="327"/>
      <c r="I8" s="328"/>
    </row>
    <row r="9" spans="1:9" ht="23.25" customHeight="1" thickTop="1" thickBot="1" x14ac:dyDescent="0.3">
      <c r="A9" s="22" t="s">
        <v>446</v>
      </c>
      <c r="B9" s="82">
        <f>SUM(B10:B12)</f>
        <v>0</v>
      </c>
      <c r="C9" s="75">
        <f>SUM(C10:C12)</f>
        <v>0</v>
      </c>
      <c r="E9" s="292">
        <f>SUM(B10:B12)-B9</f>
        <v>0</v>
      </c>
      <c r="F9" s="295">
        <f>SUM(C10:C12)-C9</f>
        <v>0</v>
      </c>
      <c r="H9" s="549">
        <f>B9-'BS old'!$D$139</f>
        <v>0</v>
      </c>
      <c r="I9" s="550">
        <f>C9-'BS old'!$E$139</f>
        <v>0</v>
      </c>
    </row>
    <row r="10" spans="1:9" ht="23.25" customHeight="1" thickTop="1" thickBot="1" x14ac:dyDescent="0.3">
      <c r="A10" s="11"/>
      <c r="B10" s="76"/>
      <c r="C10" s="77"/>
      <c r="H10" s="327"/>
      <c r="I10" s="328"/>
    </row>
    <row r="11" spans="1:9" ht="23.25" customHeight="1" thickBot="1" x14ac:dyDescent="0.3">
      <c r="A11" s="11"/>
      <c r="B11" s="76"/>
      <c r="C11" s="77"/>
      <c r="H11" s="327"/>
      <c r="I11" s="328"/>
    </row>
    <row r="12" spans="1:9" ht="23.25" customHeight="1" thickBot="1" x14ac:dyDescent="0.3">
      <c r="A12" s="13"/>
      <c r="B12" s="82"/>
      <c r="C12" s="75"/>
      <c r="H12" s="327"/>
      <c r="I12" s="328"/>
    </row>
    <row r="13" spans="1:9" ht="23.25" customHeight="1" thickTop="1" thickBot="1" x14ac:dyDescent="0.3">
      <c r="A13" s="22" t="s">
        <v>447</v>
      </c>
      <c r="B13" s="82">
        <f>SUM(B14:B16)</f>
        <v>0</v>
      </c>
      <c r="C13" s="75">
        <f>SUM(C14:C16)</f>
        <v>0</v>
      </c>
      <c r="E13" s="292">
        <f>SUM(B14:B16)-B13</f>
        <v>0</v>
      </c>
      <c r="F13" s="295">
        <f>SUM(C14:C16)-C13</f>
        <v>0</v>
      </c>
      <c r="H13" s="549">
        <f>B13-'BS old'!$D$140</f>
        <v>0</v>
      </c>
      <c r="I13" s="550">
        <f>C13-'BS old'!$E$140</f>
        <v>0</v>
      </c>
    </row>
    <row r="14" spans="1:9" ht="23.25" customHeight="1" thickTop="1" thickBot="1" x14ac:dyDescent="0.3">
      <c r="A14" s="11"/>
      <c r="B14" s="76"/>
      <c r="C14" s="77"/>
    </row>
    <row r="15" spans="1:9" ht="23.25" customHeight="1" thickBot="1" x14ac:dyDescent="0.3">
      <c r="A15" s="116"/>
      <c r="B15" s="117"/>
      <c r="C15" s="118"/>
    </row>
    <row r="16" spans="1:9" ht="23.25" customHeight="1" thickBot="1" x14ac:dyDescent="0.3">
      <c r="A16" s="13"/>
      <c r="B16" s="82"/>
      <c r="C16" s="75"/>
    </row>
    <row r="17" ht="15.75" thickTop="1" x14ac:dyDescent="0.25"/>
  </sheetData>
  <mergeCells count="2">
    <mergeCell ref="E1:F1"/>
    <mergeCell ref="H1:I1"/>
  </mergeCells>
  <conditionalFormatting sqref="E3:F13">
    <cfRule type="cellIs" dxfId="33" priority="4" operator="lessThan">
      <formula>0</formula>
    </cfRule>
    <cfRule type="cellIs" dxfId="32" priority="5" operator="greaterThan">
      <formula>0</formula>
    </cfRule>
  </conditionalFormatting>
  <conditionalFormatting sqref="H3:I13">
    <cfRule type="cellIs" dxfId="31" priority="1" operator="lessThan">
      <formula>0</formula>
    </cfRule>
    <cfRule type="cellIs" dxfId="3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E15"/>
  <sheetViews>
    <sheetView showGridLines="0" zoomScaleNormal="100" workbookViewId="0">
      <selection activeCell="A11" sqref="A11"/>
    </sheetView>
  </sheetViews>
  <sheetFormatPr defaultRowHeight="15" x14ac:dyDescent="0.25"/>
  <cols>
    <col min="1" max="1" width="27.5703125" customWidth="1"/>
    <col min="2" max="5" width="19.5703125" customWidth="1"/>
  </cols>
  <sheetData>
    <row r="1" spans="1:5" ht="16.5" x14ac:dyDescent="0.3">
      <c r="A1" s="1" t="s">
        <v>255</v>
      </c>
    </row>
    <row r="2" spans="1:5" ht="15.75" thickBot="1" x14ac:dyDescent="0.3">
      <c r="A2" s="17" t="s">
        <v>8</v>
      </c>
      <c r="B2" s="17"/>
      <c r="C2" s="17"/>
      <c r="D2" s="17"/>
      <c r="E2" s="17"/>
    </row>
    <row r="3" spans="1:5" ht="16.5" thickTop="1" thickBot="1" x14ac:dyDescent="0.3">
      <c r="A3" s="976" t="s">
        <v>131</v>
      </c>
      <c r="B3" s="955" t="s">
        <v>256</v>
      </c>
      <c r="C3" s="961"/>
      <c r="D3" s="953" t="s">
        <v>257</v>
      </c>
      <c r="E3" s="17"/>
    </row>
    <row r="4" spans="1:5" ht="16.5" thickTop="1" thickBot="1" x14ac:dyDescent="0.3">
      <c r="A4" s="978"/>
      <c r="B4" s="18" t="s">
        <v>258</v>
      </c>
      <c r="C4" s="66" t="s">
        <v>259</v>
      </c>
      <c r="D4" s="954"/>
      <c r="E4" s="17"/>
    </row>
    <row r="5" spans="1:5" ht="18.75" customHeight="1" thickTop="1" thickBot="1" x14ac:dyDescent="0.3">
      <c r="A5" s="22" t="s">
        <v>260</v>
      </c>
      <c r="B5" s="55"/>
      <c r="C5" s="55"/>
      <c r="D5" s="57"/>
      <c r="E5" s="17"/>
    </row>
    <row r="6" spans="1:5" ht="18.75" customHeight="1" thickTop="1" thickBot="1" x14ac:dyDescent="0.3">
      <c r="A6" s="11"/>
      <c r="B6" s="76"/>
      <c r="C6" s="76"/>
      <c r="D6" s="77"/>
      <c r="E6" s="17"/>
    </row>
    <row r="7" spans="1:5" ht="18.75" customHeight="1" thickBot="1" x14ac:dyDescent="0.3">
      <c r="A7" s="11"/>
      <c r="B7" s="76"/>
      <c r="C7" s="76"/>
      <c r="D7" s="77"/>
      <c r="E7" s="17"/>
    </row>
    <row r="8" spans="1:5" ht="18.75" customHeight="1" thickBot="1" x14ac:dyDescent="0.3">
      <c r="A8" s="11"/>
      <c r="B8" s="76"/>
      <c r="C8" s="76"/>
      <c r="D8" s="77"/>
      <c r="E8" s="17"/>
    </row>
    <row r="9" spans="1:5" ht="18.75" customHeight="1" thickBot="1" x14ac:dyDescent="0.3">
      <c r="A9" s="13"/>
      <c r="B9" s="82"/>
      <c r="C9" s="150"/>
      <c r="D9" s="75"/>
      <c r="E9" s="17"/>
    </row>
    <row r="10" spans="1:5" ht="18.75" customHeight="1" thickTop="1" thickBot="1" x14ac:dyDescent="0.3">
      <c r="A10" s="22" t="s">
        <v>261</v>
      </c>
      <c r="B10" s="82"/>
      <c r="C10" s="151"/>
      <c r="D10" s="75"/>
      <c r="E10" s="17"/>
    </row>
    <row r="11" spans="1:5" ht="18.75" customHeight="1" thickTop="1" thickBot="1" x14ac:dyDescent="0.3">
      <c r="A11" s="11"/>
      <c r="B11" s="76"/>
      <c r="C11" s="76"/>
      <c r="D11" s="77"/>
      <c r="E11" s="17"/>
    </row>
    <row r="12" spans="1:5" ht="18.75" customHeight="1" thickBot="1" x14ac:dyDescent="0.3">
      <c r="A12" s="11"/>
      <c r="B12" s="76"/>
      <c r="C12" s="76"/>
      <c r="D12" s="77"/>
      <c r="E12" s="17"/>
    </row>
    <row r="13" spans="1:5" ht="18.75" customHeight="1" thickBot="1" x14ac:dyDescent="0.3">
      <c r="A13" s="11"/>
      <c r="B13" s="76"/>
      <c r="C13" s="76"/>
      <c r="D13" s="77"/>
      <c r="E13" s="17"/>
    </row>
    <row r="14" spans="1:5" ht="18.75" customHeight="1" thickBot="1" x14ac:dyDescent="0.3">
      <c r="A14" s="22"/>
      <c r="B14" s="82"/>
      <c r="C14" s="82"/>
      <c r="D14" s="75"/>
      <c r="E14" s="17"/>
    </row>
    <row r="15" spans="1:5" ht="15.75" thickTop="1" x14ac:dyDescent="0.25">
      <c r="A15" s="17"/>
      <c r="B15" s="17"/>
      <c r="C15" s="17"/>
      <c r="D15" s="17"/>
      <c r="E15" s="17"/>
    </row>
  </sheetData>
  <mergeCells count="3"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E17"/>
  <sheetViews>
    <sheetView showGridLines="0" zoomScaleNormal="100" workbookViewId="0">
      <selection activeCell="A13" sqref="A13"/>
    </sheetView>
  </sheetViews>
  <sheetFormatPr defaultRowHeight="15" x14ac:dyDescent="0.25"/>
  <cols>
    <col min="1" max="1" width="18.5703125" customWidth="1"/>
    <col min="2" max="5" width="17" customWidth="1"/>
  </cols>
  <sheetData>
    <row r="1" spans="1:5" ht="16.5" x14ac:dyDescent="0.3">
      <c r="A1" s="1" t="s">
        <v>255</v>
      </c>
    </row>
    <row r="2" spans="1:5" x14ac:dyDescent="0.25">
      <c r="A2" s="17"/>
      <c r="B2" s="17"/>
      <c r="C2" s="17"/>
      <c r="D2" s="17"/>
      <c r="E2" s="17"/>
    </row>
    <row r="3" spans="1:5" ht="15.75" thickBot="1" x14ac:dyDescent="0.3">
      <c r="A3" s="17" t="s">
        <v>15</v>
      </c>
      <c r="B3" s="17"/>
      <c r="C3" s="17"/>
      <c r="D3" s="17"/>
      <c r="E3" s="17"/>
    </row>
    <row r="4" spans="1:5" ht="28.5" customHeight="1" thickTop="1" thickBot="1" x14ac:dyDescent="0.3">
      <c r="A4" s="976" t="s">
        <v>131</v>
      </c>
      <c r="B4" s="955" t="s">
        <v>2</v>
      </c>
      <c r="C4" s="956"/>
      <c r="D4" s="955" t="s">
        <v>3</v>
      </c>
      <c r="E4" s="956"/>
    </row>
    <row r="5" spans="1:5" ht="17.25" customHeight="1" thickTop="1" thickBot="1" x14ac:dyDescent="0.3">
      <c r="A5" s="977"/>
      <c r="B5" s="955" t="s">
        <v>262</v>
      </c>
      <c r="C5" s="956"/>
      <c r="D5" s="955" t="s">
        <v>262</v>
      </c>
      <c r="E5" s="956"/>
    </row>
    <row r="6" spans="1:5" ht="24" thickTop="1" thickBot="1" x14ac:dyDescent="0.3">
      <c r="A6" s="978"/>
      <c r="B6" s="18" t="s">
        <v>263</v>
      </c>
      <c r="C6" s="18" t="s">
        <v>264</v>
      </c>
      <c r="D6" s="18" t="s">
        <v>263</v>
      </c>
      <c r="E6" s="18" t="s">
        <v>264</v>
      </c>
    </row>
    <row r="7" spans="1:5" ht="35.25" thickTop="1" thickBot="1" x14ac:dyDescent="0.3">
      <c r="A7" s="22" t="s">
        <v>260</v>
      </c>
      <c r="B7" s="55"/>
      <c r="C7" s="55"/>
      <c r="D7" s="57"/>
      <c r="E7" s="57"/>
    </row>
    <row r="8" spans="1:5" ht="18.75" customHeight="1" thickTop="1" thickBot="1" x14ac:dyDescent="0.3">
      <c r="A8" s="11"/>
      <c r="B8" s="76"/>
      <c r="C8" s="76"/>
      <c r="D8" s="77"/>
      <c r="E8" s="77"/>
    </row>
    <row r="9" spans="1:5" ht="18.75" customHeight="1" thickBot="1" x14ac:dyDescent="0.3">
      <c r="A9" s="11"/>
      <c r="B9" s="76"/>
      <c r="C9" s="76"/>
      <c r="D9" s="77"/>
      <c r="E9" s="77"/>
    </row>
    <row r="10" spans="1:5" ht="18.75" customHeight="1" thickBot="1" x14ac:dyDescent="0.3">
      <c r="A10" s="11"/>
      <c r="B10" s="76"/>
      <c r="C10" s="76"/>
      <c r="D10" s="77"/>
      <c r="E10" s="77"/>
    </row>
    <row r="11" spans="1:5" ht="18.75" customHeight="1" thickBot="1" x14ac:dyDescent="0.3">
      <c r="A11" s="13"/>
      <c r="B11" s="82"/>
      <c r="C11" s="150"/>
      <c r="D11" s="75"/>
      <c r="E11" s="75"/>
    </row>
    <row r="12" spans="1:5" ht="24" thickTop="1" thickBot="1" x14ac:dyDescent="0.3">
      <c r="A12" s="22" t="s">
        <v>261</v>
      </c>
      <c r="B12" s="82"/>
      <c r="C12" s="151"/>
      <c r="D12" s="75"/>
      <c r="E12" s="75"/>
    </row>
    <row r="13" spans="1:5" ht="18.75" customHeight="1" thickTop="1" thickBot="1" x14ac:dyDescent="0.3">
      <c r="A13" s="11"/>
      <c r="B13" s="76"/>
      <c r="C13" s="76"/>
      <c r="D13" s="77"/>
      <c r="E13" s="77"/>
    </row>
    <row r="14" spans="1:5" ht="18.75" customHeight="1" thickBot="1" x14ac:dyDescent="0.3">
      <c r="A14" s="11"/>
      <c r="B14" s="76"/>
      <c r="C14" s="76"/>
      <c r="D14" s="77"/>
      <c r="E14" s="77"/>
    </row>
    <row r="15" spans="1:5" ht="18.75" customHeight="1" thickBot="1" x14ac:dyDescent="0.3">
      <c r="A15" s="11"/>
      <c r="B15" s="76"/>
      <c r="C15" s="76"/>
      <c r="D15" s="77"/>
      <c r="E15" s="77"/>
    </row>
    <row r="16" spans="1:5" ht="18.75" customHeight="1" thickBot="1" x14ac:dyDescent="0.3">
      <c r="A16" s="22"/>
      <c r="B16" s="82"/>
      <c r="C16" s="82"/>
      <c r="D16" s="75"/>
      <c r="E16" s="75"/>
    </row>
    <row r="17" spans="1:5" ht="15.75" thickTop="1" x14ac:dyDescent="0.25">
      <c r="A17" s="17"/>
      <c r="B17" s="17"/>
      <c r="C17" s="17"/>
      <c r="D17" s="17"/>
      <c r="E17" s="17"/>
    </row>
  </sheetData>
  <mergeCells count="5"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K49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T7" sqref="T7"/>
    </sheetView>
  </sheetViews>
  <sheetFormatPr defaultRowHeight="15" outlineLevelCol="1" x14ac:dyDescent="0.25"/>
  <cols>
    <col min="1" max="1" width="29.42578125" customWidth="1"/>
    <col min="2" max="9" width="12.5703125" customWidth="1"/>
    <col min="10" max="10" width="9.140625" style="294"/>
    <col min="11" max="11" width="9.140625" style="543" customWidth="1" outlineLevel="1"/>
    <col min="12" max="17" width="9.140625" style="544" customWidth="1" outlineLevel="1"/>
    <col min="18" max="18" width="18.28515625" style="546" customWidth="1"/>
    <col min="19" max="19" width="9.140625" style="548"/>
    <col min="20" max="20" width="9.140625" style="544" customWidth="1" outlineLevel="1"/>
    <col min="21" max="26" width="9.140625" style="15" customWidth="1" outlineLevel="1"/>
    <col min="27" max="27" width="26.85546875" style="546" customWidth="1"/>
    <col min="28" max="28" width="9.140625" style="546"/>
    <col min="29" max="29" width="9.140625" style="543" customWidth="1" outlineLevel="1"/>
    <col min="30" max="35" width="9.140625" style="15" customWidth="1" outlineLevel="1"/>
    <col min="36" max="36" width="26.7109375" style="546" customWidth="1"/>
  </cols>
  <sheetData>
    <row r="1" spans="1:36" ht="16.5" x14ac:dyDescent="0.3">
      <c r="A1" s="1" t="s">
        <v>19</v>
      </c>
      <c r="K1" s="957" t="s">
        <v>946</v>
      </c>
      <c r="L1" s="958"/>
      <c r="M1" s="958"/>
      <c r="N1" s="958"/>
      <c r="O1" s="958"/>
      <c r="P1" s="958"/>
      <c r="Q1" s="958"/>
      <c r="R1" s="959"/>
      <c r="T1" s="957" t="s">
        <v>947</v>
      </c>
      <c r="U1" s="958"/>
      <c r="V1" s="958"/>
      <c r="W1" s="958"/>
      <c r="X1" s="958"/>
      <c r="Y1" s="958"/>
      <c r="Z1" s="958"/>
      <c r="AA1" s="959"/>
      <c r="AC1" s="957" t="s">
        <v>948</v>
      </c>
      <c r="AD1" s="958"/>
      <c r="AE1" s="958"/>
      <c r="AF1" s="958"/>
      <c r="AG1" s="958"/>
      <c r="AH1" s="958"/>
      <c r="AI1" s="958"/>
      <c r="AJ1" s="959"/>
    </row>
    <row r="2" spans="1:36" ht="17.25" thickBot="1" x14ac:dyDescent="0.35">
      <c r="A2" s="2" t="s">
        <v>8</v>
      </c>
    </row>
    <row r="3" spans="1:36" ht="15" customHeight="1" thickTop="1" thickBot="1" x14ac:dyDescent="0.3">
      <c r="A3" s="953" t="s">
        <v>20</v>
      </c>
      <c r="B3" s="955" t="s">
        <v>2</v>
      </c>
      <c r="C3" s="961"/>
      <c r="D3" s="961"/>
      <c r="E3" s="961"/>
      <c r="F3" s="961"/>
      <c r="G3" s="961"/>
      <c r="H3" s="961"/>
      <c r="I3" s="956"/>
    </row>
    <row r="4" spans="1:36" ht="35.25" customHeight="1" thickTop="1" thickBot="1" x14ac:dyDescent="0.3">
      <c r="A4" s="960"/>
      <c r="B4" s="37" t="s">
        <v>405</v>
      </c>
      <c r="C4" s="8" t="s">
        <v>21</v>
      </c>
      <c r="D4" s="8" t="s">
        <v>406</v>
      </c>
      <c r="E4" s="7" t="s">
        <v>22</v>
      </c>
      <c r="F4" s="37" t="s">
        <v>23</v>
      </c>
      <c r="G4" s="8" t="s">
        <v>407</v>
      </c>
      <c r="H4" s="8" t="s">
        <v>24</v>
      </c>
      <c r="I4" s="8" t="s">
        <v>14</v>
      </c>
      <c r="J4" s="339"/>
      <c r="K4" s="56" t="s">
        <v>405</v>
      </c>
      <c r="L4" s="556" t="s">
        <v>21</v>
      </c>
      <c r="M4" s="556" t="s">
        <v>406</v>
      </c>
      <c r="N4" s="56" t="s">
        <v>22</v>
      </c>
      <c r="O4" s="556" t="s">
        <v>23</v>
      </c>
      <c r="P4" s="556" t="s">
        <v>407</v>
      </c>
      <c r="Q4" s="556" t="s">
        <v>24</v>
      </c>
      <c r="R4" s="556" t="s">
        <v>14</v>
      </c>
      <c r="S4" s="544"/>
      <c r="T4" s="56" t="s">
        <v>405</v>
      </c>
      <c r="U4" s="556" t="s">
        <v>21</v>
      </c>
      <c r="V4" s="556" t="s">
        <v>406</v>
      </c>
      <c r="W4" s="56" t="s">
        <v>22</v>
      </c>
      <c r="X4" s="556" t="s">
        <v>23</v>
      </c>
      <c r="Y4" s="556" t="s">
        <v>407</v>
      </c>
      <c r="Z4" s="556" t="s">
        <v>24</v>
      </c>
      <c r="AA4" s="556" t="s">
        <v>14</v>
      </c>
      <c r="AB4" s="544"/>
      <c r="AC4" s="56" t="s">
        <v>405</v>
      </c>
      <c r="AD4" s="556" t="s">
        <v>21</v>
      </c>
      <c r="AE4" s="556" t="s">
        <v>406</v>
      </c>
      <c r="AF4" s="56" t="s">
        <v>22</v>
      </c>
      <c r="AG4" s="556" t="s">
        <v>23</v>
      </c>
      <c r="AH4" s="556" t="s">
        <v>407</v>
      </c>
      <c r="AI4" s="556" t="s">
        <v>24</v>
      </c>
      <c r="AJ4" s="556" t="s">
        <v>14</v>
      </c>
    </row>
    <row r="5" spans="1:36" ht="15" customHeight="1" thickTop="1" thickBot="1" x14ac:dyDescent="0.3">
      <c r="A5" s="38" t="s">
        <v>25</v>
      </c>
      <c r="B5" s="39"/>
      <c r="C5" s="39"/>
      <c r="D5" s="39"/>
      <c r="E5" s="39"/>
      <c r="F5" s="39"/>
      <c r="G5" s="39"/>
      <c r="H5" s="39"/>
      <c r="I5" s="40"/>
    </row>
    <row r="6" spans="1:36" ht="15" customHeight="1" thickTop="1" thickBot="1" x14ac:dyDescent="0.3">
      <c r="A6" s="41" t="s">
        <v>26</v>
      </c>
      <c r="B6" s="19"/>
      <c r="C6" s="19"/>
      <c r="D6" s="19"/>
      <c r="E6" s="19"/>
      <c r="F6" s="42"/>
      <c r="G6" s="19"/>
      <c r="H6" s="19"/>
      <c r="I6" s="12">
        <f>SUM(B6:H6)</f>
        <v>0</v>
      </c>
      <c r="R6" s="545">
        <f>SUM(B6:H6)-I6</f>
        <v>0</v>
      </c>
      <c r="T6" s="553">
        <f>B6-B35</f>
        <v>0</v>
      </c>
      <c r="U6" s="554">
        <f t="shared" ref="U6:AA6" si="0">C6-C35</f>
        <v>0</v>
      </c>
      <c r="V6" s="554">
        <f t="shared" si="0"/>
        <v>0</v>
      </c>
      <c r="W6" s="554">
        <f t="shared" si="0"/>
        <v>0</v>
      </c>
      <c r="X6" s="554">
        <f t="shared" si="0"/>
        <v>0</v>
      </c>
      <c r="Y6" s="554">
        <f t="shared" si="0"/>
        <v>0</v>
      </c>
      <c r="Z6" s="554">
        <f t="shared" si="0"/>
        <v>0</v>
      </c>
      <c r="AA6" s="545">
        <f t="shared" si="0"/>
        <v>0</v>
      </c>
    </row>
    <row r="7" spans="1:36" ht="15" customHeight="1" thickBot="1" x14ac:dyDescent="0.3">
      <c r="A7" s="11" t="s">
        <v>27</v>
      </c>
      <c r="B7" s="19"/>
      <c r="C7" s="19"/>
      <c r="D7" s="19"/>
      <c r="E7" s="19"/>
      <c r="F7" s="43"/>
      <c r="G7" s="19"/>
      <c r="H7" s="19"/>
      <c r="I7" s="12">
        <f>SUM(B7:H7)</f>
        <v>0</v>
      </c>
      <c r="R7" s="545">
        <f t="shared" ref="R7:R22" si="1">SUM(B7:H7)-I7</f>
        <v>0</v>
      </c>
    </row>
    <row r="8" spans="1:36" ht="15" customHeight="1" thickBot="1" x14ac:dyDescent="0.3">
      <c r="A8" s="11" t="s">
        <v>28</v>
      </c>
      <c r="B8" s="19"/>
      <c r="C8" s="19"/>
      <c r="D8" s="19"/>
      <c r="E8" s="19"/>
      <c r="F8" s="43"/>
      <c r="G8" s="19"/>
      <c r="H8" s="19"/>
      <c r="I8" s="12">
        <f t="shared" ref="I8:I9" si="2">SUM(B8:H8)</f>
        <v>0</v>
      </c>
      <c r="R8" s="545">
        <f t="shared" si="1"/>
        <v>0</v>
      </c>
    </row>
    <row r="9" spans="1:36" ht="15" customHeight="1" thickBot="1" x14ac:dyDescent="0.3">
      <c r="A9" s="11" t="s">
        <v>29</v>
      </c>
      <c r="B9" s="19"/>
      <c r="C9" s="19"/>
      <c r="D9" s="19"/>
      <c r="E9" s="19"/>
      <c r="F9" s="43"/>
      <c r="G9" s="19"/>
      <c r="H9" s="19"/>
      <c r="I9" s="12">
        <f t="shared" si="2"/>
        <v>0</v>
      </c>
      <c r="R9" s="545">
        <f t="shared" si="1"/>
        <v>0</v>
      </c>
    </row>
    <row r="10" spans="1:36" ht="15" customHeight="1" thickBot="1" x14ac:dyDescent="0.3">
      <c r="A10" s="22" t="s">
        <v>30</v>
      </c>
      <c r="B10" s="23">
        <f>B6+B7-B8+B9</f>
        <v>0</v>
      </c>
      <c r="C10" s="23">
        <f>C6+C7-C8+C9</f>
        <v>0</v>
      </c>
      <c r="D10" s="23">
        <f>D6+D7-D8+D9</f>
        <v>0</v>
      </c>
      <c r="E10" s="23">
        <f t="shared" ref="E10:H10" si="3">E6+E7-E8+E9</f>
        <v>0</v>
      </c>
      <c r="F10" s="23">
        <f t="shared" si="3"/>
        <v>0</v>
      </c>
      <c r="G10" s="23">
        <f t="shared" si="3"/>
        <v>0</v>
      </c>
      <c r="H10" s="23">
        <f t="shared" si="3"/>
        <v>0</v>
      </c>
      <c r="I10" s="14">
        <f>I6+I7-I8+I9</f>
        <v>0</v>
      </c>
      <c r="K10" s="547">
        <f>B6+B7-B8+B9-B10</f>
        <v>0</v>
      </c>
      <c r="L10" s="553">
        <f t="shared" ref="L10:R10" si="4">C6+C7-C8+C9-C10</f>
        <v>0</v>
      </c>
      <c r="M10" s="553">
        <f t="shared" si="4"/>
        <v>0</v>
      </c>
      <c r="N10" s="553">
        <f t="shared" si="4"/>
        <v>0</v>
      </c>
      <c r="O10" s="553">
        <f t="shared" si="4"/>
        <v>0</v>
      </c>
      <c r="P10" s="553">
        <f t="shared" si="4"/>
        <v>0</v>
      </c>
      <c r="Q10" s="553">
        <f t="shared" si="4"/>
        <v>0</v>
      </c>
      <c r="R10" s="553">
        <f t="shared" si="4"/>
        <v>0</v>
      </c>
      <c r="AC10" s="547">
        <f>B10-'BS old'!$D$13</f>
        <v>0</v>
      </c>
      <c r="AD10" s="554">
        <f>C10-'BS old'!$D$14</f>
        <v>0</v>
      </c>
      <c r="AE10" s="554">
        <f>D10-'BS old'!$D$15</f>
        <v>0</v>
      </c>
      <c r="AF10" s="554">
        <f>E10-'BS old'!$D$16</f>
        <v>0</v>
      </c>
      <c r="AG10" s="554">
        <f>F10-'BS old'!$D$17</f>
        <v>0</v>
      </c>
      <c r="AH10" s="554">
        <f>G10-'BS old'!$D$18</f>
        <v>0</v>
      </c>
      <c r="AI10" s="554">
        <f>H10-'BS old'!$D$19</f>
        <v>0</v>
      </c>
      <c r="AJ10" s="545">
        <f>I10-'BS old'!$D$12</f>
        <v>0</v>
      </c>
    </row>
    <row r="11" spans="1:36" ht="15" customHeight="1" thickTop="1" thickBot="1" x14ac:dyDescent="0.3">
      <c r="A11" s="38" t="s">
        <v>31</v>
      </c>
      <c r="B11" s="39"/>
      <c r="C11" s="39"/>
      <c r="D11" s="39"/>
      <c r="E11" s="39"/>
      <c r="F11" s="39"/>
      <c r="G11" s="39"/>
      <c r="H11" s="39"/>
      <c r="I11" s="40"/>
      <c r="R11" s="545"/>
    </row>
    <row r="12" spans="1:36" ht="15" customHeight="1" thickTop="1" thickBot="1" x14ac:dyDescent="0.3">
      <c r="A12" s="41" t="s">
        <v>32</v>
      </c>
      <c r="B12" s="19"/>
      <c r="C12" s="19"/>
      <c r="D12" s="19"/>
      <c r="E12" s="19"/>
      <c r="F12" s="19"/>
      <c r="G12" s="19"/>
      <c r="H12" s="19"/>
      <c r="I12" s="12">
        <f>SUM(B12:H12)</f>
        <v>0</v>
      </c>
      <c r="R12" s="545">
        <f t="shared" si="1"/>
        <v>0</v>
      </c>
      <c r="T12" s="553">
        <f>B12-B40</f>
        <v>0</v>
      </c>
      <c r="U12" s="554">
        <f t="shared" ref="U12:AA12" si="5">C12-C40</f>
        <v>0</v>
      </c>
      <c r="V12" s="554">
        <f t="shared" si="5"/>
        <v>0</v>
      </c>
      <c r="W12" s="554">
        <f t="shared" si="5"/>
        <v>0</v>
      </c>
      <c r="X12" s="554">
        <f t="shared" si="5"/>
        <v>0</v>
      </c>
      <c r="Y12" s="554">
        <f t="shared" si="5"/>
        <v>0</v>
      </c>
      <c r="Z12" s="554">
        <f t="shared" si="5"/>
        <v>0</v>
      </c>
      <c r="AA12" s="545">
        <f t="shared" si="5"/>
        <v>0</v>
      </c>
    </row>
    <row r="13" spans="1:36" ht="15" customHeight="1" thickBot="1" x14ac:dyDescent="0.3">
      <c r="A13" s="11" t="s">
        <v>27</v>
      </c>
      <c r="B13" s="19"/>
      <c r="C13" s="19"/>
      <c r="D13" s="19"/>
      <c r="E13" s="19"/>
      <c r="F13" s="19"/>
      <c r="G13" s="19"/>
      <c r="H13" s="19"/>
      <c r="I13" s="12">
        <f t="shared" ref="I13:I14" si="6">SUM(B13:H13)</f>
        <v>0</v>
      </c>
      <c r="R13" s="545">
        <f t="shared" si="1"/>
        <v>0</v>
      </c>
    </row>
    <row r="14" spans="1:36" ht="15" customHeight="1" thickBot="1" x14ac:dyDescent="0.3">
      <c r="A14" s="11" t="s">
        <v>28</v>
      </c>
      <c r="B14" s="19"/>
      <c r="C14" s="19"/>
      <c r="D14" s="19"/>
      <c r="E14" s="19"/>
      <c r="F14" s="19"/>
      <c r="G14" s="19"/>
      <c r="H14" s="19"/>
      <c r="I14" s="12">
        <f t="shared" si="6"/>
        <v>0</v>
      </c>
      <c r="R14" s="545">
        <f t="shared" si="1"/>
        <v>0</v>
      </c>
      <c r="AC14" s="555" t="s">
        <v>949</v>
      </c>
    </row>
    <row r="15" spans="1:36" ht="15" customHeight="1" thickBot="1" x14ac:dyDescent="0.3">
      <c r="A15" s="22" t="s">
        <v>30</v>
      </c>
      <c r="B15" s="23">
        <f>B12+B13-B14</f>
        <v>0</v>
      </c>
      <c r="C15" s="23">
        <f>C12+C13-C14</f>
        <v>0</v>
      </c>
      <c r="D15" s="23">
        <f t="shared" ref="D15:H15" si="7">D12+D13-D14</f>
        <v>0</v>
      </c>
      <c r="E15" s="23">
        <f t="shared" si="7"/>
        <v>0</v>
      </c>
      <c r="F15" s="23">
        <f t="shared" si="7"/>
        <v>0</v>
      </c>
      <c r="G15" s="23">
        <f t="shared" si="7"/>
        <v>0</v>
      </c>
      <c r="H15" s="23">
        <f t="shared" si="7"/>
        <v>0</v>
      </c>
      <c r="I15" s="14">
        <f>I12+I13-I14</f>
        <v>0</v>
      </c>
      <c r="K15" s="547">
        <f>B12+B13-B14-B15</f>
        <v>0</v>
      </c>
      <c r="L15" s="553">
        <f>C12+C13-C14-C15</f>
        <v>0</v>
      </c>
      <c r="M15" s="553">
        <f t="shared" ref="M15:R15" si="8">D12+D13-D14-D15</f>
        <v>0</v>
      </c>
      <c r="N15" s="553">
        <f t="shared" si="8"/>
        <v>0</v>
      </c>
      <c r="O15" s="553">
        <f t="shared" si="8"/>
        <v>0</v>
      </c>
      <c r="P15" s="553">
        <f t="shared" si="8"/>
        <v>0</v>
      </c>
      <c r="Q15" s="553">
        <f t="shared" si="8"/>
        <v>0</v>
      </c>
      <c r="R15" s="553">
        <f t="shared" si="8"/>
        <v>0</v>
      </c>
      <c r="AC15" s="547">
        <f>B15+B20-'BS old'!$E$13</f>
        <v>0</v>
      </c>
      <c r="AD15" s="554">
        <f>C15+C20-'BS old'!$E$14</f>
        <v>0</v>
      </c>
      <c r="AE15" s="554">
        <f>D15+D20-'BS old'!$E$15</f>
        <v>0</v>
      </c>
      <c r="AF15" s="554">
        <f>E15+E20-'BS old'!$E$16</f>
        <v>0</v>
      </c>
      <c r="AG15" s="554">
        <f>F15+F20-'BS old'!$E$17</f>
        <v>0</v>
      </c>
      <c r="AH15" s="554">
        <f>G15+G20-'BS old'!$E$18</f>
        <v>0</v>
      </c>
      <c r="AI15" s="554">
        <f>H15+H20-'BS old'!$E$19</f>
        <v>0</v>
      </c>
      <c r="AJ15" s="545">
        <f>I15+I20-'BS old'!$E$12</f>
        <v>0</v>
      </c>
    </row>
    <row r="16" spans="1:36" ht="15" customHeight="1" thickTop="1" thickBot="1" x14ac:dyDescent="0.3">
      <c r="A16" s="38" t="s">
        <v>33</v>
      </c>
      <c r="B16" s="39"/>
      <c r="C16" s="39"/>
      <c r="D16" s="39"/>
      <c r="E16" s="39"/>
      <c r="F16" s="39"/>
      <c r="G16" s="39"/>
      <c r="H16" s="39"/>
      <c r="I16" s="40"/>
      <c r="R16" s="545"/>
    </row>
    <row r="17" spans="1:36" ht="15" customHeight="1" thickTop="1" thickBot="1" x14ac:dyDescent="0.3">
      <c r="A17" s="41" t="s">
        <v>32</v>
      </c>
      <c r="B17" s="19"/>
      <c r="C17" s="19"/>
      <c r="D17" s="19"/>
      <c r="E17" s="19"/>
      <c r="F17" s="19"/>
      <c r="G17" s="19"/>
      <c r="H17" s="19"/>
      <c r="I17" s="12">
        <f>SUM(B17:H17)</f>
        <v>0</v>
      </c>
      <c r="R17" s="545">
        <f t="shared" si="1"/>
        <v>0</v>
      </c>
      <c r="T17" s="553">
        <f>B17-B45</f>
        <v>0</v>
      </c>
      <c r="U17" s="554">
        <f t="shared" ref="U17:AA17" si="9">C17-C45</f>
        <v>0</v>
      </c>
      <c r="V17" s="554">
        <f t="shared" si="9"/>
        <v>0</v>
      </c>
      <c r="W17" s="554">
        <f t="shared" si="9"/>
        <v>0</v>
      </c>
      <c r="X17" s="554">
        <f t="shared" si="9"/>
        <v>0</v>
      </c>
      <c r="Y17" s="554">
        <f t="shared" si="9"/>
        <v>0</v>
      </c>
      <c r="Z17" s="554">
        <f t="shared" si="9"/>
        <v>0</v>
      </c>
      <c r="AA17" s="545">
        <f t="shared" si="9"/>
        <v>0</v>
      </c>
    </row>
    <row r="18" spans="1:36" ht="15" customHeight="1" thickBot="1" x14ac:dyDescent="0.3">
      <c r="A18" s="11" t="s">
        <v>27</v>
      </c>
      <c r="B18" s="19"/>
      <c r="C18" s="19"/>
      <c r="D18" s="19"/>
      <c r="E18" s="19"/>
      <c r="F18" s="19"/>
      <c r="G18" s="19"/>
      <c r="H18" s="19"/>
      <c r="I18" s="12">
        <f t="shared" ref="I18:I19" si="10">SUM(B18:H18)</f>
        <v>0</v>
      </c>
      <c r="R18" s="545">
        <f t="shared" si="1"/>
        <v>0</v>
      </c>
    </row>
    <row r="19" spans="1:36" ht="15" customHeight="1" thickBot="1" x14ac:dyDescent="0.3">
      <c r="A19" s="11" t="s">
        <v>28</v>
      </c>
      <c r="B19" s="19"/>
      <c r="C19" s="19"/>
      <c r="D19" s="19"/>
      <c r="E19" s="19"/>
      <c r="F19" s="19"/>
      <c r="G19" s="19"/>
      <c r="H19" s="19"/>
      <c r="I19" s="12">
        <f t="shared" si="10"/>
        <v>0</v>
      </c>
      <c r="R19" s="545">
        <f t="shared" si="1"/>
        <v>0</v>
      </c>
    </row>
    <row r="20" spans="1:36" ht="15" customHeight="1" thickBot="1" x14ac:dyDescent="0.3">
      <c r="A20" s="22" t="s">
        <v>30</v>
      </c>
      <c r="B20" s="23">
        <f>B17+B18-B19</f>
        <v>0</v>
      </c>
      <c r="C20" s="23">
        <f>C17+C18-C19</f>
        <v>0</v>
      </c>
      <c r="D20" s="23">
        <f t="shared" ref="D20" si="11">D17+D18-D19</f>
        <v>0</v>
      </c>
      <c r="E20" s="23">
        <f t="shared" ref="E20" si="12">E17+E18-E19</f>
        <v>0</v>
      </c>
      <c r="F20" s="23">
        <f t="shared" ref="F20" si="13">F17+F18-F19</f>
        <v>0</v>
      </c>
      <c r="G20" s="23">
        <f t="shared" ref="G20" si="14">G17+G18-G19</f>
        <v>0</v>
      </c>
      <c r="H20" s="23">
        <f t="shared" ref="H20" si="15">H17+H18-H19</f>
        <v>0</v>
      </c>
      <c r="I20" s="14">
        <f>I17+I18-I19</f>
        <v>0</v>
      </c>
      <c r="K20" s="547">
        <f>B17+B18-B19-B20</f>
        <v>0</v>
      </c>
      <c r="L20" s="553">
        <f>C17+C18-C19-C20</f>
        <v>0</v>
      </c>
      <c r="M20" s="553">
        <f t="shared" ref="M20:R20" si="16">D17+D18-D19-D20</f>
        <v>0</v>
      </c>
      <c r="N20" s="553">
        <f t="shared" si="16"/>
        <v>0</v>
      </c>
      <c r="O20" s="553">
        <f t="shared" si="16"/>
        <v>0</v>
      </c>
      <c r="P20" s="553">
        <f t="shared" si="16"/>
        <v>0</v>
      </c>
      <c r="Q20" s="553">
        <f t="shared" si="16"/>
        <v>0</v>
      </c>
      <c r="R20" s="553">
        <f t="shared" si="16"/>
        <v>0</v>
      </c>
    </row>
    <row r="21" spans="1:36" ht="15" customHeight="1" thickTop="1" thickBot="1" x14ac:dyDescent="0.3">
      <c r="A21" s="38" t="s">
        <v>34</v>
      </c>
      <c r="B21" s="39"/>
      <c r="C21" s="39"/>
      <c r="D21" s="39"/>
      <c r="E21" s="39"/>
      <c r="F21" s="39"/>
      <c r="G21" s="39"/>
      <c r="H21" s="39"/>
      <c r="I21" s="40"/>
      <c r="R21" s="545"/>
    </row>
    <row r="22" spans="1:36" ht="15" customHeight="1" thickTop="1" thickBot="1" x14ac:dyDescent="0.3">
      <c r="A22" s="41" t="s">
        <v>32</v>
      </c>
      <c r="B22" s="19">
        <f>B6-B12-B17</f>
        <v>0</v>
      </c>
      <c r="C22" s="19">
        <f t="shared" ref="C22:I22" si="17">C6-C12-C17</f>
        <v>0</v>
      </c>
      <c r="D22" s="19">
        <f t="shared" si="17"/>
        <v>0</v>
      </c>
      <c r="E22" s="19">
        <f t="shared" si="17"/>
        <v>0</v>
      </c>
      <c r="F22" s="19">
        <f t="shared" si="17"/>
        <v>0</v>
      </c>
      <c r="G22" s="19">
        <f t="shared" si="17"/>
        <v>0</v>
      </c>
      <c r="H22" s="19">
        <f t="shared" si="17"/>
        <v>0</v>
      </c>
      <c r="I22" s="12">
        <f t="shared" si="17"/>
        <v>0</v>
      </c>
      <c r="K22" s="547">
        <f>B6-B12-B17-B22</f>
        <v>0</v>
      </c>
      <c r="L22" s="553">
        <f t="shared" ref="L22:N22" si="18">C6-C12-C17-C22</f>
        <v>0</v>
      </c>
      <c r="M22" s="553">
        <f t="shared" si="18"/>
        <v>0</v>
      </c>
      <c r="N22" s="553">
        <f t="shared" si="18"/>
        <v>0</v>
      </c>
      <c r="O22" s="553">
        <f>F6-F12-F17-F22</f>
        <v>0</v>
      </c>
      <c r="P22" s="553">
        <f t="shared" ref="P22:Q22" si="19">G6-G12-G17-G22</f>
        <v>0</v>
      </c>
      <c r="Q22" s="553">
        <f t="shared" si="19"/>
        <v>0</v>
      </c>
      <c r="R22" s="545">
        <f t="shared" si="1"/>
        <v>0</v>
      </c>
      <c r="T22" s="553">
        <f>B22-B48</f>
        <v>0</v>
      </c>
      <c r="U22" s="554">
        <f t="shared" ref="U22:AA22" si="20">C22-C48</f>
        <v>0</v>
      </c>
      <c r="V22" s="554">
        <f t="shared" si="20"/>
        <v>0</v>
      </c>
      <c r="W22" s="554">
        <f t="shared" si="20"/>
        <v>0</v>
      </c>
      <c r="X22" s="554">
        <f t="shared" si="20"/>
        <v>0</v>
      </c>
      <c r="Y22" s="554">
        <f t="shared" si="20"/>
        <v>0</v>
      </c>
      <c r="Z22" s="554">
        <f t="shared" si="20"/>
        <v>0</v>
      </c>
      <c r="AA22" s="545">
        <f t="shared" si="20"/>
        <v>0</v>
      </c>
    </row>
    <row r="23" spans="1:36" ht="15" customHeight="1" thickBot="1" x14ac:dyDescent="0.3">
      <c r="A23" s="22" t="s">
        <v>30</v>
      </c>
      <c r="B23" s="23">
        <f>B10-B15-B20</f>
        <v>0</v>
      </c>
      <c r="C23" s="23">
        <f t="shared" ref="C23:I23" si="21">C10-C15-C20</f>
        <v>0</v>
      </c>
      <c r="D23" s="23">
        <f t="shared" si="21"/>
        <v>0</v>
      </c>
      <c r="E23" s="23">
        <f t="shared" si="21"/>
        <v>0</v>
      </c>
      <c r="F23" s="23">
        <f t="shared" si="21"/>
        <v>0</v>
      </c>
      <c r="G23" s="23">
        <f t="shared" si="21"/>
        <v>0</v>
      </c>
      <c r="H23" s="23">
        <f t="shared" si="21"/>
        <v>0</v>
      </c>
      <c r="I23" s="14">
        <f t="shared" si="21"/>
        <v>0</v>
      </c>
      <c r="K23" s="547">
        <f>B10-B15-B20-B23</f>
        <v>0</v>
      </c>
      <c r="L23" s="553">
        <f t="shared" ref="L23:N23" si="22">C10-C15-C20-C23</f>
        <v>0</v>
      </c>
      <c r="M23" s="553">
        <f t="shared" si="22"/>
        <v>0</v>
      </c>
      <c r="N23" s="553">
        <f t="shared" si="22"/>
        <v>0</v>
      </c>
      <c r="O23" s="553">
        <f>F10-F15-F20-F23</f>
        <v>0</v>
      </c>
      <c r="P23" s="553">
        <f t="shared" ref="P23:Q23" si="23">G10-G15-G20-G23</f>
        <v>0</v>
      </c>
      <c r="Q23" s="553">
        <f t="shared" si="23"/>
        <v>0</v>
      </c>
      <c r="R23" s="545">
        <f>SUM(B23:H23)-I23</f>
        <v>0</v>
      </c>
      <c r="AC23" s="547">
        <f>B23-'BS old'!$F$13</f>
        <v>0</v>
      </c>
      <c r="AD23" s="554">
        <f>C23-'BS old'!$F$14</f>
        <v>0</v>
      </c>
      <c r="AE23" s="554">
        <f>D23-'BS old'!$F$15</f>
        <v>0</v>
      </c>
      <c r="AF23" s="554">
        <f>E23-'BS old'!$F$16</f>
        <v>0</v>
      </c>
      <c r="AG23" s="554">
        <f>F23-'BS old'!$F$17</f>
        <v>0</v>
      </c>
      <c r="AH23" s="554">
        <f>G23-'BS old'!$F$18</f>
        <v>0</v>
      </c>
      <c r="AI23" s="554">
        <f>H23-'BS old'!$F$19</f>
        <v>0</v>
      </c>
      <c r="AJ23" s="545">
        <f>I23-'BS old'!$F$12</f>
        <v>0</v>
      </c>
    </row>
    <row r="24" spans="1:36" ht="15.75" thickTop="1" x14ac:dyDescent="0.25">
      <c r="A24" s="45"/>
      <c r="B24" s="45"/>
      <c r="C24" s="45"/>
      <c r="D24" s="45"/>
      <c r="E24" s="45"/>
      <c r="F24" s="45"/>
      <c r="G24" s="45"/>
      <c r="H24" s="45"/>
      <c r="I24" s="45"/>
    </row>
    <row r="25" spans="1:36" x14ac:dyDescent="0.25">
      <c r="A25" s="46"/>
      <c r="B25" s="17"/>
      <c r="C25" s="17"/>
      <c r="D25" s="17"/>
      <c r="E25" s="17"/>
      <c r="F25" s="17"/>
      <c r="G25" s="17"/>
      <c r="H25" s="17"/>
      <c r="I25" s="17"/>
    </row>
    <row r="26" spans="1:36" x14ac:dyDescent="0.25">
      <c r="A26" s="46" t="s">
        <v>15</v>
      </c>
      <c r="B26" s="17"/>
      <c r="C26" s="17"/>
      <c r="D26" s="17"/>
      <c r="E26" s="17"/>
      <c r="F26" s="17"/>
      <c r="G26" s="17"/>
      <c r="H26" s="17"/>
      <c r="I26" s="17"/>
    </row>
    <row r="27" spans="1:36" ht="15.75" thickBot="1" x14ac:dyDescent="0.3">
      <c r="A27" s="45"/>
      <c r="B27" s="45"/>
      <c r="C27" s="45"/>
      <c r="D27" s="45"/>
      <c r="E27" s="45"/>
      <c r="F27" s="45"/>
      <c r="G27" s="45"/>
      <c r="H27" s="45"/>
      <c r="I27" s="17"/>
    </row>
    <row r="28" spans="1:36" ht="15" customHeight="1" thickTop="1" thickBot="1" x14ac:dyDescent="0.3">
      <c r="A28" s="953" t="s">
        <v>20</v>
      </c>
      <c r="B28" s="955" t="s">
        <v>3</v>
      </c>
      <c r="C28" s="961"/>
      <c r="D28" s="961"/>
      <c r="E28" s="961"/>
      <c r="F28" s="961"/>
      <c r="G28" s="961"/>
      <c r="H28" s="961"/>
      <c r="I28" s="956"/>
    </row>
    <row r="29" spans="1:36" ht="35.25" thickTop="1" thickBot="1" x14ac:dyDescent="0.3">
      <c r="A29" s="960"/>
      <c r="B29" s="37" t="s">
        <v>405</v>
      </c>
      <c r="C29" s="8" t="s">
        <v>21</v>
      </c>
      <c r="D29" s="8" t="s">
        <v>406</v>
      </c>
      <c r="E29" s="7" t="s">
        <v>22</v>
      </c>
      <c r="F29" s="37" t="s">
        <v>23</v>
      </c>
      <c r="G29" s="8" t="s">
        <v>407</v>
      </c>
      <c r="H29" s="8" t="s">
        <v>24</v>
      </c>
      <c r="I29" s="8" t="s">
        <v>14</v>
      </c>
    </row>
    <row r="30" spans="1:36" ht="15" customHeight="1" thickTop="1" thickBot="1" x14ac:dyDescent="0.3">
      <c r="A30" s="38" t="s">
        <v>25</v>
      </c>
      <c r="B30" s="39"/>
      <c r="C30" s="39"/>
      <c r="D30" s="39"/>
      <c r="E30" s="39"/>
      <c r="F30" s="39"/>
      <c r="G30" s="39"/>
      <c r="H30" s="39"/>
      <c r="I30" s="40"/>
    </row>
    <row r="31" spans="1:36" ht="15" customHeight="1" thickTop="1" thickBot="1" x14ac:dyDescent="0.3">
      <c r="A31" s="41" t="s">
        <v>26</v>
      </c>
      <c r="B31" s="19"/>
      <c r="C31" s="19"/>
      <c r="D31" s="19"/>
      <c r="E31" s="19"/>
      <c r="F31" s="42"/>
      <c r="G31" s="19"/>
      <c r="H31" s="19"/>
      <c r="I31" s="12">
        <f>SUM(B31:H31)</f>
        <v>0</v>
      </c>
      <c r="R31" s="545">
        <f>SUM(B31:H31)-I31</f>
        <v>0</v>
      </c>
    </row>
    <row r="32" spans="1:36" ht="15" customHeight="1" thickBot="1" x14ac:dyDescent="0.3">
      <c r="A32" s="11" t="s">
        <v>27</v>
      </c>
      <c r="B32" s="19"/>
      <c r="C32" s="19"/>
      <c r="D32" s="19"/>
      <c r="E32" s="19"/>
      <c r="F32" s="43"/>
      <c r="G32" s="19"/>
      <c r="H32" s="19"/>
      <c r="I32" s="12">
        <f t="shared" ref="I32:I34" si="24">SUM(B32:H32)</f>
        <v>0</v>
      </c>
      <c r="R32" s="545">
        <f t="shared" ref="R32:R34" si="25">SUM(B32:H32)-I32</f>
        <v>0</v>
      </c>
    </row>
    <row r="33" spans="1:37" ht="15" customHeight="1" thickBot="1" x14ac:dyDescent="0.3">
      <c r="A33" s="11" t="s">
        <v>28</v>
      </c>
      <c r="B33" s="19"/>
      <c r="C33" s="19"/>
      <c r="D33" s="19"/>
      <c r="E33" s="19"/>
      <c r="F33" s="43"/>
      <c r="G33" s="19"/>
      <c r="H33" s="19"/>
      <c r="I33" s="12">
        <f t="shared" si="24"/>
        <v>0</v>
      </c>
      <c r="R33" s="545">
        <f t="shared" si="25"/>
        <v>0</v>
      </c>
    </row>
    <row r="34" spans="1:37" ht="15" customHeight="1" thickBot="1" x14ac:dyDescent="0.3">
      <c r="A34" s="11" t="s">
        <v>29</v>
      </c>
      <c r="B34" s="19"/>
      <c r="C34" s="19"/>
      <c r="D34" s="19"/>
      <c r="E34" s="19"/>
      <c r="F34" s="43"/>
      <c r="G34" s="19"/>
      <c r="H34" s="19"/>
      <c r="I34" s="12">
        <f t="shared" si="24"/>
        <v>0</v>
      </c>
      <c r="R34" s="545">
        <f t="shared" si="25"/>
        <v>0</v>
      </c>
    </row>
    <row r="35" spans="1:37" ht="15" customHeight="1" thickBot="1" x14ac:dyDescent="0.3">
      <c r="A35" s="22" t="s">
        <v>30</v>
      </c>
      <c r="B35" s="23">
        <f>B31+B32-B33+B34</f>
        <v>0</v>
      </c>
      <c r="C35" s="23">
        <f>C31+C32-C33+C34</f>
        <v>0</v>
      </c>
      <c r="D35" s="23">
        <f>D31+D32-D33+D34</f>
        <v>0</v>
      </c>
      <c r="E35" s="23">
        <f t="shared" ref="E35:H35" si="26">E31+E32-E33+E34</f>
        <v>0</v>
      </c>
      <c r="F35" s="23">
        <f t="shared" si="26"/>
        <v>0</v>
      </c>
      <c r="G35" s="23">
        <f t="shared" si="26"/>
        <v>0</v>
      </c>
      <c r="H35" s="23">
        <f t="shared" si="26"/>
        <v>0</v>
      </c>
      <c r="I35" s="14">
        <f>I31+I32-I33+I34</f>
        <v>0</v>
      </c>
      <c r="K35" s="547">
        <f>B31+B32-B33+B34-B35</f>
        <v>0</v>
      </c>
      <c r="L35" s="553">
        <f t="shared" ref="L35:R35" si="27">C31+C32-C33+C34-C35</f>
        <v>0</v>
      </c>
      <c r="M35" s="553">
        <f t="shared" si="27"/>
        <v>0</v>
      </c>
      <c r="N35" s="553">
        <f t="shared" si="27"/>
        <v>0</v>
      </c>
      <c r="O35" s="553">
        <f t="shared" si="27"/>
        <v>0</v>
      </c>
      <c r="P35" s="553">
        <f t="shared" si="27"/>
        <v>0</v>
      </c>
      <c r="Q35" s="553">
        <f t="shared" si="27"/>
        <v>0</v>
      </c>
      <c r="R35" s="553">
        <f t="shared" si="27"/>
        <v>0</v>
      </c>
    </row>
    <row r="36" spans="1:37" ht="15" customHeight="1" thickTop="1" thickBot="1" x14ac:dyDescent="0.3">
      <c r="A36" s="38" t="s">
        <v>31</v>
      </c>
      <c r="B36" s="39"/>
      <c r="C36" s="39"/>
      <c r="D36" s="39"/>
      <c r="E36" s="39"/>
      <c r="F36" s="39"/>
      <c r="G36" s="39"/>
      <c r="H36" s="39"/>
      <c r="I36" s="40"/>
      <c r="R36" s="545"/>
    </row>
    <row r="37" spans="1:37" ht="15" customHeight="1" thickTop="1" thickBot="1" x14ac:dyDescent="0.3">
      <c r="A37" s="41" t="s">
        <v>32</v>
      </c>
      <c r="B37" s="19"/>
      <c r="C37" s="19"/>
      <c r="D37" s="19"/>
      <c r="E37" s="19"/>
      <c r="F37" s="19"/>
      <c r="G37" s="19"/>
      <c r="H37" s="19"/>
      <c r="I37" s="12">
        <f>SUM(B37:H37)</f>
        <v>0</v>
      </c>
      <c r="R37" s="545">
        <f t="shared" ref="R37:R39" si="28">SUM(B37:H37)-I37</f>
        <v>0</v>
      </c>
    </row>
    <row r="38" spans="1:37" ht="15" customHeight="1" thickBot="1" x14ac:dyDescent="0.3">
      <c r="A38" s="11" t="s">
        <v>27</v>
      </c>
      <c r="B38" s="19"/>
      <c r="C38" s="19"/>
      <c r="D38" s="19"/>
      <c r="E38" s="19"/>
      <c r="F38" s="19"/>
      <c r="G38" s="19"/>
      <c r="H38" s="19"/>
      <c r="I38" s="12">
        <f t="shared" ref="I38:I39" si="29">SUM(B38:H38)</f>
        <v>0</v>
      </c>
      <c r="R38" s="545">
        <f t="shared" si="28"/>
        <v>0</v>
      </c>
    </row>
    <row r="39" spans="1:37" ht="15" customHeight="1" thickBot="1" x14ac:dyDescent="0.3">
      <c r="A39" s="11" t="s">
        <v>28</v>
      </c>
      <c r="B39" s="19"/>
      <c r="C39" s="19"/>
      <c r="D39" s="19"/>
      <c r="E39" s="19"/>
      <c r="F39" s="19"/>
      <c r="G39" s="19"/>
      <c r="H39" s="19"/>
      <c r="I39" s="12">
        <f t="shared" si="29"/>
        <v>0</v>
      </c>
      <c r="R39" s="545">
        <f t="shared" si="28"/>
        <v>0</v>
      </c>
    </row>
    <row r="40" spans="1:37" ht="15" customHeight="1" thickBot="1" x14ac:dyDescent="0.3">
      <c r="A40" s="22" t="s">
        <v>30</v>
      </c>
      <c r="B40" s="23">
        <f>B37+B38-B39</f>
        <v>0</v>
      </c>
      <c r="C40" s="23">
        <f>C37+C38-C39</f>
        <v>0</v>
      </c>
      <c r="D40" s="23">
        <f t="shared" ref="D40:H40" si="30">D37+D38-D39</f>
        <v>0</v>
      </c>
      <c r="E40" s="23">
        <f t="shared" si="30"/>
        <v>0</v>
      </c>
      <c r="F40" s="23">
        <f t="shared" si="30"/>
        <v>0</v>
      </c>
      <c r="G40" s="23">
        <f t="shared" si="30"/>
        <v>0</v>
      </c>
      <c r="H40" s="23">
        <f t="shared" si="30"/>
        <v>0</v>
      </c>
      <c r="I40" s="14">
        <f>I37+I38-I39</f>
        <v>0</v>
      </c>
      <c r="K40" s="547">
        <f>B37+B38-B39-B40</f>
        <v>0</v>
      </c>
      <c r="L40" s="553">
        <f>C37+C38-C39-C40</f>
        <v>0</v>
      </c>
      <c r="M40" s="553">
        <f t="shared" ref="M40:R40" si="31">D37+D38-D39-D40</f>
        <v>0</v>
      </c>
      <c r="N40" s="553">
        <f t="shared" si="31"/>
        <v>0</v>
      </c>
      <c r="O40" s="553">
        <f t="shared" si="31"/>
        <v>0</v>
      </c>
      <c r="P40" s="553">
        <f t="shared" si="31"/>
        <v>0</v>
      </c>
      <c r="Q40" s="553">
        <f t="shared" si="31"/>
        <v>0</v>
      </c>
      <c r="R40" s="553">
        <f t="shared" si="31"/>
        <v>0</v>
      </c>
    </row>
    <row r="41" spans="1:37" ht="15" customHeight="1" thickTop="1" thickBot="1" x14ac:dyDescent="0.3">
      <c r="A41" s="38" t="s">
        <v>33</v>
      </c>
      <c r="B41" s="39"/>
      <c r="C41" s="39"/>
      <c r="D41" s="39"/>
      <c r="E41" s="39"/>
      <c r="F41" s="39"/>
      <c r="G41" s="39"/>
      <c r="H41" s="39"/>
      <c r="I41" s="40"/>
      <c r="R41" s="545"/>
    </row>
    <row r="42" spans="1:37" ht="15" customHeight="1" thickTop="1" thickBot="1" x14ac:dyDescent="0.3">
      <c r="A42" s="41" t="s">
        <v>32</v>
      </c>
      <c r="B42" s="19"/>
      <c r="C42" s="19"/>
      <c r="D42" s="19"/>
      <c r="E42" s="19"/>
      <c r="F42" s="19"/>
      <c r="G42" s="19"/>
      <c r="H42" s="19"/>
      <c r="I42" s="12">
        <f>SUM(B42:H42)</f>
        <v>0</v>
      </c>
      <c r="R42" s="545">
        <f t="shared" ref="R42:R44" si="32">SUM(B42:H42)-I42</f>
        <v>0</v>
      </c>
    </row>
    <row r="43" spans="1:37" ht="15" customHeight="1" thickBot="1" x14ac:dyDescent="0.3">
      <c r="A43" s="11" t="s">
        <v>27</v>
      </c>
      <c r="B43" s="19"/>
      <c r="C43" s="19"/>
      <c r="D43" s="19"/>
      <c r="E43" s="19"/>
      <c r="F43" s="19"/>
      <c r="G43" s="19"/>
      <c r="H43" s="19"/>
      <c r="I43" s="12">
        <f t="shared" ref="I43:I44" si="33">SUM(B43:H43)</f>
        <v>0</v>
      </c>
      <c r="R43" s="545">
        <f t="shared" si="32"/>
        <v>0</v>
      </c>
    </row>
    <row r="44" spans="1:37" ht="15" customHeight="1" thickBot="1" x14ac:dyDescent="0.3">
      <c r="A44" s="11" t="s">
        <v>28</v>
      </c>
      <c r="B44" s="19"/>
      <c r="C44" s="19"/>
      <c r="D44" s="19"/>
      <c r="E44" s="19"/>
      <c r="F44" s="19"/>
      <c r="G44" s="19"/>
      <c r="H44" s="19"/>
      <c r="I44" s="12">
        <f t="shared" si="33"/>
        <v>0</v>
      </c>
      <c r="R44" s="545">
        <f t="shared" si="32"/>
        <v>0</v>
      </c>
    </row>
    <row r="45" spans="1:37" ht="15" customHeight="1" thickBot="1" x14ac:dyDescent="0.3">
      <c r="A45" s="22" t="s">
        <v>30</v>
      </c>
      <c r="B45" s="23">
        <f>B42+B43-B44</f>
        <v>0</v>
      </c>
      <c r="C45" s="23">
        <f>C42+C43-C44</f>
        <v>0</v>
      </c>
      <c r="D45" s="23">
        <f t="shared" ref="D45:H45" si="34">D42+D43-D44</f>
        <v>0</v>
      </c>
      <c r="E45" s="23">
        <f t="shared" si="34"/>
        <v>0</v>
      </c>
      <c r="F45" s="23">
        <f t="shared" si="34"/>
        <v>0</v>
      </c>
      <c r="G45" s="23">
        <f t="shared" si="34"/>
        <v>0</v>
      </c>
      <c r="H45" s="23">
        <f t="shared" si="34"/>
        <v>0</v>
      </c>
      <c r="I45" s="14">
        <f>I42+I43-I44</f>
        <v>0</v>
      </c>
      <c r="K45" s="547">
        <f>B42+B43-B44-B45</f>
        <v>0</v>
      </c>
      <c r="L45" s="553">
        <f>C42+C43-C44-C45</f>
        <v>0</v>
      </c>
      <c r="M45" s="553">
        <f t="shared" ref="M45:R45" si="35">D42+D43-D44-D45</f>
        <v>0</v>
      </c>
      <c r="N45" s="553">
        <f t="shared" si="35"/>
        <v>0</v>
      </c>
      <c r="O45" s="553">
        <f t="shared" si="35"/>
        <v>0</v>
      </c>
      <c r="P45" s="553">
        <f t="shared" si="35"/>
        <v>0</v>
      </c>
      <c r="Q45" s="553">
        <f t="shared" si="35"/>
        <v>0</v>
      </c>
      <c r="R45" s="553">
        <f t="shared" si="35"/>
        <v>0</v>
      </c>
    </row>
    <row r="46" spans="1:37" ht="15" customHeight="1" thickTop="1" thickBot="1" x14ac:dyDescent="0.3">
      <c r="A46" s="38" t="s">
        <v>34</v>
      </c>
      <c r="B46" s="39"/>
      <c r="C46" s="39"/>
      <c r="D46" s="39"/>
      <c r="E46" s="39"/>
      <c r="F46" s="39"/>
      <c r="G46" s="39"/>
      <c r="H46" s="39"/>
      <c r="I46" s="40"/>
      <c r="R46" s="545"/>
    </row>
    <row r="47" spans="1:37" ht="15" customHeight="1" thickTop="1" thickBot="1" x14ac:dyDescent="0.3">
      <c r="A47" s="41" t="s">
        <v>32</v>
      </c>
      <c r="B47" s="19">
        <f>B31-B37-B42</f>
        <v>0</v>
      </c>
      <c r="C47" s="19">
        <f t="shared" ref="C47:I47" si="36">C31-C37-C42</f>
        <v>0</v>
      </c>
      <c r="D47" s="19">
        <f t="shared" si="36"/>
        <v>0</v>
      </c>
      <c r="E47" s="19">
        <f t="shared" si="36"/>
        <v>0</v>
      </c>
      <c r="F47" s="19">
        <f t="shared" si="36"/>
        <v>0</v>
      </c>
      <c r="G47" s="19">
        <f t="shared" si="36"/>
        <v>0</v>
      </c>
      <c r="H47" s="19">
        <f t="shared" si="36"/>
        <v>0</v>
      </c>
      <c r="I47" s="12">
        <f t="shared" si="36"/>
        <v>0</v>
      </c>
      <c r="K47" s="547">
        <f>B31-B37-B42-B47</f>
        <v>0</v>
      </c>
      <c r="L47" s="553">
        <f t="shared" ref="L47:N47" si="37">C31-C37-C42-C47</f>
        <v>0</v>
      </c>
      <c r="M47" s="553">
        <f t="shared" si="37"/>
        <v>0</v>
      </c>
      <c r="N47" s="553">
        <f t="shared" si="37"/>
        <v>0</v>
      </c>
      <c r="O47" s="553">
        <f>F31-F37-F42-F47</f>
        <v>0</v>
      </c>
      <c r="P47" s="553">
        <f t="shared" ref="P47:Q47" si="38">G31-G37-G42-G47</f>
        <v>0</v>
      </c>
      <c r="Q47" s="553">
        <f t="shared" si="38"/>
        <v>0</v>
      </c>
      <c r="R47" s="545">
        <f t="shared" ref="R47" si="39">SUM(B47:H47)-I47</f>
        <v>0</v>
      </c>
    </row>
    <row r="48" spans="1:37" ht="15" customHeight="1" thickBot="1" x14ac:dyDescent="0.3">
      <c r="A48" s="22" t="s">
        <v>30</v>
      </c>
      <c r="B48" s="23">
        <f t="shared" ref="B48:I48" si="40">B35-B40-B45</f>
        <v>0</v>
      </c>
      <c r="C48" s="23">
        <f t="shared" si="40"/>
        <v>0</v>
      </c>
      <c r="D48" s="23">
        <f t="shared" si="40"/>
        <v>0</v>
      </c>
      <c r="E48" s="23">
        <f t="shared" si="40"/>
        <v>0</v>
      </c>
      <c r="F48" s="23">
        <f t="shared" si="40"/>
        <v>0</v>
      </c>
      <c r="G48" s="23">
        <f t="shared" si="40"/>
        <v>0</v>
      </c>
      <c r="H48" s="23">
        <f t="shared" si="40"/>
        <v>0</v>
      </c>
      <c r="I48" s="14">
        <f t="shared" si="40"/>
        <v>0</v>
      </c>
      <c r="K48" s="547">
        <f>B35-B40-B45-B48</f>
        <v>0</v>
      </c>
      <c r="L48" s="553">
        <f t="shared" ref="L48:N48" si="41">C35-C40-C45-C48</f>
        <v>0</v>
      </c>
      <c r="M48" s="553">
        <f t="shared" si="41"/>
        <v>0</v>
      </c>
      <c r="N48" s="553">
        <f t="shared" si="41"/>
        <v>0</v>
      </c>
      <c r="O48" s="553">
        <f>F35-F40-F45-F48</f>
        <v>0</v>
      </c>
      <c r="P48" s="553">
        <f t="shared" ref="P48:Q48" si="42">G35-G40-G45-G48</f>
        <v>0</v>
      </c>
      <c r="Q48" s="553">
        <f t="shared" si="42"/>
        <v>0</v>
      </c>
      <c r="R48" s="545">
        <f>SUM(B48:H48)-I48</f>
        <v>0</v>
      </c>
      <c r="AC48" s="547">
        <f>B48-'BS old'!$G$13</f>
        <v>0</v>
      </c>
      <c r="AD48" s="554">
        <f>C48-'BS old'!$G$14</f>
        <v>0</v>
      </c>
      <c r="AE48" s="554">
        <f>D48-'BS old'!$IB$15</f>
        <v>0</v>
      </c>
      <c r="AF48" s="554">
        <f>E48-'BS old'!$G$16</f>
        <v>0</v>
      </c>
      <c r="AG48" s="554">
        <f>F48-'BS old'!$G$17</f>
        <v>0</v>
      </c>
      <c r="AH48" s="554">
        <f>G48-'BS old'!$G$18</f>
        <v>0</v>
      </c>
      <c r="AI48" s="554">
        <f>H48-'BS old'!$G$19</f>
        <v>0</v>
      </c>
      <c r="AJ48" s="545">
        <f>I48-'BS old'!$G$12</f>
        <v>0</v>
      </c>
      <c r="AK48" s="288"/>
    </row>
    <row r="49" ht="15.75" thickTop="1" x14ac:dyDescent="0.25"/>
  </sheetData>
  <mergeCells count="7">
    <mergeCell ref="T1:AA1"/>
    <mergeCell ref="AC1:AJ1"/>
    <mergeCell ref="A28:A29"/>
    <mergeCell ref="B28:I28"/>
    <mergeCell ref="A3:A4"/>
    <mergeCell ref="B3:I3"/>
    <mergeCell ref="K1:R1"/>
  </mergeCells>
  <conditionalFormatting sqref="K6:R23">
    <cfRule type="cellIs" dxfId="261" priority="13" operator="lessThan">
      <formula>0</formula>
    </cfRule>
    <cfRule type="cellIs" dxfId="260" priority="14" operator="greaterThan">
      <formula>0</formula>
    </cfRule>
  </conditionalFormatting>
  <conditionalFormatting sqref="K31:R48">
    <cfRule type="cellIs" dxfId="259" priority="11" operator="lessThan">
      <formula>0</formula>
    </cfRule>
    <cfRule type="cellIs" dxfId="258" priority="12" operator="greaterThan">
      <formula>0</formula>
    </cfRule>
  </conditionalFormatting>
  <conditionalFormatting sqref="T6:AA22">
    <cfRule type="cellIs" dxfId="257" priority="9" operator="lessThan">
      <formula>0</formula>
    </cfRule>
    <cfRule type="cellIs" dxfId="256" priority="10" operator="greaterThan">
      <formula>0</formula>
    </cfRule>
  </conditionalFormatting>
  <conditionalFormatting sqref="AC10:AJ48">
    <cfRule type="cellIs" dxfId="255" priority="7" operator="lessThan">
      <formula>0</formula>
    </cfRule>
    <cfRule type="cellIs" dxfId="254" priority="8" operator="greaterThan">
      <formula>0</formula>
    </cfRule>
  </conditionalFormatting>
  <conditionalFormatting sqref="K6:R23">
    <cfRule type="cellIs" dxfId="253" priority="5" operator="lessThan">
      <formula>0</formula>
    </cfRule>
    <cfRule type="cellIs" dxfId="252" priority="6" operator="greaterThan">
      <formula>0</formula>
    </cfRule>
  </conditionalFormatting>
  <conditionalFormatting sqref="K31:R48">
    <cfRule type="cellIs" dxfId="251" priority="3" operator="lessThan">
      <formula>0</formula>
    </cfRule>
    <cfRule type="cellIs" dxfId="250" priority="4" operator="greaterThan">
      <formula>0</formula>
    </cfRule>
  </conditionalFormatting>
  <conditionalFormatting sqref="K31:R48">
    <cfRule type="cellIs" dxfId="249" priority="1" operator="lessThan">
      <formula>0</formula>
    </cfRule>
    <cfRule type="cellIs" dxfId="24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C9"/>
  <sheetViews>
    <sheetView showGridLines="0" zoomScaleNormal="100" workbookViewId="0">
      <selection activeCell="B2" sqref="B2:C2"/>
    </sheetView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1" t="s">
        <v>265</v>
      </c>
    </row>
    <row r="2" spans="1:3" ht="16.5" thickTop="1" thickBot="1" x14ac:dyDescent="0.3">
      <c r="A2" s="976" t="s">
        <v>266</v>
      </c>
      <c r="B2" s="955" t="s">
        <v>267</v>
      </c>
      <c r="C2" s="956"/>
    </row>
    <row r="3" spans="1:3" ht="24" thickTop="1" thickBot="1" x14ac:dyDescent="0.3">
      <c r="A3" s="978"/>
      <c r="B3" s="67" t="s">
        <v>2</v>
      </c>
      <c r="C3" s="67" t="s">
        <v>3</v>
      </c>
    </row>
    <row r="4" spans="1:3" ht="20.25" customHeight="1" thickTop="1" thickBot="1" x14ac:dyDescent="0.3">
      <c r="A4" s="11" t="s">
        <v>268</v>
      </c>
      <c r="B4" s="76"/>
      <c r="C4" s="77"/>
    </row>
    <row r="5" spans="1:3" ht="20.25" customHeight="1" thickBot="1" x14ac:dyDescent="0.3">
      <c r="A5" s="11" t="s">
        <v>269</v>
      </c>
      <c r="B5" s="76"/>
      <c r="C5" s="77"/>
    </row>
    <row r="6" spans="1:3" ht="20.25" customHeight="1" thickBot="1" x14ac:dyDescent="0.3">
      <c r="A6" s="11" t="s">
        <v>270</v>
      </c>
      <c r="B6" s="76"/>
      <c r="C6" s="77"/>
    </row>
    <row r="7" spans="1:3" ht="20.25" customHeight="1" thickBot="1" x14ac:dyDescent="0.3">
      <c r="A7" s="11" t="s">
        <v>271</v>
      </c>
      <c r="B7" s="76"/>
      <c r="C7" s="77"/>
    </row>
    <row r="8" spans="1:3" ht="20.25" customHeight="1" thickBot="1" x14ac:dyDescent="0.3">
      <c r="A8" s="22" t="s">
        <v>14</v>
      </c>
      <c r="B8" s="82">
        <f>SUM(B4:B7)</f>
        <v>0</v>
      </c>
      <c r="C8" s="75">
        <f>SUM(C4:C7)</f>
        <v>0</v>
      </c>
    </row>
    <row r="9" spans="1:3" ht="17.25" thickTop="1" x14ac:dyDescent="0.3">
      <c r="A9" s="1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O8"/>
  <sheetViews>
    <sheetView showGridLines="0" zoomScaleNormal="100" workbookViewId="0">
      <selection activeCell="H11" sqref="H11"/>
    </sheetView>
  </sheetViews>
  <sheetFormatPr defaultRowHeight="15" x14ac:dyDescent="0.25"/>
  <cols>
    <col min="1" max="1" width="18.85546875" customWidth="1"/>
    <col min="2" max="7" width="11.28515625" customWidth="1"/>
    <col min="10" max="10" width="9.140625" style="289"/>
    <col min="11" max="14" width="9.140625" style="290"/>
    <col min="15" max="15" width="9.140625" style="294"/>
  </cols>
  <sheetData>
    <row r="1" spans="1:15" ht="17.25" thickBot="1" x14ac:dyDescent="0.35">
      <c r="A1" s="1" t="s">
        <v>272</v>
      </c>
      <c r="J1" s="971" t="s">
        <v>946</v>
      </c>
      <c r="K1" s="972"/>
      <c r="L1" s="972"/>
      <c r="M1" s="972"/>
      <c r="N1" s="972"/>
      <c r="O1" s="973"/>
    </row>
    <row r="2" spans="1:15" ht="24.75" customHeight="1" thickTop="1" thickBot="1" x14ac:dyDescent="0.3">
      <c r="A2" s="976" t="s">
        <v>1</v>
      </c>
      <c r="B2" s="962" t="s">
        <v>2</v>
      </c>
      <c r="C2" s="963"/>
      <c r="D2" s="964"/>
      <c r="E2" s="955" t="s">
        <v>3</v>
      </c>
      <c r="F2" s="961"/>
      <c r="G2" s="956"/>
      <c r="J2" s="962" t="s">
        <v>2</v>
      </c>
      <c r="K2" s="963"/>
      <c r="L2" s="964"/>
      <c r="M2" s="955" t="s">
        <v>456</v>
      </c>
      <c r="N2" s="961"/>
      <c r="O2" s="956"/>
    </row>
    <row r="3" spans="1:15" ht="16.5" customHeight="1" thickTop="1" thickBot="1" x14ac:dyDescent="0.3">
      <c r="A3" s="977"/>
      <c r="B3" s="962" t="s">
        <v>184</v>
      </c>
      <c r="C3" s="963"/>
      <c r="D3" s="964"/>
      <c r="E3" s="962" t="s">
        <v>184</v>
      </c>
      <c r="F3" s="963"/>
      <c r="G3" s="964"/>
      <c r="J3" s="962" t="s">
        <v>184</v>
      </c>
      <c r="K3" s="963"/>
      <c r="L3" s="964"/>
      <c r="M3" s="962" t="s">
        <v>184</v>
      </c>
      <c r="N3" s="963"/>
      <c r="O3" s="964"/>
    </row>
    <row r="4" spans="1:15" s="4" customFormat="1" ht="45" customHeight="1" thickTop="1" thickBot="1" x14ac:dyDescent="0.3">
      <c r="A4" s="978"/>
      <c r="B4" s="18" t="s">
        <v>185</v>
      </c>
      <c r="C4" s="18" t="s">
        <v>186</v>
      </c>
      <c r="D4" s="18" t="s">
        <v>187</v>
      </c>
      <c r="E4" s="18" t="s">
        <v>185</v>
      </c>
      <c r="F4" s="18" t="s">
        <v>186</v>
      </c>
      <c r="G4" s="18" t="s">
        <v>187</v>
      </c>
      <c r="J4" s="56" t="s">
        <v>185</v>
      </c>
      <c r="K4" s="18" t="s">
        <v>186</v>
      </c>
      <c r="L4" s="18" t="s">
        <v>187</v>
      </c>
      <c r="M4" s="18" t="s">
        <v>185</v>
      </c>
      <c r="N4" s="18" t="s">
        <v>186</v>
      </c>
      <c r="O4" s="18" t="s">
        <v>187</v>
      </c>
    </row>
    <row r="5" spans="1:15" ht="18.75" customHeight="1" thickTop="1" thickBot="1" x14ac:dyDescent="0.3">
      <c r="A5" s="71" t="s">
        <v>188</v>
      </c>
      <c r="B5" s="141"/>
      <c r="C5" s="141"/>
      <c r="D5" s="141"/>
      <c r="E5" s="141"/>
      <c r="F5" s="141"/>
      <c r="G5" s="74"/>
    </row>
    <row r="6" spans="1:15" ht="18.75" customHeight="1" thickBot="1" x14ac:dyDescent="0.3">
      <c r="A6" s="68" t="s">
        <v>273</v>
      </c>
      <c r="B6" s="76"/>
      <c r="C6" s="76"/>
      <c r="D6" s="76"/>
      <c r="E6" s="76"/>
      <c r="F6" s="76"/>
      <c r="G6" s="77"/>
    </row>
    <row r="7" spans="1:15" ht="18.75" customHeight="1" thickBot="1" x14ac:dyDescent="0.3">
      <c r="A7" s="69" t="s">
        <v>14</v>
      </c>
      <c r="B7" s="82">
        <f>B5+B6</f>
        <v>0</v>
      </c>
      <c r="C7" s="82">
        <f t="shared" ref="C7:G7" si="0">C5+C6</f>
        <v>0</v>
      </c>
      <c r="D7" s="82">
        <f t="shared" si="0"/>
        <v>0</v>
      </c>
      <c r="E7" s="82">
        <f t="shared" si="0"/>
        <v>0</v>
      </c>
      <c r="F7" s="82">
        <f t="shared" si="0"/>
        <v>0</v>
      </c>
      <c r="G7" s="75">
        <f t="shared" si="0"/>
        <v>0</v>
      </c>
      <c r="J7" s="292">
        <f>SUM(B5:B6)-B7</f>
        <v>0</v>
      </c>
      <c r="K7" s="291">
        <f t="shared" ref="K7:O7" si="1">SUM(C5:C6)-C7</f>
        <v>0</v>
      </c>
      <c r="L7" s="291">
        <f t="shared" si="1"/>
        <v>0</v>
      </c>
      <c r="M7" s="291">
        <f t="shared" si="1"/>
        <v>0</v>
      </c>
      <c r="N7" s="291">
        <f t="shared" si="1"/>
        <v>0</v>
      </c>
      <c r="O7" s="295">
        <f t="shared" si="1"/>
        <v>0</v>
      </c>
    </row>
    <row r="8" spans="1:15" ht="15.75" thickTop="1" x14ac:dyDescent="0.25"/>
  </sheetData>
  <mergeCells count="10">
    <mergeCell ref="B2:D2"/>
    <mergeCell ref="E2:G2"/>
    <mergeCell ref="B3:D3"/>
    <mergeCell ref="E3:G3"/>
    <mergeCell ref="A2:A4"/>
    <mergeCell ref="J1:O1"/>
    <mergeCell ref="J2:L2"/>
    <mergeCell ref="M2:O2"/>
    <mergeCell ref="J3:L3"/>
    <mergeCell ref="M3:O3"/>
  </mergeCells>
  <conditionalFormatting sqref="J5:O7">
    <cfRule type="cellIs" dxfId="29" priority="3" operator="lessThan">
      <formula>0</formula>
    </cfRule>
    <cfRule type="cellIs" dxfId="28" priority="4" operator="greaterThan">
      <formula>0</formula>
    </cfRule>
  </conditionalFormatting>
  <conditionalFormatting sqref="J7:O7">
    <cfRule type="cellIs" dxfId="27" priority="1" operator="lessThan">
      <formula>0</formula>
    </cfRule>
    <cfRule type="cellIs" dxfId="26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C12"/>
  <sheetViews>
    <sheetView showGridLines="0" zoomScaleNormal="100" workbookViewId="0">
      <selection activeCell="B14" sqref="B14"/>
    </sheetView>
  </sheetViews>
  <sheetFormatPr defaultRowHeight="15" x14ac:dyDescent="0.25"/>
  <cols>
    <col min="1" max="3" width="28.8554687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338</v>
      </c>
    </row>
    <row r="2" spans="1:3" ht="33" customHeight="1" thickTop="1" thickBot="1" x14ac:dyDescent="0.3">
      <c r="A2" s="81" t="s">
        <v>131</v>
      </c>
      <c r="B2" s="67" t="s">
        <v>2</v>
      </c>
      <c r="C2" s="67" t="s">
        <v>3</v>
      </c>
    </row>
    <row r="3" spans="1:3" ht="18.75" customHeight="1" thickTop="1" thickBot="1" x14ac:dyDescent="0.3">
      <c r="A3" s="152" t="s">
        <v>339</v>
      </c>
      <c r="B3" s="77"/>
      <c r="C3" s="77"/>
    </row>
    <row r="4" spans="1:3" ht="18.75" customHeight="1" thickBot="1" x14ac:dyDescent="0.3">
      <c r="A4" s="153" t="s">
        <v>340</v>
      </c>
      <c r="B4" s="77"/>
      <c r="C4" s="77"/>
    </row>
    <row r="5" spans="1:3" ht="18.75" customHeight="1" thickBot="1" x14ac:dyDescent="0.3">
      <c r="A5" s="68" t="s">
        <v>341</v>
      </c>
      <c r="B5" s="77"/>
      <c r="C5" s="77"/>
    </row>
    <row r="6" spans="1:3" ht="18.75" customHeight="1" thickBot="1" x14ac:dyDescent="0.3">
      <c r="A6" s="152" t="s">
        <v>342</v>
      </c>
      <c r="B6" s="77"/>
      <c r="C6" s="77"/>
    </row>
    <row r="7" spans="1:3" ht="18.75" customHeight="1" thickBot="1" x14ac:dyDescent="0.3">
      <c r="A7" s="154" t="s">
        <v>343</v>
      </c>
      <c r="B7" s="77"/>
      <c r="C7" s="77"/>
    </row>
    <row r="8" spans="1:3" ht="18.75" customHeight="1" thickBot="1" x14ac:dyDescent="0.3">
      <c r="A8" s="126" t="s">
        <v>344</v>
      </c>
      <c r="B8" s="77"/>
      <c r="C8" s="77"/>
    </row>
    <row r="9" spans="1:3" ht="18.75" customHeight="1" thickBot="1" x14ac:dyDescent="0.3">
      <c r="A9" s="153" t="s">
        <v>345</v>
      </c>
      <c r="B9" s="77"/>
      <c r="C9" s="77"/>
    </row>
    <row r="10" spans="1:3" ht="18.75" customHeight="1" thickBot="1" x14ac:dyDescent="0.3">
      <c r="A10" s="152" t="s">
        <v>346</v>
      </c>
      <c r="B10" s="123"/>
      <c r="C10" s="123"/>
    </row>
    <row r="11" spans="1:3" ht="18.75" customHeight="1" thickBot="1" x14ac:dyDescent="0.3">
      <c r="A11" s="155" t="s">
        <v>347</v>
      </c>
      <c r="B11" s="124"/>
      <c r="C11" s="124"/>
    </row>
    <row r="12" spans="1:3" ht="17.25" thickTop="1" x14ac:dyDescent="0.3">
      <c r="A12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D20"/>
  <sheetViews>
    <sheetView showGridLines="0" zoomScaleNormal="100" workbookViewId="0">
      <selection activeCell="A5" sqref="A5:A10"/>
    </sheetView>
  </sheetViews>
  <sheetFormatPr defaultRowHeight="15" x14ac:dyDescent="0.2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4" ht="16.5" x14ac:dyDescent="0.3">
      <c r="A1" s="1" t="s">
        <v>348</v>
      </c>
    </row>
    <row r="2" spans="1:4" ht="15.75" thickBot="1" x14ac:dyDescent="0.3">
      <c r="A2" s="46" t="s">
        <v>8</v>
      </c>
      <c r="B2" s="17"/>
      <c r="C2" s="17"/>
      <c r="D2" s="17"/>
    </row>
    <row r="3" spans="1:4" ht="16.5" thickTop="1" thickBot="1" x14ac:dyDescent="0.3">
      <c r="A3" s="976" t="s">
        <v>349</v>
      </c>
      <c r="B3" s="955" t="s">
        <v>350</v>
      </c>
      <c r="C3" s="956"/>
      <c r="D3" s="17"/>
    </row>
    <row r="4" spans="1:4" ht="16.5" thickTop="1" thickBot="1" x14ac:dyDescent="0.3">
      <c r="A4" s="978"/>
      <c r="B4" s="18" t="s">
        <v>351</v>
      </c>
      <c r="C4" s="156" t="s">
        <v>352</v>
      </c>
      <c r="D4" s="17"/>
    </row>
    <row r="5" spans="1:4" ht="20.25" customHeight="1" thickTop="1" thickBot="1" x14ac:dyDescent="0.3">
      <c r="A5" s="11" t="s">
        <v>353</v>
      </c>
      <c r="B5" s="77"/>
      <c r="C5" s="77"/>
      <c r="D5" s="17"/>
    </row>
    <row r="6" spans="1:4" ht="20.25" customHeight="1" thickBot="1" x14ac:dyDescent="0.3">
      <c r="A6" s="11" t="s">
        <v>354</v>
      </c>
      <c r="B6" s="77"/>
      <c r="C6" s="77"/>
      <c r="D6" s="17"/>
    </row>
    <row r="7" spans="1:4" ht="20.25" customHeight="1" thickBot="1" x14ac:dyDescent="0.3">
      <c r="A7" s="11" t="s">
        <v>355</v>
      </c>
      <c r="B7" s="77"/>
      <c r="C7" s="77"/>
      <c r="D7" s="17"/>
    </row>
    <row r="8" spans="1:4" ht="20.25" customHeight="1" thickBot="1" x14ac:dyDescent="0.3">
      <c r="A8" s="11" t="s">
        <v>356</v>
      </c>
      <c r="B8" s="77"/>
      <c r="C8" s="77"/>
      <c r="D8" s="17"/>
    </row>
    <row r="9" spans="1:4" ht="20.25" customHeight="1" thickBot="1" x14ac:dyDescent="0.3">
      <c r="A9" s="11" t="s">
        <v>357</v>
      </c>
      <c r="B9" s="77"/>
      <c r="C9" s="77"/>
      <c r="D9" s="17"/>
    </row>
    <row r="10" spans="1:4" ht="20.25" customHeight="1" thickBot="1" x14ac:dyDescent="0.3">
      <c r="A10" s="13" t="s">
        <v>358</v>
      </c>
      <c r="B10" s="75"/>
      <c r="C10" s="75"/>
      <c r="D10" s="17"/>
    </row>
    <row r="11" spans="1:4" ht="16.5" thickTop="1" thickBot="1" x14ac:dyDescent="0.3">
      <c r="A11" s="157" t="s">
        <v>15</v>
      </c>
      <c r="B11" s="17"/>
      <c r="C11" s="17"/>
      <c r="D11" s="17"/>
    </row>
    <row r="12" spans="1:4" ht="16.5" thickTop="1" thickBot="1" x14ac:dyDescent="0.3">
      <c r="A12" s="953" t="s">
        <v>349</v>
      </c>
      <c r="B12" s="955" t="s">
        <v>359</v>
      </c>
      <c r="C12" s="956"/>
      <c r="D12" s="17"/>
    </row>
    <row r="13" spans="1:4" ht="16.5" thickTop="1" thickBot="1" x14ac:dyDescent="0.3">
      <c r="A13" s="954"/>
      <c r="B13" s="18" t="s">
        <v>351</v>
      </c>
      <c r="C13" s="156" t="s">
        <v>352</v>
      </c>
      <c r="D13" s="17"/>
    </row>
    <row r="14" spans="1:4" ht="20.25" customHeight="1" thickTop="1" thickBot="1" x14ac:dyDescent="0.3">
      <c r="A14" s="11" t="s">
        <v>353</v>
      </c>
      <c r="B14" s="77"/>
      <c r="C14" s="77"/>
      <c r="D14" s="17"/>
    </row>
    <row r="15" spans="1:4" ht="20.25" customHeight="1" thickBot="1" x14ac:dyDescent="0.3">
      <c r="A15" s="11" t="s">
        <v>354</v>
      </c>
      <c r="B15" s="77"/>
      <c r="C15" s="77"/>
      <c r="D15" s="17"/>
    </row>
    <row r="16" spans="1:4" ht="20.25" customHeight="1" thickBot="1" x14ac:dyDescent="0.3">
      <c r="A16" s="11" t="s">
        <v>355</v>
      </c>
      <c r="B16" s="77"/>
      <c r="C16" s="77"/>
      <c r="D16" s="17"/>
    </row>
    <row r="17" spans="1:4" ht="20.25" customHeight="1" thickBot="1" x14ac:dyDescent="0.3">
      <c r="A17" s="11" t="s">
        <v>356</v>
      </c>
      <c r="B17" s="77"/>
      <c r="C17" s="77"/>
      <c r="D17" s="17"/>
    </row>
    <row r="18" spans="1:4" ht="20.25" customHeight="1" thickBot="1" x14ac:dyDescent="0.3">
      <c r="A18" s="11" t="s">
        <v>357</v>
      </c>
      <c r="B18" s="77"/>
      <c r="C18" s="77"/>
      <c r="D18" s="17"/>
    </row>
    <row r="19" spans="1:4" ht="20.25" customHeight="1" thickBot="1" x14ac:dyDescent="0.3">
      <c r="A19" s="139" t="s">
        <v>358</v>
      </c>
      <c r="B19" s="75"/>
      <c r="C19" s="75"/>
      <c r="D19" s="17"/>
    </row>
    <row r="20" spans="1:4" ht="15.75" thickTop="1" x14ac:dyDescent="0.25">
      <c r="A20" s="17"/>
      <c r="B20" s="17"/>
      <c r="C20" s="17"/>
      <c r="D20" s="17"/>
    </row>
  </sheetData>
  <mergeCells count="4">
    <mergeCell ref="A3:A4"/>
    <mergeCell ref="B3:C3"/>
    <mergeCell ref="A12:A13"/>
    <mergeCell ref="B12:C12"/>
  </mergeCells>
  <pageMargins left="0.7" right="0.7" top="0.75" bottom="0.75" header="0.3" footer="0.3"/>
  <pageSetup paperSize="9"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C11"/>
  <sheetViews>
    <sheetView showGridLines="0" zoomScaleNormal="100" workbookViewId="0">
      <selection activeCell="A2" sqref="A2:A10"/>
    </sheetView>
  </sheetViews>
  <sheetFormatPr defaultRowHeight="15" x14ac:dyDescent="0.2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360</v>
      </c>
    </row>
    <row r="2" spans="1:3" ht="24" thickTop="1" thickBot="1" x14ac:dyDescent="0.3">
      <c r="A2" s="81" t="s">
        <v>361</v>
      </c>
      <c r="B2" s="67" t="s">
        <v>362</v>
      </c>
      <c r="C2" s="67" t="s">
        <v>363</v>
      </c>
    </row>
    <row r="3" spans="1:3" ht="20.25" customHeight="1" thickTop="1" thickBot="1" x14ac:dyDescent="0.3">
      <c r="A3" s="119" t="s">
        <v>364</v>
      </c>
      <c r="B3" s="77"/>
      <c r="C3" s="77"/>
    </row>
    <row r="4" spans="1:3" ht="20.25" customHeight="1" thickBot="1" x14ac:dyDescent="0.3">
      <c r="A4" s="126" t="s">
        <v>365</v>
      </c>
      <c r="B4" s="77"/>
      <c r="C4" s="77"/>
    </row>
    <row r="5" spans="1:3" ht="20.25" customHeight="1" thickBot="1" x14ac:dyDescent="0.3">
      <c r="A5" s="126" t="s">
        <v>366</v>
      </c>
      <c r="B5" s="77"/>
      <c r="C5" s="77"/>
    </row>
    <row r="6" spans="1:3" ht="20.25" customHeight="1" thickBot="1" x14ac:dyDescent="0.3">
      <c r="A6" s="126" t="s">
        <v>367</v>
      </c>
      <c r="B6" s="77"/>
      <c r="C6" s="77"/>
    </row>
    <row r="7" spans="1:3" ht="21" customHeight="1" thickBot="1" x14ac:dyDescent="0.3">
      <c r="A7" s="126" t="s">
        <v>457</v>
      </c>
      <c r="B7" s="77"/>
      <c r="C7" s="77"/>
    </row>
    <row r="8" spans="1:3" ht="20.25" customHeight="1" thickBot="1" x14ac:dyDescent="0.3">
      <c r="A8" s="116" t="s">
        <v>368</v>
      </c>
      <c r="B8" s="77"/>
      <c r="C8" s="77"/>
    </row>
    <row r="9" spans="1:3" ht="20.25" customHeight="1" thickBot="1" x14ac:dyDescent="0.3">
      <c r="A9" s="119" t="s">
        <v>369</v>
      </c>
      <c r="B9" s="77"/>
      <c r="C9" s="123"/>
    </row>
    <row r="10" spans="1:3" ht="20.25" customHeight="1" thickBot="1" x14ac:dyDescent="0.3">
      <c r="A10" s="127" t="s">
        <v>370</v>
      </c>
      <c r="B10" s="75"/>
      <c r="C10" s="124"/>
    </row>
    <row r="11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G9"/>
  <sheetViews>
    <sheetView showGridLines="0" zoomScaleNormal="100" workbookViewId="0">
      <selection activeCell="D14" sqref="D14"/>
    </sheetView>
  </sheetViews>
  <sheetFormatPr defaultRowHeight="15" x14ac:dyDescent="0.25"/>
  <cols>
    <col min="1" max="1" width="16.7109375" customWidth="1"/>
    <col min="2" max="7" width="11.5703125" customWidth="1"/>
  </cols>
  <sheetData>
    <row r="1" spans="1:7" ht="17.25" thickBot="1" x14ac:dyDescent="0.35">
      <c r="A1" s="1" t="s">
        <v>274</v>
      </c>
    </row>
    <row r="2" spans="1:7" ht="44.25" customHeight="1" thickTop="1" thickBot="1" x14ac:dyDescent="0.3">
      <c r="A2" s="976" t="s">
        <v>275</v>
      </c>
      <c r="B2" s="955" t="s">
        <v>276</v>
      </c>
      <c r="C2" s="956"/>
      <c r="D2" s="955" t="s">
        <v>277</v>
      </c>
      <c r="E2" s="956"/>
      <c r="F2" s="955" t="s">
        <v>278</v>
      </c>
      <c r="G2" s="956"/>
    </row>
    <row r="3" spans="1:7" s="290" customFormat="1" ht="57.75" thickTop="1" thickBot="1" x14ac:dyDescent="0.3">
      <c r="A3" s="978"/>
      <c r="B3" s="56" t="s">
        <v>2</v>
      </c>
      <c r="C3" s="174" t="s">
        <v>448</v>
      </c>
      <c r="D3" s="174" t="s">
        <v>2</v>
      </c>
      <c r="E3" s="174" t="s">
        <v>448</v>
      </c>
      <c r="F3" s="174" t="s">
        <v>2</v>
      </c>
      <c r="G3" s="174" t="s">
        <v>448</v>
      </c>
    </row>
    <row r="4" spans="1:7" ht="18.75" customHeight="1" thickTop="1" thickBot="1" x14ac:dyDescent="0.3">
      <c r="A4" s="105"/>
      <c r="B4" s="77"/>
      <c r="C4" s="77"/>
      <c r="D4" s="77"/>
      <c r="E4" s="77"/>
      <c r="F4" s="77"/>
      <c r="G4" s="77"/>
    </row>
    <row r="5" spans="1:7" ht="18.75" customHeight="1" thickBot="1" x14ac:dyDescent="0.3">
      <c r="A5" s="105"/>
      <c r="B5" s="77"/>
      <c r="C5" s="77"/>
      <c r="D5" s="77"/>
      <c r="E5" s="77"/>
      <c r="F5" s="77"/>
      <c r="G5" s="77"/>
    </row>
    <row r="6" spans="1:7" ht="18.75" customHeight="1" thickBot="1" x14ac:dyDescent="0.3">
      <c r="A6" s="105"/>
      <c r="B6" s="77"/>
      <c r="C6" s="77"/>
      <c r="D6" s="77"/>
      <c r="E6" s="77"/>
      <c r="F6" s="77"/>
      <c r="G6" s="77"/>
    </row>
    <row r="7" spans="1:7" ht="18.75" customHeight="1" thickBot="1" x14ac:dyDescent="0.3">
      <c r="A7" s="105"/>
      <c r="B7" s="77"/>
      <c r="C7" s="77"/>
      <c r="D7" s="77"/>
      <c r="E7" s="77"/>
      <c r="F7" s="77"/>
      <c r="G7" s="77"/>
    </row>
    <row r="8" spans="1:7" ht="18.75" customHeight="1" thickBot="1" x14ac:dyDescent="0.3">
      <c r="A8" s="69" t="s">
        <v>14</v>
      </c>
      <c r="B8" s="75">
        <f t="shared" ref="B8:G8" si="0">SUM(B4:B7)</f>
        <v>0</v>
      </c>
      <c r="C8" s="75">
        <f t="shared" si="0"/>
        <v>0</v>
      </c>
      <c r="D8" s="75">
        <f t="shared" si="0"/>
        <v>0</v>
      </c>
      <c r="E8" s="75">
        <f t="shared" si="0"/>
        <v>0</v>
      </c>
      <c r="F8" s="75">
        <f t="shared" si="0"/>
        <v>0</v>
      </c>
      <c r="G8" s="75">
        <f t="shared" si="0"/>
        <v>0</v>
      </c>
    </row>
    <row r="9" spans="1:7" ht="15.75" thickTop="1" x14ac:dyDescent="0.25"/>
  </sheetData>
  <mergeCells count="4">
    <mergeCell ref="A2:A3"/>
    <mergeCell ref="B2:C2"/>
    <mergeCell ref="D2:E2"/>
    <mergeCell ref="F2:G2"/>
  </mergeCells>
  <pageMargins left="0.7" right="0.7" top="0.75" bottom="0.75" header="0.3" footer="0.3"/>
  <pageSetup paperSize="9" orientation="portrait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8"/>
  <dimension ref="A1:R13"/>
  <sheetViews>
    <sheetView showGridLines="0" zoomScaleNormal="100" workbookViewId="0">
      <selection activeCell="N4" sqref="N4:R12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  <col min="8" max="8" width="15.7109375" style="289" customWidth="1"/>
    <col min="9" max="10" width="15.7109375" style="290" customWidth="1"/>
    <col min="11" max="11" width="14.85546875" style="290" customWidth="1"/>
    <col min="12" max="12" width="14.85546875" style="294" customWidth="1"/>
    <col min="13" max="13" width="6.5703125" customWidth="1"/>
    <col min="14" max="14" width="15.5703125" style="289" customWidth="1"/>
    <col min="15" max="17" width="15.5703125" style="290" customWidth="1"/>
    <col min="18" max="18" width="15.5703125" style="294" customWidth="1"/>
    <col min="19" max="19" width="19.85546875" customWidth="1"/>
  </cols>
  <sheetData>
    <row r="1" spans="1:18" ht="17.25" thickBot="1" x14ac:dyDescent="0.35">
      <c r="A1" s="1" t="s">
        <v>279</v>
      </c>
      <c r="H1" s="971" t="s">
        <v>946</v>
      </c>
      <c r="I1" s="972"/>
      <c r="J1" s="972"/>
      <c r="K1" s="972"/>
      <c r="L1" s="973"/>
      <c r="N1" s="971" t="s">
        <v>948</v>
      </c>
      <c r="O1" s="972"/>
      <c r="P1" s="972"/>
      <c r="Q1" s="972"/>
      <c r="R1" s="973"/>
    </row>
    <row r="2" spans="1:18" ht="33" customHeight="1" thickTop="1" thickBot="1" x14ac:dyDescent="0.3">
      <c r="A2" s="976" t="s">
        <v>131</v>
      </c>
      <c r="B2" s="35" t="s">
        <v>2</v>
      </c>
      <c r="C2" s="955" t="s">
        <v>3</v>
      </c>
      <c r="D2" s="956"/>
      <c r="E2" s="955" t="s">
        <v>280</v>
      </c>
      <c r="F2" s="956"/>
      <c r="H2" s="56" t="s">
        <v>2</v>
      </c>
      <c r="I2" s="955" t="s">
        <v>3</v>
      </c>
      <c r="J2" s="956"/>
      <c r="K2" s="955" t="s">
        <v>280</v>
      </c>
      <c r="L2" s="956"/>
      <c r="N2" s="56" t="s">
        <v>2</v>
      </c>
      <c r="O2" s="955" t="s">
        <v>3</v>
      </c>
      <c r="P2" s="956"/>
      <c r="Q2" s="955" t="s">
        <v>280</v>
      </c>
      <c r="R2" s="956"/>
    </row>
    <row r="3" spans="1:18" ht="45" customHeight="1" thickTop="1" thickBot="1" x14ac:dyDescent="0.3">
      <c r="A3" s="978"/>
      <c r="B3" s="18" t="s">
        <v>281</v>
      </c>
      <c r="C3" s="18" t="s">
        <v>281</v>
      </c>
      <c r="D3" s="18" t="s">
        <v>282</v>
      </c>
      <c r="E3" s="18" t="s">
        <v>2</v>
      </c>
      <c r="F3" s="18" t="s">
        <v>450</v>
      </c>
      <c r="H3" s="172" t="s">
        <v>281</v>
      </c>
      <c r="I3" s="18" t="s">
        <v>281</v>
      </c>
      <c r="J3" s="18" t="s">
        <v>282</v>
      </c>
      <c r="K3" s="18" t="s">
        <v>2</v>
      </c>
      <c r="L3" s="18" t="s">
        <v>450</v>
      </c>
      <c r="N3" s="172" t="s">
        <v>281</v>
      </c>
      <c r="O3" s="18" t="s">
        <v>281</v>
      </c>
      <c r="P3" s="18" t="s">
        <v>282</v>
      </c>
      <c r="Q3" s="18" t="s">
        <v>2</v>
      </c>
      <c r="R3" s="18" t="s">
        <v>450</v>
      </c>
    </row>
    <row r="4" spans="1:18" ht="19.5" customHeight="1" thickTop="1" thickBot="1" x14ac:dyDescent="0.3">
      <c r="A4" s="119" t="s">
        <v>449</v>
      </c>
      <c r="B4" s="158"/>
      <c r="C4" s="159"/>
      <c r="D4" s="160"/>
      <c r="E4" s="161"/>
      <c r="F4" s="161"/>
      <c r="K4" s="291">
        <f>B4-C4-E4</f>
        <v>0</v>
      </c>
      <c r="L4" s="295">
        <f>C4-D4-F4</f>
        <v>0</v>
      </c>
      <c r="N4" s="292">
        <f>B4-'BS old'!$D$42</f>
        <v>0</v>
      </c>
      <c r="O4" s="291">
        <f>C4-'BS old'!$G$42</f>
        <v>0</v>
      </c>
    </row>
    <row r="5" spans="1:18" ht="19.5" customHeight="1" thickBot="1" x14ac:dyDescent="0.3">
      <c r="A5" s="116" t="s">
        <v>91</v>
      </c>
      <c r="B5" s="162"/>
      <c r="C5" s="162"/>
      <c r="D5" s="163"/>
      <c r="E5" s="118"/>
      <c r="F5" s="118"/>
      <c r="K5" s="291">
        <f>B5-C5-E5</f>
        <v>0</v>
      </c>
      <c r="L5" s="295">
        <f t="shared" ref="L5:L7" si="0">C5-D5-F5</f>
        <v>0</v>
      </c>
      <c r="N5" s="292">
        <f>B5-'BS old'!$D$43</f>
        <v>0</v>
      </c>
      <c r="O5" s="291">
        <f>C5-'BS old'!$G$43</f>
        <v>0</v>
      </c>
    </row>
    <row r="6" spans="1:18" ht="19.5" customHeight="1" thickBot="1" x14ac:dyDescent="0.3">
      <c r="A6" s="11" t="s">
        <v>283</v>
      </c>
      <c r="B6" s="90"/>
      <c r="C6" s="90"/>
      <c r="D6" s="91"/>
      <c r="E6" s="77"/>
      <c r="F6" s="77"/>
      <c r="K6" s="291">
        <f>B6-C6-E6</f>
        <v>0</v>
      </c>
      <c r="L6" s="295">
        <f t="shared" si="0"/>
        <v>0</v>
      </c>
      <c r="N6" s="292">
        <f>B6-'BS old'!$D$44</f>
        <v>0</v>
      </c>
      <c r="O6" s="291">
        <f>C6-'BS old'!$G$44</f>
        <v>0</v>
      </c>
    </row>
    <row r="7" spans="1:18" ht="19.5" customHeight="1" thickBot="1" x14ac:dyDescent="0.3">
      <c r="A7" s="11" t="s">
        <v>14</v>
      </c>
      <c r="B7" s="76">
        <f>SUM(B4:B6)</f>
        <v>0</v>
      </c>
      <c r="C7" s="90">
        <f t="shared" ref="C7:F7" si="1">SUM(C4:C6)</f>
        <v>0</v>
      </c>
      <c r="D7" s="91">
        <f t="shared" si="1"/>
        <v>0</v>
      </c>
      <c r="E7" s="77">
        <f t="shared" si="1"/>
        <v>0</v>
      </c>
      <c r="F7" s="77">
        <f t="shared" si="1"/>
        <v>0</v>
      </c>
      <c r="H7" s="292">
        <f>SUM(B4:B6)-B7</f>
        <v>0</v>
      </c>
      <c r="I7" s="291">
        <f t="shared" ref="I7:J7" si="2">SUM(C4:C6)-C7</f>
        <v>0</v>
      </c>
      <c r="J7" s="291">
        <f t="shared" si="2"/>
        <v>0</v>
      </c>
      <c r="K7" s="291">
        <f>B7-C7-E7</f>
        <v>0</v>
      </c>
      <c r="L7" s="295">
        <f t="shared" si="0"/>
        <v>0</v>
      </c>
    </row>
    <row r="8" spans="1:18" ht="19.5" customHeight="1" thickBot="1" x14ac:dyDescent="0.3">
      <c r="A8" s="11" t="s">
        <v>284</v>
      </c>
      <c r="B8" s="107" t="s">
        <v>18</v>
      </c>
      <c r="C8" s="107" t="s">
        <v>18</v>
      </c>
      <c r="D8" s="120" t="s">
        <v>18</v>
      </c>
      <c r="E8" s="77"/>
      <c r="F8" s="77"/>
    </row>
    <row r="9" spans="1:18" ht="19.5" customHeight="1" thickBot="1" x14ac:dyDescent="0.3">
      <c r="A9" s="11" t="s">
        <v>285</v>
      </c>
      <c r="B9" s="107" t="s">
        <v>18</v>
      </c>
      <c r="C9" s="107" t="s">
        <v>18</v>
      </c>
      <c r="D9" s="120" t="s">
        <v>18</v>
      </c>
      <c r="E9" s="77"/>
      <c r="F9" s="77"/>
    </row>
    <row r="10" spans="1:18" ht="19.5" customHeight="1" thickBot="1" x14ac:dyDescent="0.3">
      <c r="A10" s="11" t="s">
        <v>286</v>
      </c>
      <c r="B10" s="107" t="s">
        <v>18</v>
      </c>
      <c r="C10" s="107" t="s">
        <v>18</v>
      </c>
      <c r="D10" s="120" t="s">
        <v>18</v>
      </c>
      <c r="E10" s="77"/>
      <c r="F10" s="77"/>
    </row>
    <row r="11" spans="1:18" ht="19.5" customHeight="1" thickBot="1" x14ac:dyDescent="0.3">
      <c r="A11" s="13" t="s">
        <v>287</v>
      </c>
      <c r="B11" s="109" t="s">
        <v>18</v>
      </c>
      <c r="C11" s="109" t="s">
        <v>18</v>
      </c>
      <c r="D11" s="121" t="s">
        <v>18</v>
      </c>
      <c r="E11" s="75"/>
      <c r="F11" s="75"/>
    </row>
    <row r="12" spans="1:18" ht="19.5" customHeight="1" thickTop="1" thickBot="1" x14ac:dyDescent="0.3">
      <c r="A12" s="22" t="s">
        <v>288</v>
      </c>
      <c r="B12" s="109" t="s">
        <v>18</v>
      </c>
      <c r="C12" s="109" t="s">
        <v>18</v>
      </c>
      <c r="D12" s="121" t="s">
        <v>18</v>
      </c>
      <c r="E12" s="75"/>
      <c r="F12" s="75"/>
      <c r="K12" s="291">
        <f>SUM(E7:E11)-E12</f>
        <v>0</v>
      </c>
      <c r="L12" s="295">
        <f>SUM(F7:F11)-F12</f>
        <v>0</v>
      </c>
      <c r="Q12" s="291">
        <f>E12-'P&amp;L old'!$D$14</f>
        <v>0</v>
      </c>
      <c r="R12" s="295">
        <f>F12-'P&amp;L old'!$E$14</f>
        <v>0</v>
      </c>
    </row>
    <row r="13" spans="1:18" ht="15.75" thickTop="1" x14ac:dyDescent="0.25"/>
  </sheetData>
  <mergeCells count="9">
    <mergeCell ref="A2:A3"/>
    <mergeCell ref="C2:D2"/>
    <mergeCell ref="E2:F2"/>
    <mergeCell ref="Q2:R2"/>
    <mergeCell ref="N1:R1"/>
    <mergeCell ref="K2:L2"/>
    <mergeCell ref="I2:J2"/>
    <mergeCell ref="H1:L1"/>
    <mergeCell ref="O2:P2"/>
  </mergeCells>
  <conditionalFormatting sqref="H4:L12">
    <cfRule type="cellIs" dxfId="25" priority="4" operator="lessThan">
      <formula>0</formula>
    </cfRule>
    <cfRule type="cellIs" dxfId="24" priority="5" operator="greaterThan">
      <formula>0</formula>
    </cfRule>
  </conditionalFormatting>
  <conditionalFormatting sqref="N1">
    <cfRule type="cellIs" priority="3" stopIfTrue="1" operator="greaterThan">
      <formula>0</formula>
    </cfRule>
  </conditionalFormatting>
  <conditionalFormatting sqref="N4:R12">
    <cfRule type="cellIs" dxfId="23" priority="1" operator="lessThan">
      <formula>0</formula>
    </cfRule>
    <cfRule type="cellIs" dxfId="2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F20"/>
  <sheetViews>
    <sheetView showGridLines="0" topLeftCell="A2" zoomScaleNormal="100" workbookViewId="0">
      <selection activeCell="E2" sqref="E2:F19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6.5703125" style="289" customWidth="1"/>
    <col min="6" max="6" width="30.28515625" style="294" customWidth="1"/>
  </cols>
  <sheetData>
    <row r="1" spans="1:6" ht="116.25" thickBot="1" x14ac:dyDescent="0.35">
      <c r="A1" s="331" t="s">
        <v>289</v>
      </c>
      <c r="E1" s="971" t="s">
        <v>948</v>
      </c>
      <c r="F1" s="973"/>
    </row>
    <row r="2" spans="1:6" ht="21" customHeight="1" thickTop="1" thickBot="1" x14ac:dyDescent="0.3">
      <c r="A2" s="56" t="s">
        <v>131</v>
      </c>
      <c r="B2" s="551" t="s">
        <v>2</v>
      </c>
      <c r="C2" s="551" t="s">
        <v>3</v>
      </c>
      <c r="E2" s="300" t="s">
        <v>2</v>
      </c>
      <c r="F2" s="301" t="s">
        <v>3</v>
      </c>
    </row>
    <row r="3" spans="1:6" ht="18.75" customHeight="1" thickTop="1" thickBot="1" x14ac:dyDescent="0.3">
      <c r="A3" s="41" t="s">
        <v>451</v>
      </c>
      <c r="B3" s="77"/>
      <c r="C3" s="77"/>
      <c r="E3" s="332"/>
      <c r="F3" s="333"/>
    </row>
    <row r="4" spans="1:6" ht="18.75" customHeight="1" thickBot="1" x14ac:dyDescent="0.3">
      <c r="A4" s="11"/>
      <c r="B4" s="77"/>
      <c r="C4" s="77"/>
      <c r="E4" s="332"/>
      <c r="F4" s="333"/>
    </row>
    <row r="5" spans="1:6" ht="18.75" customHeight="1" thickBot="1" x14ac:dyDescent="0.3">
      <c r="A5" s="11"/>
      <c r="B5" s="77"/>
      <c r="C5" s="77"/>
      <c r="E5" s="332"/>
      <c r="F5" s="333"/>
    </row>
    <row r="6" spans="1:6" ht="18.75" customHeight="1" thickBot="1" x14ac:dyDescent="0.3">
      <c r="A6" s="41" t="s">
        <v>290</v>
      </c>
      <c r="B6" s="77"/>
      <c r="C6" s="77"/>
      <c r="E6" s="332"/>
      <c r="F6" s="333"/>
    </row>
    <row r="7" spans="1:6" ht="18.75" customHeight="1" thickBot="1" x14ac:dyDescent="0.3">
      <c r="A7" s="11"/>
      <c r="B7" s="77"/>
      <c r="C7" s="77"/>
      <c r="E7" s="332"/>
      <c r="F7" s="333"/>
    </row>
    <row r="8" spans="1:6" ht="18.75" customHeight="1" thickBot="1" x14ac:dyDescent="0.3">
      <c r="A8" s="11"/>
      <c r="B8" s="77"/>
      <c r="C8" s="77"/>
      <c r="E8" s="332"/>
      <c r="F8" s="333"/>
    </row>
    <row r="9" spans="1:6" ht="18.75" customHeight="1" thickBot="1" x14ac:dyDescent="0.3">
      <c r="A9" s="11"/>
      <c r="B9" s="77"/>
      <c r="C9" s="77"/>
      <c r="E9" s="332"/>
      <c r="F9" s="333"/>
    </row>
    <row r="10" spans="1:6" ht="18.75" customHeight="1" thickBot="1" x14ac:dyDescent="0.3">
      <c r="A10" s="41" t="s">
        <v>291</v>
      </c>
      <c r="B10" s="77"/>
      <c r="C10" s="77"/>
      <c r="E10" s="292">
        <f>B10-SUM('P&amp;L old'!$D$35,'P&amp;L old'!$D$37,'P&amp;L old'!$D$41,'P&amp;L old'!$D$43,'P&amp;L old'!$D$46,'P&amp;L old'!$D$48,'P&amp;L old'!$D$50,'P&amp;L old'!$D$52)</f>
        <v>0</v>
      </c>
      <c r="F10" s="295">
        <f>C10-SUM('P&amp;L old'!$E$35,'P&amp;L old'!$E$37,'P&amp;L old'!$E$41,'P&amp;L old'!$E$43,'P&amp;L old'!$E$46,'P&amp;L old'!$E$48,'P&amp;L old'!$E$50,'P&amp;L old'!$E$52)</f>
        <v>0</v>
      </c>
    </row>
    <row r="11" spans="1:6" ht="18.75" customHeight="1" thickBot="1" x14ac:dyDescent="0.3">
      <c r="A11" s="125" t="s">
        <v>292</v>
      </c>
      <c r="B11" s="122"/>
      <c r="C11" s="122"/>
      <c r="E11" s="292">
        <f>B11-'P&amp;L old'!$D$48</f>
        <v>0</v>
      </c>
      <c r="F11" s="295">
        <f>C11-'P&amp;L old'!$E$48</f>
        <v>0</v>
      </c>
    </row>
    <row r="12" spans="1:6" ht="18.75" customHeight="1" thickBot="1" x14ac:dyDescent="0.3">
      <c r="A12" s="11" t="s">
        <v>293</v>
      </c>
      <c r="B12" s="77"/>
      <c r="C12" s="77"/>
    </row>
    <row r="13" spans="1:6" ht="18.75" customHeight="1" thickBot="1" x14ac:dyDescent="0.3">
      <c r="A13" s="125" t="s">
        <v>294</v>
      </c>
      <c r="B13" s="122"/>
      <c r="C13" s="122"/>
    </row>
    <row r="14" spans="1:6" ht="18.75" customHeight="1" thickBot="1" x14ac:dyDescent="0.3">
      <c r="A14" s="11"/>
      <c r="B14" s="77"/>
      <c r="C14" s="77"/>
    </row>
    <row r="15" spans="1:6" ht="18.75" customHeight="1" thickBot="1" x14ac:dyDescent="0.3">
      <c r="A15" s="11"/>
      <c r="B15" s="77"/>
      <c r="C15" s="77"/>
    </row>
    <row r="16" spans="1:6" ht="18.75" customHeight="1" thickBot="1" x14ac:dyDescent="0.3">
      <c r="A16" s="11"/>
      <c r="B16" s="77"/>
      <c r="C16" s="77"/>
    </row>
    <row r="17" spans="1:6" ht="18.75" customHeight="1" thickBot="1" x14ac:dyDescent="0.3">
      <c r="A17" s="41" t="s">
        <v>295</v>
      </c>
      <c r="B17" s="77"/>
      <c r="C17" s="77"/>
      <c r="E17" s="292">
        <f>B17-'P&amp;L old'!$D$60</f>
        <v>0</v>
      </c>
      <c r="F17" s="295">
        <f>C17-'P&amp;L old'!$E$60</f>
        <v>0</v>
      </c>
    </row>
    <row r="18" spans="1:6" ht="18.75" customHeight="1" thickBot="1" x14ac:dyDescent="0.3">
      <c r="A18" s="119"/>
      <c r="B18" s="123"/>
      <c r="C18" s="123"/>
    </row>
    <row r="19" spans="1:6" ht="18.75" customHeight="1" thickBot="1" x14ac:dyDescent="0.3">
      <c r="A19" s="98"/>
      <c r="B19" s="124"/>
      <c r="C19" s="124"/>
    </row>
    <row r="20" spans="1:6" ht="15.75" thickTop="1" x14ac:dyDescent="0.25">
      <c r="A20" s="96"/>
      <c r="B20" s="17"/>
      <c r="C20" s="17"/>
    </row>
  </sheetData>
  <mergeCells count="1">
    <mergeCell ref="E1:F1"/>
  </mergeCells>
  <conditionalFormatting sqref="E1">
    <cfRule type="cellIs" priority="3" stopIfTrue="1" operator="greaterThan">
      <formula>0</formula>
    </cfRule>
  </conditionalFormatting>
  <conditionalFormatting sqref="E10:F17">
    <cfRule type="cellIs" dxfId="21" priority="1" operator="lessThan">
      <formula>0</formula>
    </cfRule>
    <cfRule type="cellIs" dxfId="2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I10"/>
  <sheetViews>
    <sheetView showGridLines="0" topLeftCell="B1" zoomScaleNormal="100" workbookViewId="0">
      <selection activeCell="H2" sqref="H2:I9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9.7109375" style="289" customWidth="1"/>
    <col min="6" max="6" width="29.7109375" style="294" customWidth="1"/>
    <col min="7" max="7" width="4.7109375" customWidth="1"/>
    <col min="8" max="8" width="26.5703125" style="289" customWidth="1"/>
    <col min="9" max="9" width="30.28515625" style="294" customWidth="1"/>
    <col min="10" max="10" width="13" customWidth="1"/>
  </cols>
  <sheetData>
    <row r="1" spans="1:9" ht="17.25" thickBot="1" x14ac:dyDescent="0.35">
      <c r="A1" s="1" t="s">
        <v>296</v>
      </c>
      <c r="E1" s="986" t="s">
        <v>946</v>
      </c>
      <c r="F1" s="987"/>
      <c r="G1" s="293"/>
      <c r="H1" s="971" t="s">
        <v>948</v>
      </c>
      <c r="I1" s="973"/>
    </row>
    <row r="2" spans="1:9" ht="26.25" customHeight="1" thickTop="1" thickBot="1" x14ac:dyDescent="0.3">
      <c r="A2" s="56" t="s">
        <v>131</v>
      </c>
      <c r="B2" s="35" t="s">
        <v>2</v>
      </c>
      <c r="C2" s="35" t="s">
        <v>3</v>
      </c>
      <c r="E2" s="56" t="s">
        <v>2</v>
      </c>
      <c r="F2" s="174" t="s">
        <v>3</v>
      </c>
      <c r="H2" s="56" t="s">
        <v>2</v>
      </c>
      <c r="I2" s="174" t="s">
        <v>3</v>
      </c>
    </row>
    <row r="3" spans="1:9" ht="18.75" customHeight="1" thickTop="1" thickBot="1" x14ac:dyDescent="0.3">
      <c r="A3" s="68" t="s">
        <v>297</v>
      </c>
      <c r="B3" s="77"/>
      <c r="C3" s="77"/>
      <c r="H3" s="292">
        <f>B3+B4-'P&amp;L old'!$D$13</f>
        <v>0</v>
      </c>
      <c r="I3" s="309">
        <f>C3+C4-'P&amp;L old'!$E$13</f>
        <v>0</v>
      </c>
    </row>
    <row r="4" spans="1:9" ht="18.75" customHeight="1" thickBot="1" x14ac:dyDescent="0.3">
      <c r="A4" s="68" t="s">
        <v>298</v>
      </c>
      <c r="B4" s="77"/>
      <c r="C4" s="77"/>
      <c r="H4" s="292">
        <f>H3</f>
        <v>0</v>
      </c>
      <c r="I4" s="295">
        <f>I3</f>
        <v>0</v>
      </c>
    </row>
    <row r="5" spans="1:9" ht="18.75" customHeight="1" thickBot="1" x14ac:dyDescent="0.3">
      <c r="A5" s="68" t="s">
        <v>299</v>
      </c>
      <c r="B5" s="77"/>
      <c r="C5" s="77"/>
      <c r="H5" s="292">
        <f>B5-'P&amp;L old'!$D$9</f>
        <v>0</v>
      </c>
      <c r="I5" s="295">
        <f>C5-'P&amp;L old'!$E$9</f>
        <v>0</v>
      </c>
    </row>
    <row r="6" spans="1:9" ht="18.75" customHeight="1" thickBot="1" x14ac:dyDescent="0.3">
      <c r="A6" s="68" t="s">
        <v>300</v>
      </c>
      <c r="B6" s="77"/>
      <c r="C6" s="77"/>
      <c r="H6" s="332"/>
      <c r="I6" s="333"/>
    </row>
    <row r="7" spans="1:9" ht="18.75" customHeight="1" thickBot="1" x14ac:dyDescent="0.3">
      <c r="A7" s="68" t="s">
        <v>301</v>
      </c>
      <c r="B7" s="77"/>
      <c r="C7" s="77"/>
      <c r="H7" s="292">
        <f>B7-'P&amp;L old'!$D$27</f>
        <v>0</v>
      </c>
      <c r="I7" s="295">
        <f>C7-'P&amp;L old'!$E$27</f>
        <v>0</v>
      </c>
    </row>
    <row r="8" spans="1:9" ht="18.75" customHeight="1" thickBot="1" x14ac:dyDescent="0.3">
      <c r="A8" s="11" t="s">
        <v>302</v>
      </c>
      <c r="B8" s="77"/>
      <c r="C8" s="77"/>
      <c r="H8" s="332"/>
      <c r="I8" s="333"/>
    </row>
    <row r="9" spans="1:9" ht="18.75" customHeight="1" thickBot="1" x14ac:dyDescent="0.3">
      <c r="A9" s="69" t="s">
        <v>303</v>
      </c>
      <c r="B9" s="75">
        <f>SUM(B3:B8)</f>
        <v>0</v>
      </c>
      <c r="C9" s="75">
        <f>SUM(C3:C8)</f>
        <v>0</v>
      </c>
      <c r="E9" s="292">
        <f>SUM(B3:B8)-B9</f>
        <v>0</v>
      </c>
      <c r="F9" s="294">
        <f>SUM(C3:C8)-C9</f>
        <v>0</v>
      </c>
      <c r="H9" s="332"/>
      <c r="I9" s="333"/>
    </row>
    <row r="10" spans="1:9" ht="15.75" thickTop="1" x14ac:dyDescent="0.25">
      <c r="H10" s="292"/>
      <c r="I10" s="295"/>
    </row>
  </sheetData>
  <mergeCells count="2">
    <mergeCell ref="H1:I1"/>
    <mergeCell ref="E1:F1"/>
  </mergeCells>
  <conditionalFormatting sqref="H1">
    <cfRule type="cellIs" priority="5" stopIfTrue="1" operator="greaterThan">
      <formula>0</formula>
    </cfRule>
  </conditionalFormatting>
  <conditionalFormatting sqref="H3:I10">
    <cfRule type="cellIs" dxfId="19" priority="3" operator="lessThan">
      <formula>0</formula>
    </cfRule>
    <cfRule type="cellIs" dxfId="18" priority="4" operator="greaterThan">
      <formula>0</formula>
    </cfRule>
  </conditionalFormatting>
  <conditionalFormatting sqref="E9:F9">
    <cfRule type="cellIs" dxfId="17" priority="1" operator="lessThan">
      <formula>0</formula>
    </cfRule>
    <cfRule type="cellIs" dxfId="16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I28"/>
  <sheetViews>
    <sheetView showGridLines="0" topLeftCell="B1" zoomScaleNormal="100" workbookViewId="0">
      <selection activeCell="E2" sqref="E2:F27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9.7109375" style="289" customWidth="1"/>
    <col min="6" max="6" width="29.7109375" style="294" customWidth="1"/>
    <col min="7" max="7" width="4.7109375" customWidth="1"/>
    <col min="8" max="8" width="26.5703125" style="289" customWidth="1"/>
    <col min="9" max="9" width="30.28515625" style="294" customWidth="1"/>
  </cols>
  <sheetData>
    <row r="1" spans="1:9" ht="17.25" thickBot="1" x14ac:dyDescent="0.35">
      <c r="A1" s="1" t="s">
        <v>304</v>
      </c>
      <c r="E1" s="986" t="s">
        <v>946</v>
      </c>
      <c r="F1" s="987"/>
      <c r="G1" s="293"/>
      <c r="H1" s="971" t="s">
        <v>948</v>
      </c>
      <c r="I1" s="973"/>
    </row>
    <row r="2" spans="1:9" ht="26.25" customHeight="1" thickTop="1" thickBot="1" x14ac:dyDescent="0.3">
      <c r="A2" s="56" t="s">
        <v>131</v>
      </c>
      <c r="B2" s="35" t="s">
        <v>2</v>
      </c>
      <c r="C2" s="35" t="s">
        <v>3</v>
      </c>
      <c r="E2" s="56" t="s">
        <v>2</v>
      </c>
      <c r="F2" s="174" t="s">
        <v>3</v>
      </c>
      <c r="H2" s="56" t="s">
        <v>2</v>
      </c>
      <c r="I2" s="174" t="s">
        <v>3</v>
      </c>
    </row>
    <row r="3" spans="1:9" ht="20.25" customHeight="1" thickTop="1" thickBot="1" x14ac:dyDescent="0.3">
      <c r="A3" s="41" t="s">
        <v>305</v>
      </c>
      <c r="B3" s="77"/>
      <c r="C3" s="77"/>
      <c r="E3" s="292">
        <f>SUM(B4,B10)-B3</f>
        <v>0</v>
      </c>
      <c r="F3" s="295">
        <f>SUM(C4,C10)-C3</f>
        <v>0</v>
      </c>
      <c r="H3" s="292">
        <f>B3-'P&amp;L old'!$D$18</f>
        <v>0</v>
      </c>
      <c r="I3" s="295">
        <f>C3-'P&amp;L old'!$E$18</f>
        <v>0</v>
      </c>
    </row>
    <row r="4" spans="1:9" ht="20.25" customHeight="1" thickBot="1" x14ac:dyDescent="0.3">
      <c r="A4" s="125" t="s">
        <v>306</v>
      </c>
      <c r="B4" s="122"/>
      <c r="C4" s="122"/>
      <c r="E4" s="292">
        <f>SUM(B5:B9)-B4</f>
        <v>0</v>
      </c>
      <c r="F4" s="295">
        <f>SUM(C5:C9)-C4</f>
        <v>0</v>
      </c>
      <c r="H4" s="292"/>
      <c r="I4" s="295"/>
    </row>
    <row r="5" spans="1:9" ht="20.25" customHeight="1" thickBot="1" x14ac:dyDescent="0.3">
      <c r="A5" s="11" t="s">
        <v>307</v>
      </c>
      <c r="B5" s="77"/>
      <c r="C5" s="77"/>
      <c r="F5" s="295"/>
      <c r="H5" s="334"/>
      <c r="I5" s="335"/>
    </row>
    <row r="6" spans="1:9" ht="20.25" customHeight="1" thickBot="1" x14ac:dyDescent="0.3">
      <c r="A6" s="11" t="s">
        <v>308</v>
      </c>
      <c r="B6" s="77"/>
      <c r="C6" s="77"/>
      <c r="F6" s="295"/>
      <c r="H6" s="336"/>
      <c r="I6" s="337"/>
    </row>
    <row r="7" spans="1:9" ht="20.25" customHeight="1" thickBot="1" x14ac:dyDescent="0.3">
      <c r="A7" s="11" t="s">
        <v>309</v>
      </c>
      <c r="B7" s="77"/>
      <c r="C7" s="77"/>
      <c r="F7" s="295"/>
      <c r="H7" s="334"/>
      <c r="I7" s="335"/>
    </row>
    <row r="8" spans="1:9" ht="20.25" customHeight="1" thickBot="1" x14ac:dyDescent="0.3">
      <c r="A8" s="11" t="s">
        <v>310</v>
      </c>
      <c r="B8" s="77"/>
      <c r="C8" s="77"/>
      <c r="F8" s="295"/>
      <c r="H8" s="336"/>
      <c r="I8" s="337"/>
    </row>
    <row r="9" spans="1:9" ht="20.25" customHeight="1" thickBot="1" x14ac:dyDescent="0.3">
      <c r="A9" s="11" t="s">
        <v>311</v>
      </c>
      <c r="B9" s="77"/>
      <c r="C9" s="77"/>
      <c r="E9" s="292"/>
      <c r="F9" s="295"/>
      <c r="H9" s="336"/>
      <c r="I9" s="337"/>
    </row>
    <row r="10" spans="1:9" ht="20.25" customHeight="1" thickBot="1" x14ac:dyDescent="0.3">
      <c r="A10" s="125" t="s">
        <v>312</v>
      </c>
      <c r="B10" s="122"/>
      <c r="C10" s="122"/>
      <c r="E10" s="292">
        <f>SUM(B11:B13)-B10</f>
        <v>0</v>
      </c>
      <c r="F10" s="295">
        <f>SUM(C11:C13)-C10</f>
        <v>0</v>
      </c>
      <c r="H10" s="334"/>
      <c r="I10" s="335"/>
    </row>
    <row r="11" spans="1:9" ht="20.25" customHeight="1" thickBot="1" x14ac:dyDescent="0.3">
      <c r="A11" s="11"/>
      <c r="B11" s="77"/>
      <c r="C11" s="77"/>
      <c r="F11" s="295"/>
    </row>
    <row r="12" spans="1:9" ht="20.25" customHeight="1" thickBot="1" x14ac:dyDescent="0.3">
      <c r="A12" s="11"/>
      <c r="B12" s="77"/>
      <c r="C12" s="77"/>
      <c r="F12" s="295"/>
    </row>
    <row r="13" spans="1:9" ht="20.25" customHeight="1" thickBot="1" x14ac:dyDescent="0.3">
      <c r="A13" s="11"/>
      <c r="B13" s="77"/>
      <c r="C13" s="77"/>
      <c r="F13" s="295"/>
    </row>
    <row r="14" spans="1:9" ht="20.25" customHeight="1" thickBot="1" x14ac:dyDescent="0.3">
      <c r="A14" s="41" t="s">
        <v>313</v>
      </c>
      <c r="B14" s="77"/>
      <c r="C14" s="77"/>
      <c r="E14" s="292">
        <f>SUM(B15:B18)-B14</f>
        <v>0</v>
      </c>
      <c r="F14" s="295">
        <f>SUM(C15:C18)-C14</f>
        <v>0</v>
      </c>
    </row>
    <row r="15" spans="1:9" ht="20.25" customHeight="1" thickBot="1" x14ac:dyDescent="0.3">
      <c r="A15" s="11"/>
      <c r="B15" s="77"/>
      <c r="C15" s="77"/>
      <c r="F15" s="295"/>
    </row>
    <row r="16" spans="1:9" ht="20.25" customHeight="1" thickBot="1" x14ac:dyDescent="0.3">
      <c r="A16" s="11"/>
      <c r="B16" s="77"/>
      <c r="C16" s="77"/>
      <c r="F16" s="295"/>
    </row>
    <row r="17" spans="1:9" ht="20.25" customHeight="1" thickBot="1" x14ac:dyDescent="0.3">
      <c r="A17" s="11"/>
      <c r="B17" s="77"/>
      <c r="C17" s="77"/>
      <c r="F17" s="295"/>
    </row>
    <row r="18" spans="1:9" ht="20.25" customHeight="1" thickBot="1" x14ac:dyDescent="0.3">
      <c r="A18" s="11"/>
      <c r="B18" s="77"/>
      <c r="C18" s="77"/>
      <c r="F18" s="295"/>
    </row>
    <row r="19" spans="1:9" ht="20.25" customHeight="1" thickBot="1" x14ac:dyDescent="0.3">
      <c r="A19" s="41" t="s">
        <v>314</v>
      </c>
      <c r="B19" s="77"/>
      <c r="C19" s="77"/>
      <c r="E19" s="292">
        <f>SUM(B20,B22)-B19</f>
        <v>0</v>
      </c>
      <c r="F19" s="295">
        <f>SUM(C20,C22)-C19</f>
        <v>0</v>
      </c>
      <c r="H19" s="292">
        <f>B19-SUM('P&amp;L old'!$D$36,'P&amp;L old'!$D$42,'P&amp;L old'!$D$44,'P&amp;L old'!$D$45,'P&amp;L old'!$D$47,'P&amp;L old'!$D$49,'P&amp;L old'!$D$51,'P&amp;L old'!$D$53)</f>
        <v>0</v>
      </c>
      <c r="I19" s="295">
        <f>C19-SUM('P&amp;L old'!$E$36,'P&amp;L old'!$E$42,'P&amp;L old'!$E$44,'P&amp;L old'!$E$45,'P&amp;L old'!$E$47,'P&amp;L old'!$E$49,'P&amp;L old'!$E$51,'P&amp;L old'!$E$53)</f>
        <v>0</v>
      </c>
    </row>
    <row r="20" spans="1:9" ht="20.25" customHeight="1" thickBot="1" x14ac:dyDescent="0.3">
      <c r="A20" s="125" t="s">
        <v>315</v>
      </c>
      <c r="B20" s="122"/>
      <c r="C20" s="122"/>
      <c r="E20" s="292"/>
      <c r="F20" s="295"/>
      <c r="H20" s="292">
        <f>B20-'P&amp;L old'!$D$49</f>
        <v>0</v>
      </c>
      <c r="I20" s="295">
        <f>C20-'P&amp;L old'!$E$49</f>
        <v>0</v>
      </c>
    </row>
    <row r="21" spans="1:9" ht="20.25" customHeight="1" thickBot="1" x14ac:dyDescent="0.3">
      <c r="A21" s="11" t="s">
        <v>316</v>
      </c>
      <c r="B21" s="77"/>
      <c r="C21" s="77"/>
      <c r="F21" s="295"/>
    </row>
    <row r="22" spans="1:9" ht="20.25" customHeight="1" thickBot="1" x14ac:dyDescent="0.3">
      <c r="A22" s="125" t="s">
        <v>317</v>
      </c>
      <c r="B22" s="122"/>
      <c r="C22" s="122"/>
      <c r="E22" s="292">
        <f>SUM(B23:B24)-B22</f>
        <v>0</v>
      </c>
      <c r="F22" s="295">
        <f>SUM(C23:C24)-C22</f>
        <v>0</v>
      </c>
    </row>
    <row r="23" spans="1:9" ht="20.25" customHeight="1" thickBot="1" x14ac:dyDescent="0.3">
      <c r="A23" s="11"/>
      <c r="B23" s="77"/>
      <c r="C23" s="77"/>
      <c r="F23" s="295"/>
    </row>
    <row r="24" spans="1:9" ht="20.25" customHeight="1" thickBot="1" x14ac:dyDescent="0.3">
      <c r="A24" s="11"/>
      <c r="B24" s="77"/>
      <c r="C24" s="77"/>
      <c r="F24" s="295"/>
    </row>
    <row r="25" spans="1:9" ht="20.25" customHeight="1" thickBot="1" x14ac:dyDescent="0.3">
      <c r="A25" s="101" t="s">
        <v>318</v>
      </c>
      <c r="B25" s="123"/>
      <c r="C25" s="123"/>
      <c r="E25" s="292">
        <f>SUM(B26:B27)-B25</f>
        <v>0</v>
      </c>
      <c r="F25" s="295">
        <f>SUM(C26:C27)-C25</f>
        <v>0</v>
      </c>
      <c r="H25" s="292">
        <f>B25-'P&amp;L old'!$D$61</f>
        <v>0</v>
      </c>
      <c r="I25" s="295">
        <f>C25-'P&amp;L old'!$E$61</f>
        <v>0</v>
      </c>
    </row>
    <row r="26" spans="1:9" ht="20.25" customHeight="1" thickBot="1" x14ac:dyDescent="0.3">
      <c r="A26" s="102"/>
      <c r="B26" s="118"/>
      <c r="C26" s="118"/>
      <c r="F26" s="295"/>
    </row>
    <row r="27" spans="1:9" ht="20.25" customHeight="1" thickBot="1" x14ac:dyDescent="0.3">
      <c r="A27" s="22"/>
      <c r="B27" s="75"/>
      <c r="C27" s="75"/>
      <c r="F27" s="295"/>
    </row>
    <row r="28" spans="1:9" ht="17.25" thickTop="1" x14ac:dyDescent="0.3">
      <c r="A28" s="1"/>
      <c r="F28" s="295"/>
    </row>
  </sheetData>
  <mergeCells count="2">
    <mergeCell ref="E1:F1"/>
    <mergeCell ref="H1:I1"/>
  </mergeCells>
  <conditionalFormatting sqref="H1">
    <cfRule type="cellIs" priority="17" stopIfTrue="1" operator="greaterThan">
      <formula>0</formula>
    </cfRule>
  </conditionalFormatting>
  <conditionalFormatting sqref="H3:I10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E9:F9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F3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F4:F28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E3:F26">
    <cfRule type="cellIs" priority="8" stopIfTrue="1" operator="greaterThan">
      <formula>0</formula>
    </cfRule>
  </conditionalFormatting>
  <conditionalFormatting sqref="E3:F29">
    <cfRule type="cellIs" dxfId="7" priority="6" operator="lessThan">
      <formula>0</formula>
    </cfRule>
    <cfRule type="cellIs" dxfId="6" priority="7" operator="greaterThan">
      <formula>0</formula>
    </cfRule>
  </conditionalFormatting>
  <conditionalFormatting sqref="F3">
    <cfRule type="cellIs" dxfId="5" priority="4" operator="lessThan">
      <formula>0</formula>
    </cfRule>
    <cfRule type="cellIs" dxfId="4" priority="5" operator="greaterThan">
      <formula>0</formula>
    </cfRule>
  </conditionalFormatting>
  <conditionalFormatting sqref="H3:I29">
    <cfRule type="cellIs" dxfId="3" priority="1" operator="lessThan">
      <formula>0</formula>
    </cfRule>
    <cfRule type="cellIs" dxfId="2" priority="2" operator="greaterThan">
      <formula>0</formula>
    </cfRule>
    <cfRule type="cellIs" priority="3" stopIfTrue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5"/>
  <sheetViews>
    <sheetView showGridLines="0" zoomScaleNormal="100" workbookViewId="0">
      <selection activeCell="A16" sqref="A16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35</v>
      </c>
    </row>
    <row r="2" spans="1:2" ht="21" customHeight="1" thickTop="1" thickBot="1" x14ac:dyDescent="0.3">
      <c r="A2" s="536" t="s">
        <v>20</v>
      </c>
      <c r="B2" s="537" t="s">
        <v>36</v>
      </c>
    </row>
    <row r="3" spans="1:2" ht="23.25" customHeight="1" thickTop="1" thickBot="1" x14ac:dyDescent="0.3">
      <c r="A3" s="9" t="s">
        <v>37</v>
      </c>
      <c r="B3" s="10"/>
    </row>
    <row r="4" spans="1:2" ht="23.25" customHeight="1" thickBot="1" x14ac:dyDescent="0.3">
      <c r="A4" s="13" t="s">
        <v>38</v>
      </c>
      <c r="B4" s="14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C9"/>
  <sheetViews>
    <sheetView showGridLines="0" zoomScaleNormal="100" workbookViewId="0">
      <selection activeCell="A3" sqref="A3:A8"/>
    </sheetView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319</v>
      </c>
    </row>
    <row r="2" spans="1:3" ht="35.25" thickTop="1" thickBot="1" x14ac:dyDescent="0.3">
      <c r="A2" s="56" t="s">
        <v>131</v>
      </c>
      <c r="B2" s="35" t="s">
        <v>2</v>
      </c>
      <c r="C2" s="35" t="s">
        <v>3</v>
      </c>
    </row>
    <row r="3" spans="1:3" ht="29.25" customHeight="1" thickTop="1" thickBot="1" x14ac:dyDescent="0.3">
      <c r="A3" s="119" t="s">
        <v>320</v>
      </c>
      <c r="B3" s="12"/>
      <c r="C3" s="12"/>
    </row>
    <row r="4" spans="1:3" ht="29.25" customHeight="1" thickBot="1" x14ac:dyDescent="0.3">
      <c r="A4" s="126" t="s">
        <v>321</v>
      </c>
      <c r="B4" s="12"/>
      <c r="C4" s="12"/>
    </row>
    <row r="5" spans="1:3" ht="52.5" customHeight="1" thickBot="1" x14ac:dyDescent="0.3">
      <c r="A5" s="116" t="s">
        <v>322</v>
      </c>
      <c r="B5" s="12"/>
      <c r="C5" s="12"/>
    </row>
    <row r="6" spans="1:3" ht="52.5" customHeight="1" thickBot="1" x14ac:dyDescent="0.3">
      <c r="A6" s="11" t="s">
        <v>323</v>
      </c>
      <c r="B6" s="12"/>
      <c r="C6" s="12"/>
    </row>
    <row r="7" spans="1:3" ht="51" customHeight="1" thickBot="1" x14ac:dyDescent="0.3">
      <c r="A7" s="119" t="s">
        <v>324</v>
      </c>
      <c r="B7" s="12"/>
      <c r="C7" s="12"/>
    </row>
    <row r="8" spans="1:3" ht="30.75" customHeight="1" thickBot="1" x14ac:dyDescent="0.3">
      <c r="A8" s="127" t="s">
        <v>325</v>
      </c>
      <c r="B8" s="14"/>
      <c r="C8" s="14"/>
    </row>
    <row r="9" spans="1:3" ht="17.25" thickTop="1" x14ac:dyDescent="0.3">
      <c r="A9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K13"/>
  <sheetViews>
    <sheetView showGridLines="0" zoomScaleNormal="100" workbookViewId="0">
      <selection activeCell="J13" sqref="J13"/>
    </sheetView>
  </sheetViews>
  <sheetFormatPr defaultRowHeight="15" x14ac:dyDescent="0.25"/>
  <cols>
    <col min="1" max="1" width="22.28515625" customWidth="1"/>
    <col min="2" max="7" width="10.7109375" customWidth="1"/>
    <col min="10" max="10" width="24.28515625" style="289" customWidth="1"/>
    <col min="11" max="11" width="31.140625" style="294" customWidth="1"/>
  </cols>
  <sheetData>
    <row r="1" spans="1:11" ht="17.25" thickBot="1" x14ac:dyDescent="0.35">
      <c r="A1" s="1" t="s">
        <v>326</v>
      </c>
      <c r="J1" s="971" t="s">
        <v>948</v>
      </c>
      <c r="K1" s="973"/>
    </row>
    <row r="2" spans="1:11" ht="35.25" customHeight="1" thickTop="1" thickBot="1" x14ac:dyDescent="0.3">
      <c r="A2" s="953" t="s">
        <v>131</v>
      </c>
      <c r="B2" s="955" t="s">
        <v>2</v>
      </c>
      <c r="C2" s="961"/>
      <c r="D2" s="956"/>
      <c r="E2" s="955" t="s">
        <v>3</v>
      </c>
      <c r="F2" s="961"/>
      <c r="G2" s="956"/>
      <c r="J2" s="173" t="s">
        <v>2</v>
      </c>
      <c r="K2" s="56" t="s">
        <v>3</v>
      </c>
    </row>
    <row r="3" spans="1:11" s="128" customFormat="1" ht="16.5" thickTop="1" thickBot="1" x14ac:dyDescent="0.3">
      <c r="A3" s="954"/>
      <c r="B3" s="18" t="s">
        <v>327</v>
      </c>
      <c r="C3" s="18" t="s">
        <v>328</v>
      </c>
      <c r="D3" s="18" t="s">
        <v>329</v>
      </c>
      <c r="E3" s="18" t="s">
        <v>327</v>
      </c>
      <c r="F3" s="18" t="s">
        <v>328</v>
      </c>
      <c r="G3" s="18" t="s">
        <v>329</v>
      </c>
      <c r="J3" s="338"/>
      <c r="K3" s="318"/>
    </row>
    <row r="4" spans="1:11" ht="20.25" customHeight="1" thickTop="1" thickBot="1" x14ac:dyDescent="0.3">
      <c r="A4" s="11" t="s">
        <v>330</v>
      </c>
      <c r="B4" s="76"/>
      <c r="C4" s="103" t="s">
        <v>18</v>
      </c>
      <c r="D4" s="165" t="s">
        <v>18</v>
      </c>
      <c r="E4" s="76"/>
      <c r="F4" s="103" t="s">
        <v>18</v>
      </c>
      <c r="G4" s="165" t="s">
        <v>18</v>
      </c>
      <c r="J4" s="292">
        <f>B4-'P&amp;L old'!$D$55</f>
        <v>0</v>
      </c>
      <c r="K4" s="295">
        <f>E4-'P&amp;L old'!$E$55</f>
        <v>0</v>
      </c>
    </row>
    <row r="5" spans="1:11" ht="20.25" customHeight="1" thickBot="1" x14ac:dyDescent="0.3">
      <c r="A5" s="11" t="s">
        <v>331</v>
      </c>
      <c r="B5" s="103" t="s">
        <v>18</v>
      </c>
      <c r="C5" s="76"/>
      <c r="D5" s="115"/>
      <c r="E5" s="103" t="s">
        <v>18</v>
      </c>
      <c r="F5" s="76"/>
      <c r="G5" s="115"/>
    </row>
    <row r="6" spans="1:11" ht="20.25" customHeight="1" thickBot="1" x14ac:dyDescent="0.3">
      <c r="A6" s="11" t="s">
        <v>332</v>
      </c>
      <c r="B6" s="76"/>
      <c r="C6" s="76"/>
      <c r="D6" s="115"/>
      <c r="E6" s="76"/>
      <c r="F6" s="76"/>
      <c r="G6" s="115"/>
    </row>
    <row r="7" spans="1:11" ht="20.25" customHeight="1" thickBot="1" x14ac:dyDescent="0.3">
      <c r="A7" s="11" t="s">
        <v>333</v>
      </c>
      <c r="B7" s="76"/>
      <c r="C7" s="76"/>
      <c r="D7" s="115"/>
      <c r="E7" s="76"/>
      <c r="F7" s="76"/>
      <c r="G7" s="115"/>
    </row>
    <row r="8" spans="1:11" ht="20.25" customHeight="1" thickBot="1" x14ac:dyDescent="0.3">
      <c r="A8" s="11" t="s">
        <v>334</v>
      </c>
      <c r="B8" s="76"/>
      <c r="C8" s="76"/>
      <c r="D8" s="115"/>
      <c r="E8" s="76"/>
      <c r="F8" s="76"/>
      <c r="G8" s="115"/>
    </row>
    <row r="9" spans="1:11" ht="20.25" customHeight="1" thickBot="1" x14ac:dyDescent="0.3">
      <c r="A9" s="11" t="s">
        <v>14</v>
      </c>
      <c r="B9" s="76"/>
      <c r="C9" s="76"/>
      <c r="D9" s="115"/>
      <c r="E9" s="76"/>
      <c r="F9" s="76"/>
      <c r="G9" s="115"/>
    </row>
    <row r="10" spans="1:11" ht="20.25" customHeight="1" thickBot="1" x14ac:dyDescent="0.3">
      <c r="A10" s="11" t="s">
        <v>335</v>
      </c>
      <c r="B10" s="103" t="s">
        <v>18</v>
      </c>
      <c r="C10" s="76"/>
      <c r="D10" s="115"/>
      <c r="E10" s="103" t="s">
        <v>18</v>
      </c>
      <c r="F10" s="76"/>
      <c r="G10" s="115"/>
      <c r="J10" s="292">
        <f>C10-'P&amp;L old'!$D$57-'P&amp;L old'!$D$64</f>
        <v>0</v>
      </c>
      <c r="K10" s="295">
        <f>F10-'P&amp;L old'!$E$57-'P&amp;L old'!$E$64</f>
        <v>0</v>
      </c>
    </row>
    <row r="11" spans="1:11" ht="20.25" customHeight="1" thickBot="1" x14ac:dyDescent="0.3">
      <c r="A11" s="11" t="s">
        <v>336</v>
      </c>
      <c r="B11" s="103" t="s">
        <v>18</v>
      </c>
      <c r="C11" s="76"/>
      <c r="D11" s="115"/>
      <c r="E11" s="103" t="s">
        <v>18</v>
      </c>
      <c r="F11" s="76"/>
      <c r="G11" s="115"/>
      <c r="J11" s="292">
        <f>C11-'P&amp;L old'!$D$58-'P&amp;L old'!$D$65</f>
        <v>0</v>
      </c>
      <c r="K11" s="295">
        <f>F11-'P&amp;L old'!$E$58-'P&amp;L old'!$E$65</f>
        <v>0</v>
      </c>
    </row>
    <row r="12" spans="1:11" ht="20.25" customHeight="1" thickBot="1" x14ac:dyDescent="0.3">
      <c r="A12" s="13" t="s">
        <v>337</v>
      </c>
      <c r="B12" s="104" t="s">
        <v>18</v>
      </c>
      <c r="C12" s="82">
        <f>C10+C11</f>
        <v>0</v>
      </c>
      <c r="D12" s="164"/>
      <c r="E12" s="104" t="s">
        <v>18</v>
      </c>
      <c r="F12" s="82">
        <f>F10+F11</f>
        <v>0</v>
      </c>
      <c r="G12" s="164"/>
      <c r="J12" s="292">
        <f>C12-'P&amp;L old'!$D$56-'P&amp;L old'!$D$63</f>
        <v>0</v>
      </c>
      <c r="K12" s="295">
        <f>F12-'P&amp;L old'!$E$56-'P&amp;L old'!$E$63</f>
        <v>0</v>
      </c>
    </row>
    <row r="13" spans="1:11" ht="15.75" thickTop="1" x14ac:dyDescent="0.25"/>
  </sheetData>
  <mergeCells count="4">
    <mergeCell ref="J1:K1"/>
    <mergeCell ref="A2:A3"/>
    <mergeCell ref="B2:D2"/>
    <mergeCell ref="E2:G2"/>
  </mergeCells>
  <conditionalFormatting sqref="J1">
    <cfRule type="cellIs" priority="3" stopIfTrue="1" operator="greaterThan">
      <formula>0</formula>
    </cfRule>
  </conditionalFormatting>
  <conditionalFormatting sqref="J4:K1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I21"/>
  <sheetViews>
    <sheetView showGridLines="0" zoomScaleNormal="100" workbookViewId="0">
      <selection activeCell="A6" sqref="A6:A19"/>
    </sheetView>
  </sheetViews>
  <sheetFormatPr defaultRowHeight="15" x14ac:dyDescent="0.25"/>
  <cols>
    <col min="1" max="1" width="17.7109375" customWidth="1"/>
    <col min="2" max="7" width="11.42578125" customWidth="1"/>
  </cols>
  <sheetData>
    <row r="1" spans="1:9" ht="17.25" thickBot="1" x14ac:dyDescent="0.35">
      <c r="A1" s="1" t="s">
        <v>371</v>
      </c>
    </row>
    <row r="2" spans="1:9" ht="25.5" customHeight="1" thickTop="1" thickBot="1" x14ac:dyDescent="0.3">
      <c r="A2" s="976" t="s">
        <v>372</v>
      </c>
      <c r="B2" s="974" t="s">
        <v>373</v>
      </c>
      <c r="C2" s="988"/>
      <c r="D2" s="988"/>
      <c r="E2" s="974" t="s">
        <v>374</v>
      </c>
      <c r="F2" s="988"/>
      <c r="G2" s="975"/>
      <c r="H2" s="17"/>
      <c r="I2" s="17"/>
    </row>
    <row r="3" spans="1:9" ht="20.25" customHeight="1" thickTop="1" thickBot="1" x14ac:dyDescent="0.3">
      <c r="A3" s="977"/>
      <c r="B3" s="56" t="s">
        <v>375</v>
      </c>
      <c r="C3" s="56" t="s">
        <v>376</v>
      </c>
      <c r="D3" s="552" t="s">
        <v>377</v>
      </c>
      <c r="E3" s="56" t="s">
        <v>375</v>
      </c>
      <c r="F3" s="56" t="s">
        <v>376</v>
      </c>
      <c r="G3" s="56" t="s">
        <v>377</v>
      </c>
      <c r="H3" s="17"/>
      <c r="I3" s="17"/>
    </row>
    <row r="4" spans="1:9" ht="20.25" customHeight="1" thickTop="1" thickBot="1" x14ac:dyDescent="0.3">
      <c r="A4" s="977"/>
      <c r="B4" s="989" t="s">
        <v>378</v>
      </c>
      <c r="C4" s="990"/>
      <c r="D4" s="990"/>
      <c r="E4" s="989" t="s">
        <v>378</v>
      </c>
      <c r="F4" s="990"/>
      <c r="G4" s="993"/>
      <c r="H4" s="17"/>
      <c r="I4" s="17"/>
    </row>
    <row r="5" spans="1:9" ht="24.75" customHeight="1" thickBot="1" x14ac:dyDescent="0.3">
      <c r="A5" s="978"/>
      <c r="B5" s="994" t="s">
        <v>379</v>
      </c>
      <c r="C5" s="995"/>
      <c r="D5" s="995"/>
      <c r="E5" s="994" t="s">
        <v>379</v>
      </c>
      <c r="F5" s="995"/>
      <c r="G5" s="996"/>
      <c r="H5" s="17"/>
      <c r="I5" s="17"/>
    </row>
    <row r="6" spans="1:9" ht="20.25" customHeight="1" thickTop="1" thickBot="1" x14ac:dyDescent="0.3">
      <c r="A6" s="997" t="s">
        <v>380</v>
      </c>
      <c r="B6" s="76"/>
      <c r="C6" s="166"/>
      <c r="D6" s="141"/>
      <c r="E6" s="76"/>
      <c r="F6" s="141"/>
      <c r="G6" s="74"/>
      <c r="H6" s="17"/>
      <c r="I6" s="17"/>
    </row>
    <row r="7" spans="1:9" ht="20.25" customHeight="1" thickBot="1" x14ac:dyDescent="0.3">
      <c r="A7" s="998"/>
      <c r="B7" s="76"/>
      <c r="C7" s="167"/>
      <c r="D7" s="117"/>
      <c r="E7" s="76"/>
      <c r="F7" s="117"/>
      <c r="G7" s="118"/>
      <c r="H7" s="17"/>
      <c r="I7" s="17"/>
    </row>
    <row r="8" spans="1:9" ht="20.25" customHeight="1" thickBot="1" x14ac:dyDescent="0.3">
      <c r="A8" s="991" t="s">
        <v>381</v>
      </c>
      <c r="B8" s="76"/>
      <c r="C8" s="167"/>
      <c r="D8" s="117"/>
      <c r="E8" s="76"/>
      <c r="F8" s="117"/>
      <c r="G8" s="118"/>
      <c r="H8" s="17"/>
      <c r="I8" s="17"/>
    </row>
    <row r="9" spans="1:9" ht="20.25" customHeight="1" thickBot="1" x14ac:dyDescent="0.3">
      <c r="A9" s="992"/>
      <c r="B9" s="76"/>
      <c r="C9" s="167"/>
      <c r="D9" s="117"/>
      <c r="E9" s="76"/>
      <c r="F9" s="117"/>
      <c r="G9" s="118"/>
      <c r="H9" s="17"/>
      <c r="I9" s="17"/>
    </row>
    <row r="10" spans="1:9" ht="20.25" customHeight="1" thickTop="1" thickBot="1" x14ac:dyDescent="0.3">
      <c r="A10" s="997" t="s">
        <v>382</v>
      </c>
      <c r="B10" s="76"/>
      <c r="C10" s="167"/>
      <c r="D10" s="117"/>
      <c r="E10" s="76"/>
      <c r="F10" s="117"/>
      <c r="G10" s="118"/>
      <c r="H10" s="17"/>
      <c r="I10" s="17"/>
    </row>
    <row r="11" spans="1:9" ht="20.25" customHeight="1" thickBot="1" x14ac:dyDescent="0.3">
      <c r="A11" s="998"/>
      <c r="B11" s="76"/>
      <c r="C11" s="167"/>
      <c r="D11" s="117"/>
      <c r="E11" s="76"/>
      <c r="F11" s="117"/>
      <c r="G11" s="118"/>
      <c r="H11" s="17"/>
      <c r="I11" s="17"/>
    </row>
    <row r="12" spans="1:9" ht="20.25" customHeight="1" thickBot="1" x14ac:dyDescent="0.3">
      <c r="A12" s="991" t="s">
        <v>383</v>
      </c>
      <c r="B12" s="76"/>
      <c r="C12" s="167"/>
      <c r="D12" s="117"/>
      <c r="E12" s="76"/>
      <c r="F12" s="117"/>
      <c r="G12" s="118"/>
      <c r="H12" s="17"/>
      <c r="I12" s="17"/>
    </row>
    <row r="13" spans="1:9" ht="20.25" customHeight="1" thickBot="1" x14ac:dyDescent="0.3">
      <c r="A13" s="998"/>
      <c r="B13" s="76"/>
      <c r="C13" s="167"/>
      <c r="D13" s="117"/>
      <c r="E13" s="76"/>
      <c r="F13" s="117"/>
      <c r="G13" s="118"/>
      <c r="H13" s="17"/>
      <c r="I13" s="17"/>
    </row>
    <row r="14" spans="1:9" ht="20.25" customHeight="1" thickBot="1" x14ac:dyDescent="0.3">
      <c r="A14" s="991" t="s">
        <v>384</v>
      </c>
      <c r="B14" s="76"/>
      <c r="C14" s="167"/>
      <c r="D14" s="117"/>
      <c r="E14" s="76"/>
      <c r="F14" s="117"/>
      <c r="G14" s="118"/>
      <c r="H14" s="17"/>
      <c r="I14" s="17"/>
    </row>
    <row r="15" spans="1:9" ht="20.25" customHeight="1" thickBot="1" x14ac:dyDescent="0.3">
      <c r="A15" s="992"/>
      <c r="B15" s="76"/>
      <c r="C15" s="167"/>
      <c r="D15" s="117"/>
      <c r="E15" s="76"/>
      <c r="F15" s="117"/>
      <c r="G15" s="118"/>
      <c r="H15" s="17"/>
      <c r="I15" s="17"/>
    </row>
    <row r="16" spans="1:9" ht="20.25" customHeight="1" thickTop="1" thickBot="1" x14ac:dyDescent="0.3">
      <c r="A16" s="997" t="s">
        <v>385</v>
      </c>
      <c r="B16" s="76"/>
      <c r="C16" s="167"/>
      <c r="D16" s="117"/>
      <c r="E16" s="76"/>
      <c r="F16" s="117"/>
      <c r="G16" s="118"/>
      <c r="H16" s="17"/>
      <c r="I16" s="17"/>
    </row>
    <row r="17" spans="1:9" ht="20.25" customHeight="1" thickBot="1" x14ac:dyDescent="0.3">
      <c r="A17" s="992"/>
      <c r="B17" s="76"/>
      <c r="C17" s="167"/>
      <c r="D17" s="117"/>
      <c r="E17" s="76"/>
      <c r="F17" s="117"/>
      <c r="G17" s="118"/>
      <c r="H17" s="17"/>
      <c r="I17" s="17"/>
    </row>
    <row r="18" spans="1:9" ht="20.25" customHeight="1" thickTop="1" thickBot="1" x14ac:dyDescent="0.3">
      <c r="A18" s="997" t="s">
        <v>287</v>
      </c>
      <c r="B18" s="76"/>
      <c r="C18" s="167"/>
      <c r="D18" s="117"/>
      <c r="E18" s="76"/>
      <c r="F18" s="117"/>
      <c r="G18" s="118"/>
      <c r="H18" s="17"/>
      <c r="I18" s="17"/>
    </row>
    <row r="19" spans="1:9" ht="20.25" customHeight="1" thickBot="1" x14ac:dyDescent="0.3">
      <c r="A19" s="992"/>
      <c r="B19" s="82"/>
      <c r="C19" s="168"/>
      <c r="D19" s="143"/>
      <c r="E19" s="82"/>
      <c r="F19" s="143"/>
      <c r="G19" s="124"/>
      <c r="H19" s="17"/>
      <c r="I19" s="17"/>
    </row>
    <row r="20" spans="1:9" ht="15.75" thickTop="1" x14ac:dyDescent="0.25">
      <c r="A20" s="45"/>
      <c r="B20" s="45"/>
      <c r="C20" s="45"/>
      <c r="D20" s="45"/>
      <c r="E20" s="45"/>
      <c r="F20" s="45"/>
      <c r="G20" s="45"/>
      <c r="H20" s="17"/>
      <c r="I20" s="17"/>
    </row>
    <row r="21" spans="1:9" x14ac:dyDescent="0.25">
      <c r="A21" s="169"/>
      <c r="B21" s="17"/>
      <c r="C21" s="17"/>
      <c r="D21" s="17"/>
      <c r="E21" s="17"/>
      <c r="F21" s="17"/>
      <c r="G21" s="17"/>
      <c r="H21" s="17"/>
      <c r="I21" s="17"/>
    </row>
  </sheetData>
  <mergeCells count="14">
    <mergeCell ref="A18:A19"/>
    <mergeCell ref="A16:A17"/>
    <mergeCell ref="A14:A15"/>
    <mergeCell ref="A12:A13"/>
    <mergeCell ref="A10:A11"/>
    <mergeCell ref="B2:D2"/>
    <mergeCell ref="E2:G2"/>
    <mergeCell ref="B4:D4"/>
    <mergeCell ref="A2:A5"/>
    <mergeCell ref="A8:A9"/>
    <mergeCell ref="E4:G4"/>
    <mergeCell ref="B5:D5"/>
    <mergeCell ref="E5:G5"/>
    <mergeCell ref="A6:A7"/>
  </mergeCells>
  <pageMargins left="0.7" right="0.7" top="0.75" bottom="0.75" header="0.3" footer="0.3"/>
  <pageSetup paperSize="9" orientation="portrait" horizontalDpi="300" verticalDpi="3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D29"/>
  <sheetViews>
    <sheetView showGridLines="0" zoomScaleNormal="100" workbookViewId="0">
      <selection activeCell="A19" sqref="A19"/>
    </sheetView>
  </sheetViews>
  <sheetFormatPr defaultRowHeight="15" x14ac:dyDescent="0.25"/>
  <cols>
    <col min="1" max="1" width="25.7109375" customWidth="1"/>
    <col min="2" max="2" width="13.42578125" customWidth="1"/>
    <col min="3" max="4" width="23.5703125" customWidth="1"/>
    <col min="5" max="5" width="18.5703125" customWidth="1"/>
    <col min="6" max="6" width="18.42578125" customWidth="1"/>
    <col min="7" max="7" width="21.140625" customWidth="1"/>
  </cols>
  <sheetData>
    <row r="1" spans="1:4" ht="16.5" x14ac:dyDescent="0.3">
      <c r="A1" s="1" t="s">
        <v>386</v>
      </c>
    </row>
    <row r="2" spans="1:4" ht="17.25" thickBot="1" x14ac:dyDescent="0.35">
      <c r="A2" s="5" t="s">
        <v>8</v>
      </c>
    </row>
    <row r="3" spans="1:4" ht="19.5" customHeight="1" thickTop="1" thickBot="1" x14ac:dyDescent="0.3">
      <c r="A3" s="953" t="s">
        <v>387</v>
      </c>
      <c r="B3" s="953" t="s">
        <v>388</v>
      </c>
      <c r="C3" s="955" t="s">
        <v>389</v>
      </c>
      <c r="D3" s="956"/>
    </row>
    <row r="4" spans="1:4" ht="33" customHeight="1" thickTop="1" thickBot="1" x14ac:dyDescent="0.3">
      <c r="A4" s="954"/>
      <c r="B4" s="954"/>
      <c r="C4" s="35" t="s">
        <v>2</v>
      </c>
      <c r="D4" s="35" t="s">
        <v>390</v>
      </c>
    </row>
    <row r="5" spans="1:4" ht="18.75" customHeight="1" thickTop="1" thickBot="1" x14ac:dyDescent="0.3">
      <c r="A5" s="129"/>
      <c r="B5" s="132"/>
      <c r="C5" s="77"/>
      <c r="D5" s="77"/>
    </row>
    <row r="6" spans="1:4" ht="18.75" customHeight="1" thickBot="1" x14ac:dyDescent="0.3">
      <c r="A6" s="129"/>
      <c r="B6" s="132"/>
      <c r="C6" s="77"/>
      <c r="D6" s="77"/>
    </row>
    <row r="7" spans="1:4" ht="18.75" customHeight="1" thickBot="1" x14ac:dyDescent="0.3">
      <c r="A7" s="130"/>
      <c r="B7" s="120"/>
      <c r="C7" s="77"/>
      <c r="D7" s="77"/>
    </row>
    <row r="8" spans="1:4" ht="18.75" customHeight="1" thickBot="1" x14ac:dyDescent="0.3">
      <c r="A8" s="130"/>
      <c r="B8" s="120"/>
      <c r="C8" s="77"/>
      <c r="D8" s="77"/>
    </row>
    <row r="9" spans="1:4" ht="18.75" customHeight="1" thickBot="1" x14ac:dyDescent="0.3">
      <c r="A9" s="130"/>
      <c r="B9" s="120"/>
      <c r="C9" s="77"/>
      <c r="D9" s="77"/>
    </row>
    <row r="10" spans="1:4" ht="18.75" customHeight="1" thickBot="1" x14ac:dyDescent="0.3">
      <c r="A10" s="130"/>
      <c r="B10" s="120"/>
      <c r="C10" s="77"/>
      <c r="D10" s="77"/>
    </row>
    <row r="11" spans="1:4" ht="18.75" customHeight="1" thickBot="1" x14ac:dyDescent="0.3">
      <c r="A11" s="130"/>
      <c r="B11" s="120"/>
      <c r="C11" s="77"/>
      <c r="D11" s="77"/>
    </row>
    <row r="12" spans="1:4" ht="18.75" customHeight="1" thickBot="1" x14ac:dyDescent="0.3">
      <c r="A12" s="130"/>
      <c r="B12" s="120"/>
      <c r="C12" s="77"/>
      <c r="D12" s="77"/>
    </row>
    <row r="13" spans="1:4" ht="18.75" customHeight="1" thickBot="1" x14ac:dyDescent="0.3">
      <c r="A13" s="129"/>
      <c r="B13" s="132"/>
      <c r="C13" s="77"/>
      <c r="D13" s="77"/>
    </row>
    <row r="14" spans="1:4" ht="18.75" customHeight="1" thickBot="1" x14ac:dyDescent="0.3">
      <c r="A14" s="131"/>
      <c r="B14" s="121"/>
      <c r="C14" s="75"/>
      <c r="D14" s="75"/>
    </row>
    <row r="15" spans="1:4" ht="15.75" thickTop="1" x14ac:dyDescent="0.25">
      <c r="A15" s="17"/>
      <c r="B15" s="17"/>
      <c r="C15" s="17"/>
      <c r="D15" s="17"/>
    </row>
    <row r="16" spans="1:4" ht="15.75" thickBot="1" x14ac:dyDescent="0.3">
      <c r="A16" s="17" t="s">
        <v>391</v>
      </c>
      <c r="B16" s="17"/>
      <c r="C16" s="17"/>
      <c r="D16" s="17"/>
    </row>
    <row r="17" spans="1:4" ht="19.5" customHeight="1" thickTop="1" thickBot="1" x14ac:dyDescent="0.3">
      <c r="A17" s="953" t="s">
        <v>452</v>
      </c>
      <c r="B17" s="953" t="s">
        <v>388</v>
      </c>
      <c r="C17" s="955" t="s">
        <v>389</v>
      </c>
      <c r="D17" s="956"/>
    </row>
    <row r="18" spans="1:4" ht="33" customHeight="1" thickTop="1" thickBot="1" x14ac:dyDescent="0.3">
      <c r="A18" s="954"/>
      <c r="B18" s="954"/>
      <c r="C18" s="35" t="s">
        <v>2</v>
      </c>
      <c r="D18" s="35" t="s">
        <v>390</v>
      </c>
    </row>
    <row r="19" spans="1:4" ht="18.75" customHeight="1" thickTop="1" thickBot="1" x14ac:dyDescent="0.3">
      <c r="A19" s="105"/>
      <c r="B19" s="120"/>
      <c r="C19" s="77"/>
      <c r="D19" s="77"/>
    </row>
    <row r="20" spans="1:4" ht="18.75" customHeight="1" thickBot="1" x14ac:dyDescent="0.3">
      <c r="A20" s="105"/>
      <c r="B20" s="120"/>
      <c r="C20" s="77"/>
      <c r="D20" s="77"/>
    </row>
    <row r="21" spans="1:4" ht="18.75" customHeight="1" thickBot="1" x14ac:dyDescent="0.3">
      <c r="A21" s="105"/>
      <c r="B21" s="120"/>
      <c r="C21" s="77"/>
      <c r="D21" s="77"/>
    </row>
    <row r="22" spans="1:4" ht="18.75" customHeight="1" thickBot="1" x14ac:dyDescent="0.3">
      <c r="A22" s="105"/>
      <c r="B22" s="120"/>
      <c r="C22" s="77"/>
      <c r="D22" s="77"/>
    </row>
    <row r="23" spans="1:4" ht="18.75" customHeight="1" thickBot="1" x14ac:dyDescent="0.3">
      <c r="A23" s="105"/>
      <c r="B23" s="120"/>
      <c r="C23" s="77"/>
      <c r="D23" s="77"/>
    </row>
    <row r="24" spans="1:4" ht="18.75" customHeight="1" thickBot="1" x14ac:dyDescent="0.3">
      <c r="A24" s="105"/>
      <c r="B24" s="120"/>
      <c r="C24" s="77"/>
      <c r="D24" s="77"/>
    </row>
    <row r="25" spans="1:4" ht="18.75" customHeight="1" thickBot="1" x14ac:dyDescent="0.3">
      <c r="A25" s="105"/>
      <c r="B25" s="120"/>
      <c r="C25" s="77"/>
      <c r="D25" s="77"/>
    </row>
    <row r="26" spans="1:4" ht="18.75" customHeight="1" thickBot="1" x14ac:dyDescent="0.3">
      <c r="A26" s="105"/>
      <c r="B26" s="120"/>
      <c r="C26" s="77"/>
      <c r="D26" s="77"/>
    </row>
    <row r="27" spans="1:4" ht="18.75" customHeight="1" thickBot="1" x14ac:dyDescent="0.3">
      <c r="A27" s="106"/>
      <c r="B27" s="121"/>
      <c r="C27" s="75"/>
      <c r="D27" s="75"/>
    </row>
    <row r="28" spans="1:4" ht="17.25" thickTop="1" x14ac:dyDescent="0.3">
      <c r="A28" s="2"/>
    </row>
    <row r="29" spans="1:4" ht="16.5" x14ac:dyDescent="0.3">
      <c r="A29" s="2"/>
    </row>
  </sheetData>
  <mergeCells count="6">
    <mergeCell ref="A3:A4"/>
    <mergeCell ref="B3:B4"/>
    <mergeCell ref="C3:D3"/>
    <mergeCell ref="A17:A18"/>
    <mergeCell ref="B17:B18"/>
    <mergeCell ref="C17:D17"/>
  </mergeCells>
  <pageMargins left="0.7" right="0.7" top="0.75" bottom="0.75" header="0.3" footer="0.3"/>
  <pageSetup paperSize="9" orientation="portrait" horizontalDpi="300" verticalDpi="300" r:id="rId1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H781"/>
  <sheetViews>
    <sheetView showGridLines="0" tabSelected="1" view="pageBreakPreview" zoomScale="115" zoomScaleNormal="115" zoomScaleSheetLayoutView="115" workbookViewId="0">
      <pane ySplit="1" topLeftCell="A668" activePane="bottomLeft" state="frozen"/>
      <selection pane="bottomLeft" activeCell="H676" sqref="H676"/>
    </sheetView>
  </sheetViews>
  <sheetFormatPr defaultColWidth="9.140625" defaultRowHeight="12.75" x14ac:dyDescent="0.25"/>
  <cols>
    <col min="1" max="1" width="1.5703125" style="897" customWidth="1"/>
    <col min="2" max="2" width="1.5703125" style="898" customWidth="1"/>
    <col min="3" max="7" width="3.42578125" style="898" customWidth="1"/>
    <col min="8" max="8" width="8.140625" style="898" customWidth="1"/>
    <col min="9" max="11" width="3.42578125" style="898" customWidth="1"/>
    <col min="12" max="12" width="17.140625" style="898" customWidth="1"/>
    <col min="13" max="23" width="3.42578125" style="898" customWidth="1"/>
    <col min="24" max="24" width="2.28515625" style="898" customWidth="1"/>
    <col min="25" max="34" width="3.42578125" style="898" customWidth="1"/>
    <col min="35" max="16384" width="9.140625" style="898"/>
  </cols>
  <sheetData>
    <row r="1" spans="1:34" s="885" customFormat="1" ht="13.5" thickBot="1" x14ac:dyDescent="0.3">
      <c r="A1" s="884"/>
      <c r="B1" s="1150" t="s">
        <v>1251</v>
      </c>
      <c r="C1" s="1150"/>
      <c r="D1" s="1150"/>
      <c r="E1" s="1150"/>
      <c r="F1" s="1150"/>
      <c r="G1" s="1150"/>
      <c r="H1" s="1150"/>
      <c r="I1" s="1150"/>
      <c r="J1" s="1150"/>
      <c r="K1" s="1150"/>
      <c r="L1" s="1150"/>
      <c r="M1" s="1150"/>
      <c r="N1" s="1150"/>
      <c r="O1" s="1150"/>
      <c r="P1" s="1150"/>
      <c r="Q1" s="1150"/>
      <c r="R1" s="1150"/>
      <c r="S1" s="1150"/>
      <c r="T1" s="1150"/>
      <c r="U1" s="1150"/>
      <c r="V1" s="1150"/>
      <c r="W1" s="1150"/>
      <c r="X1" s="1150"/>
      <c r="Y1" s="1150"/>
      <c r="Z1" s="1150"/>
      <c r="AA1" s="1150"/>
      <c r="AB1" s="1150"/>
      <c r="AC1" s="1150"/>
      <c r="AD1" s="1150"/>
      <c r="AE1" s="1150"/>
      <c r="AF1" s="1150"/>
      <c r="AG1" s="1150"/>
      <c r="AH1" s="1151"/>
    </row>
    <row r="3" spans="1:34" s="887" customFormat="1" ht="11.25" x14ac:dyDescent="0.25">
      <c r="A3" s="886"/>
      <c r="D3" s="888" t="s">
        <v>1844</v>
      </c>
      <c r="E3" s="889"/>
      <c r="F3" s="889"/>
      <c r="G3" s="889"/>
      <c r="H3" s="889"/>
      <c r="I3" s="889"/>
      <c r="J3" s="890"/>
      <c r="K3" s="891"/>
      <c r="L3" s="892" t="s">
        <v>1121</v>
      </c>
      <c r="M3" s="893">
        <v>2</v>
      </c>
      <c r="N3" s="894">
        <v>0</v>
      </c>
      <c r="O3" s="894">
        <v>2</v>
      </c>
      <c r="P3" s="894">
        <v>2</v>
      </c>
      <c r="Q3" s="894">
        <v>3</v>
      </c>
      <c r="R3" s="894">
        <v>0</v>
      </c>
      <c r="S3" s="894">
        <v>4</v>
      </c>
      <c r="T3" s="894">
        <v>1</v>
      </c>
      <c r="U3" s="894">
        <v>5</v>
      </c>
      <c r="V3" s="895">
        <v>2</v>
      </c>
      <c r="X3" s="892" t="s">
        <v>964</v>
      </c>
      <c r="Y3" s="893">
        <v>3</v>
      </c>
      <c r="Z3" s="894">
        <v>6</v>
      </c>
      <c r="AA3" s="894">
        <v>7</v>
      </c>
      <c r="AB3" s="894">
        <v>2</v>
      </c>
      <c r="AC3" s="894">
        <v>5</v>
      </c>
      <c r="AD3" s="894">
        <v>8</v>
      </c>
      <c r="AE3" s="894">
        <v>3</v>
      </c>
      <c r="AF3" s="895">
        <v>8</v>
      </c>
      <c r="AG3" s="896"/>
      <c r="AH3" s="896"/>
    </row>
    <row r="4" spans="1:34" x14ac:dyDescent="0.25">
      <c r="D4" s="899"/>
      <c r="E4" s="899"/>
      <c r="F4" s="899"/>
      <c r="G4" s="899"/>
      <c r="H4" s="899"/>
      <c r="I4" s="899"/>
      <c r="J4" s="899"/>
      <c r="K4" s="899"/>
      <c r="W4" s="900"/>
      <c r="X4" s="901"/>
      <c r="Y4" s="901"/>
      <c r="Z4" s="901"/>
      <c r="AA4" s="901"/>
      <c r="AB4" s="901"/>
      <c r="AC4" s="901"/>
      <c r="AD4" s="901"/>
      <c r="AE4" s="901"/>
      <c r="AF4" s="901"/>
      <c r="AG4" s="901"/>
    </row>
    <row r="5" spans="1:34" x14ac:dyDescent="0.25">
      <c r="D5" s="899" t="s">
        <v>1911</v>
      </c>
      <c r="E5" s="899"/>
      <c r="F5" s="899"/>
      <c r="G5" s="899"/>
      <c r="H5" s="899"/>
      <c r="I5" s="899"/>
      <c r="J5" s="899"/>
      <c r="K5" s="899"/>
      <c r="W5" s="900"/>
      <c r="X5" s="901"/>
      <c r="Y5" s="901"/>
      <c r="Z5" s="901"/>
      <c r="AA5" s="901"/>
      <c r="AB5" s="901"/>
      <c r="AC5" s="901"/>
      <c r="AD5" s="901"/>
      <c r="AE5" s="901"/>
      <c r="AF5" s="901"/>
      <c r="AG5" s="901"/>
    </row>
    <row r="6" spans="1:34" x14ac:dyDescent="0.25">
      <c r="D6" s="899"/>
      <c r="E6" s="899"/>
      <c r="F6" s="899"/>
      <c r="G6" s="899"/>
      <c r="H6" s="899"/>
      <c r="I6" s="899"/>
      <c r="J6" s="899"/>
      <c r="K6" s="899"/>
      <c r="W6" s="900"/>
      <c r="X6" s="901"/>
      <c r="Y6" s="901"/>
      <c r="Z6" s="901"/>
      <c r="AA6" s="901"/>
      <c r="AB6" s="901"/>
      <c r="AC6" s="901"/>
      <c r="AD6" s="901"/>
      <c r="AE6" s="901"/>
      <c r="AF6" s="901"/>
      <c r="AG6" s="901"/>
    </row>
    <row r="7" spans="1:34" x14ac:dyDescent="0.25">
      <c r="D7" s="902" t="s">
        <v>1978</v>
      </c>
    </row>
    <row r="8" spans="1:34" x14ac:dyDescent="0.25">
      <c r="D8" s="902"/>
    </row>
    <row r="9" spans="1:34" x14ac:dyDescent="0.25">
      <c r="D9" s="1149" t="s">
        <v>2013</v>
      </c>
      <c r="E9" s="1149"/>
      <c r="F9" s="1149"/>
      <c r="G9" s="1149"/>
      <c r="H9" s="1149"/>
      <c r="I9" s="1149"/>
      <c r="J9" s="1149"/>
      <c r="K9" s="1149"/>
      <c r="L9" s="1149"/>
      <c r="M9" s="1149"/>
      <c r="N9" s="1149"/>
      <c r="O9" s="1149"/>
      <c r="P9" s="1149"/>
      <c r="Q9" s="1149"/>
      <c r="R9" s="1149"/>
      <c r="S9" s="1149"/>
      <c r="T9" s="1149"/>
      <c r="U9" s="1149"/>
      <c r="V9" s="1149"/>
      <c r="W9" s="1149"/>
      <c r="X9" s="1149"/>
      <c r="Y9" s="1149"/>
      <c r="Z9" s="1149"/>
      <c r="AA9" s="1149"/>
      <c r="AB9" s="1149"/>
      <c r="AC9" s="1149"/>
      <c r="AD9" s="1149"/>
      <c r="AE9" s="1149"/>
      <c r="AF9" s="1149"/>
      <c r="AG9" s="1149"/>
    </row>
    <row r="10" spans="1:34" x14ac:dyDescent="0.25">
      <c r="D10" s="1149"/>
      <c r="E10" s="1149"/>
      <c r="F10" s="1149"/>
      <c r="G10" s="1149"/>
      <c r="H10" s="1149"/>
      <c r="I10" s="1149"/>
      <c r="J10" s="1149"/>
      <c r="K10" s="1149"/>
      <c r="L10" s="1149"/>
      <c r="M10" s="1149"/>
      <c r="N10" s="1149"/>
      <c r="O10" s="1149"/>
      <c r="P10" s="1149"/>
      <c r="Q10" s="1149"/>
      <c r="R10" s="1149"/>
      <c r="S10" s="1149"/>
      <c r="T10" s="1149"/>
      <c r="U10" s="1149"/>
      <c r="V10" s="1149"/>
      <c r="W10" s="1149"/>
      <c r="X10" s="1149"/>
      <c r="Y10" s="1149"/>
      <c r="Z10" s="1149"/>
      <c r="AA10" s="1149"/>
      <c r="AB10" s="1149"/>
      <c r="AC10" s="1149"/>
      <c r="AD10" s="1149"/>
      <c r="AE10" s="1149"/>
      <c r="AF10" s="1149"/>
      <c r="AG10" s="1149"/>
    </row>
    <row r="11" spans="1:34" x14ac:dyDescent="0.25">
      <c r="D11" s="1149"/>
      <c r="E11" s="1149"/>
      <c r="F11" s="1149"/>
      <c r="G11" s="1149"/>
      <c r="H11" s="1149"/>
      <c r="I11" s="1149"/>
      <c r="J11" s="1149"/>
      <c r="K11" s="1149"/>
      <c r="L11" s="1149"/>
      <c r="M11" s="1149"/>
      <c r="N11" s="1149"/>
      <c r="O11" s="1149"/>
      <c r="P11" s="1149"/>
      <c r="Q11" s="1149"/>
      <c r="R11" s="1149"/>
      <c r="S11" s="1149"/>
      <c r="T11" s="1149"/>
      <c r="U11" s="1149"/>
      <c r="V11" s="1149"/>
      <c r="W11" s="1149"/>
      <c r="X11" s="1149"/>
      <c r="Y11" s="1149"/>
      <c r="Z11" s="1149"/>
      <c r="AA11" s="1149"/>
      <c r="AB11" s="1149"/>
      <c r="AC11" s="1149"/>
      <c r="AD11" s="1149"/>
      <c r="AE11" s="1149"/>
      <c r="AF11" s="1149"/>
      <c r="AG11" s="1149"/>
    </row>
    <row r="12" spans="1:34" x14ac:dyDescent="0.25">
      <c r="D12" s="903"/>
      <c r="E12" s="903"/>
      <c r="F12" s="903"/>
      <c r="G12" s="903"/>
      <c r="H12" s="903"/>
      <c r="I12" s="903"/>
      <c r="J12" s="903"/>
      <c r="K12" s="903"/>
      <c r="L12" s="903"/>
      <c r="M12" s="903"/>
      <c r="N12" s="903"/>
      <c r="O12" s="903"/>
      <c r="P12" s="903"/>
      <c r="Q12" s="903"/>
      <c r="R12" s="903"/>
      <c r="S12" s="903"/>
      <c r="T12" s="903"/>
      <c r="U12" s="903"/>
      <c r="V12" s="903"/>
      <c r="W12" s="903"/>
      <c r="X12" s="903"/>
      <c r="Y12" s="903"/>
      <c r="Z12" s="903"/>
      <c r="AA12" s="903"/>
      <c r="AB12" s="903"/>
      <c r="AC12" s="903"/>
      <c r="AD12" s="903"/>
      <c r="AE12" s="903"/>
      <c r="AF12" s="903"/>
      <c r="AG12" s="903"/>
    </row>
    <row r="13" spans="1:34" x14ac:dyDescent="0.25">
      <c r="D13" s="1149" t="s">
        <v>1949</v>
      </c>
      <c r="E13" s="1149"/>
      <c r="F13" s="1149"/>
      <c r="G13" s="1149"/>
      <c r="H13" s="1149"/>
      <c r="I13" s="1149"/>
      <c r="J13" s="1149"/>
      <c r="K13" s="1149"/>
      <c r="L13" s="1149"/>
      <c r="M13" s="1149"/>
      <c r="N13" s="1149"/>
      <c r="O13" s="1149"/>
      <c r="P13" s="1149"/>
      <c r="Q13" s="1149"/>
      <c r="R13" s="1149"/>
      <c r="S13" s="1149"/>
      <c r="T13" s="1149"/>
      <c r="U13" s="1149"/>
      <c r="V13" s="1149"/>
      <c r="W13" s="1149"/>
      <c r="X13" s="1149"/>
      <c r="Y13" s="1149"/>
      <c r="Z13" s="1149"/>
      <c r="AA13" s="1149"/>
      <c r="AB13" s="1149"/>
      <c r="AC13" s="1149"/>
      <c r="AD13" s="1149"/>
      <c r="AE13" s="1149"/>
      <c r="AF13" s="1149"/>
      <c r="AG13" s="1149"/>
    </row>
    <row r="14" spans="1:34" x14ac:dyDescent="0.25">
      <c r="D14" s="903"/>
      <c r="E14" s="903"/>
      <c r="F14" s="903"/>
      <c r="G14" s="903"/>
      <c r="H14" s="903"/>
      <c r="I14" s="903"/>
      <c r="J14" s="903"/>
      <c r="K14" s="903"/>
      <c r="L14" s="903"/>
      <c r="M14" s="903"/>
      <c r="N14" s="903"/>
      <c r="O14" s="903"/>
      <c r="P14" s="903"/>
      <c r="Q14" s="903"/>
      <c r="R14" s="903"/>
      <c r="S14" s="903"/>
      <c r="T14" s="903"/>
      <c r="U14" s="903"/>
      <c r="V14" s="903"/>
      <c r="W14" s="903"/>
      <c r="X14" s="903"/>
      <c r="Y14" s="903"/>
      <c r="Z14" s="903"/>
      <c r="AA14" s="903"/>
      <c r="AB14" s="903"/>
      <c r="AC14" s="903"/>
      <c r="AD14" s="903"/>
      <c r="AE14" s="903"/>
      <c r="AF14" s="903"/>
      <c r="AG14" s="903"/>
    </row>
    <row r="15" spans="1:34" x14ac:dyDescent="0.25">
      <c r="D15" s="898" t="s">
        <v>1196</v>
      </c>
    </row>
    <row r="16" spans="1:34" x14ac:dyDescent="0.25">
      <c r="D16" s="904" t="s">
        <v>1197</v>
      </c>
      <c r="E16" s="898" t="s">
        <v>1845</v>
      </c>
    </row>
    <row r="17" spans="4:33" x14ac:dyDescent="0.25">
      <c r="D17" s="904" t="s">
        <v>496</v>
      </c>
      <c r="E17" s="898" t="s">
        <v>1846</v>
      </c>
    </row>
    <row r="19" spans="4:33" x14ac:dyDescent="0.25">
      <c r="D19" s="898" t="s">
        <v>1198</v>
      </c>
    </row>
    <row r="20" spans="4:33" ht="13.5" thickBot="1" x14ac:dyDescent="0.3"/>
    <row r="21" spans="4:33" ht="23.25" customHeight="1" thickBot="1" x14ac:dyDescent="0.3">
      <c r="D21" s="1314" t="s">
        <v>1</v>
      </c>
      <c r="E21" s="1314"/>
      <c r="F21" s="1314"/>
      <c r="G21" s="1314"/>
      <c r="H21" s="1314"/>
      <c r="I21" s="1314"/>
      <c r="J21" s="1314"/>
      <c r="K21" s="1314"/>
      <c r="L21" s="1314"/>
      <c r="M21" s="1314"/>
      <c r="N21" s="1314"/>
      <c r="O21" s="1314"/>
      <c r="P21" s="1314" t="s">
        <v>1954</v>
      </c>
      <c r="Q21" s="1314"/>
      <c r="R21" s="1314"/>
      <c r="S21" s="1314"/>
      <c r="T21" s="1314"/>
      <c r="U21" s="1314"/>
      <c r="V21" s="1314"/>
      <c r="W21" s="1314"/>
      <c r="X21" s="1314"/>
      <c r="Y21" s="1314" t="s">
        <v>456</v>
      </c>
      <c r="Z21" s="1314"/>
      <c r="AA21" s="1314"/>
      <c r="AB21" s="1314"/>
      <c r="AC21" s="1314"/>
      <c r="AD21" s="1314"/>
      <c r="AE21" s="1314"/>
      <c r="AF21" s="1314"/>
      <c r="AG21" s="1314"/>
    </row>
    <row r="22" spans="4:33" ht="23.25" customHeight="1" x14ac:dyDescent="0.25">
      <c r="D22" s="1320" t="s">
        <v>4</v>
      </c>
      <c r="E22" s="1320"/>
      <c r="F22" s="1320"/>
      <c r="G22" s="1320"/>
      <c r="H22" s="1320"/>
      <c r="I22" s="1320"/>
      <c r="J22" s="1320"/>
      <c r="K22" s="1320"/>
      <c r="L22" s="1320"/>
      <c r="M22" s="1320"/>
      <c r="N22" s="1320"/>
      <c r="O22" s="1320"/>
      <c r="P22" s="1315">
        <v>19.420000000000002</v>
      </c>
      <c r="Q22" s="1316"/>
      <c r="R22" s="1316"/>
      <c r="S22" s="1316"/>
      <c r="T22" s="1316"/>
      <c r="U22" s="1316"/>
      <c r="V22" s="1316"/>
      <c r="W22" s="1316"/>
      <c r="X22" s="1317"/>
      <c r="Y22" s="1311">
        <v>17</v>
      </c>
      <c r="Z22" s="1312"/>
      <c r="AA22" s="1312"/>
      <c r="AB22" s="1312"/>
      <c r="AC22" s="1312"/>
      <c r="AD22" s="1312"/>
      <c r="AE22" s="1312"/>
      <c r="AF22" s="1312"/>
      <c r="AG22" s="1313"/>
    </row>
    <row r="23" spans="4:33" ht="23.25" customHeight="1" x14ac:dyDescent="0.25">
      <c r="D23" s="1319" t="s">
        <v>5</v>
      </c>
      <c r="E23" s="1319"/>
      <c r="F23" s="1319"/>
      <c r="G23" s="1319"/>
      <c r="H23" s="1319"/>
      <c r="I23" s="1319"/>
      <c r="J23" s="1319"/>
      <c r="K23" s="1319"/>
      <c r="L23" s="1319"/>
      <c r="M23" s="1319"/>
      <c r="N23" s="1319"/>
      <c r="O23" s="1319"/>
      <c r="P23" s="1063">
        <v>20</v>
      </c>
      <c r="Q23" s="1064"/>
      <c r="R23" s="1064"/>
      <c r="S23" s="1064"/>
      <c r="T23" s="1064"/>
      <c r="U23" s="1064"/>
      <c r="V23" s="1064"/>
      <c r="W23" s="1064"/>
      <c r="X23" s="1065"/>
      <c r="Y23" s="1063">
        <v>17</v>
      </c>
      <c r="Z23" s="1064"/>
      <c r="AA23" s="1064"/>
      <c r="AB23" s="1064"/>
      <c r="AC23" s="1064"/>
      <c r="AD23" s="1064"/>
      <c r="AE23" s="1064"/>
      <c r="AF23" s="1064"/>
      <c r="AG23" s="1065"/>
    </row>
    <row r="24" spans="4:33" ht="23.25" customHeight="1" thickBot="1" x14ac:dyDescent="0.3">
      <c r="D24" s="1318" t="s">
        <v>6</v>
      </c>
      <c r="E24" s="1318"/>
      <c r="F24" s="1318"/>
      <c r="G24" s="1318"/>
      <c r="H24" s="1318"/>
      <c r="I24" s="1318"/>
      <c r="J24" s="1318"/>
      <c r="K24" s="1318"/>
      <c r="L24" s="1318"/>
      <c r="M24" s="1318"/>
      <c r="N24" s="1318"/>
      <c r="O24" s="1318"/>
      <c r="P24" s="1308">
        <v>3</v>
      </c>
      <c r="Q24" s="1309"/>
      <c r="R24" s="1309"/>
      <c r="S24" s="1309"/>
      <c r="T24" s="1309"/>
      <c r="U24" s="1309"/>
      <c r="V24" s="1309"/>
      <c r="W24" s="1309"/>
      <c r="X24" s="1310"/>
      <c r="Y24" s="1308">
        <v>3</v>
      </c>
      <c r="Z24" s="1309"/>
      <c r="AA24" s="1309"/>
      <c r="AB24" s="1309"/>
      <c r="AC24" s="1309"/>
      <c r="AD24" s="1309"/>
      <c r="AE24" s="1309"/>
      <c r="AF24" s="1309"/>
      <c r="AG24" s="1310"/>
    </row>
    <row r="26" spans="4:33" x14ac:dyDescent="0.25">
      <c r="D26" s="1106" t="s">
        <v>1848</v>
      </c>
      <c r="E26" s="1106"/>
      <c r="F26" s="1106"/>
      <c r="G26" s="1106"/>
      <c r="H26" s="1106"/>
      <c r="I26" s="1106"/>
      <c r="J26" s="1106"/>
      <c r="K26" s="1106"/>
      <c r="L26" s="1106"/>
      <c r="M26" s="1106"/>
      <c r="N26" s="1106"/>
      <c r="O26" s="1106"/>
      <c r="P26" s="1106"/>
      <c r="Q26" s="1106"/>
      <c r="R26" s="1106"/>
      <c r="S26" s="1106"/>
      <c r="T26" s="1106"/>
      <c r="U26" s="1106"/>
      <c r="V26" s="1106"/>
      <c r="W26" s="1106"/>
      <c r="X26" s="1106"/>
      <c r="Y26" s="1106"/>
      <c r="Z26" s="1106"/>
      <c r="AA26" s="1106"/>
      <c r="AB26" s="1106"/>
      <c r="AC26" s="1106"/>
      <c r="AD26" s="1106"/>
      <c r="AE26" s="1106"/>
      <c r="AF26" s="1106"/>
      <c r="AG26" s="1106"/>
    </row>
    <row r="27" spans="4:33" ht="13.5" thickBot="1" x14ac:dyDescent="0.3">
      <c r="D27" s="905"/>
      <c r="E27" s="905"/>
      <c r="F27" s="905"/>
      <c r="G27" s="905"/>
      <c r="H27" s="905"/>
      <c r="I27" s="905"/>
      <c r="J27" s="905"/>
      <c r="K27" s="905"/>
      <c r="L27" s="905"/>
      <c r="M27" s="905"/>
      <c r="N27" s="905"/>
      <c r="O27" s="905"/>
      <c r="P27" s="905"/>
      <c r="Q27" s="905"/>
      <c r="R27" s="905"/>
      <c r="S27" s="905"/>
      <c r="T27" s="905"/>
      <c r="U27" s="905"/>
      <c r="V27" s="905"/>
      <c r="W27" s="905"/>
      <c r="X27" s="905"/>
      <c r="Y27" s="905"/>
      <c r="Z27" s="905"/>
      <c r="AA27" s="905"/>
      <c r="AB27" s="905"/>
      <c r="AC27" s="905"/>
      <c r="AD27" s="905"/>
      <c r="AE27" s="905"/>
      <c r="AF27" s="905"/>
      <c r="AG27" s="905"/>
    </row>
    <row r="28" spans="4:33" ht="15" customHeight="1" thickBot="1" x14ac:dyDescent="0.3">
      <c r="D28" s="1107" t="s">
        <v>9</v>
      </c>
      <c r="E28" s="1107"/>
      <c r="F28" s="1107"/>
      <c r="G28" s="1107"/>
      <c r="H28" s="1107"/>
      <c r="I28" s="1107"/>
      <c r="J28" s="1107"/>
      <c r="K28" s="1107"/>
      <c r="L28" s="1107"/>
      <c r="M28" s="1107"/>
      <c r="N28" s="1420" t="s">
        <v>10</v>
      </c>
      <c r="O28" s="1421"/>
      <c r="P28" s="1421"/>
      <c r="Q28" s="1421"/>
      <c r="R28" s="1421"/>
      <c r="S28" s="1421"/>
      <c r="T28" s="1421"/>
      <c r="U28" s="1421"/>
      <c r="V28" s="1421"/>
      <c r="W28" s="1422"/>
      <c r="X28" s="1107" t="s">
        <v>11</v>
      </c>
      <c r="Y28" s="1107"/>
      <c r="Z28" s="1107"/>
      <c r="AA28" s="1107"/>
      <c r="AB28" s="1107"/>
      <c r="AC28" s="1107" t="s">
        <v>418</v>
      </c>
      <c r="AD28" s="1107"/>
      <c r="AE28" s="1107"/>
      <c r="AF28" s="1107"/>
      <c r="AG28" s="1107"/>
    </row>
    <row r="29" spans="4:33" ht="15.75" customHeight="1" thickBot="1" x14ac:dyDescent="0.3">
      <c r="D29" s="1107"/>
      <c r="E29" s="1107"/>
      <c r="F29" s="1107"/>
      <c r="G29" s="1107"/>
      <c r="H29" s="1107"/>
      <c r="I29" s="1107"/>
      <c r="J29" s="1107"/>
      <c r="K29" s="1107"/>
      <c r="L29" s="1107"/>
      <c r="M29" s="1107"/>
      <c r="N29" s="1423"/>
      <c r="O29" s="1424"/>
      <c r="P29" s="1424"/>
      <c r="Q29" s="1424"/>
      <c r="R29" s="1424"/>
      <c r="S29" s="1424"/>
      <c r="T29" s="1424"/>
      <c r="U29" s="1424"/>
      <c r="V29" s="1424"/>
      <c r="W29" s="1425"/>
      <c r="X29" s="1107"/>
      <c r="Y29" s="1107"/>
      <c r="Z29" s="1107"/>
      <c r="AA29" s="1107"/>
      <c r="AB29" s="1107"/>
      <c r="AC29" s="1107"/>
      <c r="AD29" s="1107"/>
      <c r="AE29" s="1107"/>
      <c r="AF29" s="1107"/>
      <c r="AG29" s="1107"/>
    </row>
    <row r="30" spans="4:33" ht="13.5" thickBot="1" x14ac:dyDescent="0.3">
      <c r="D30" s="1107"/>
      <c r="E30" s="1107"/>
      <c r="F30" s="1107"/>
      <c r="G30" s="1107"/>
      <c r="H30" s="1107"/>
      <c r="I30" s="1107"/>
      <c r="J30" s="1107"/>
      <c r="K30" s="1107"/>
      <c r="L30" s="1107"/>
      <c r="M30" s="1107"/>
      <c r="N30" s="1107" t="s">
        <v>13</v>
      </c>
      <c r="O30" s="1107"/>
      <c r="P30" s="1107"/>
      <c r="Q30" s="1107"/>
      <c r="R30" s="1107"/>
      <c r="S30" s="1107" t="s">
        <v>12</v>
      </c>
      <c r="T30" s="1107"/>
      <c r="U30" s="1107"/>
      <c r="V30" s="1107"/>
      <c r="W30" s="1107"/>
      <c r="X30" s="1107"/>
      <c r="Y30" s="1107"/>
      <c r="Z30" s="1107"/>
      <c r="AA30" s="1107"/>
      <c r="AB30" s="1107"/>
      <c r="AC30" s="1107"/>
      <c r="AD30" s="1107"/>
      <c r="AE30" s="1107"/>
      <c r="AF30" s="1107"/>
      <c r="AG30" s="1107"/>
    </row>
    <row r="31" spans="4:33" x14ac:dyDescent="0.25">
      <c r="D31" s="1108" t="s">
        <v>1847</v>
      </c>
      <c r="E31" s="1109"/>
      <c r="F31" s="1109"/>
      <c r="G31" s="1109"/>
      <c r="H31" s="1109"/>
      <c r="I31" s="1109"/>
      <c r="J31" s="1109"/>
      <c r="K31" s="1109"/>
      <c r="L31" s="1109"/>
      <c r="M31" s="1110"/>
      <c r="N31" s="1111">
        <v>6639</v>
      </c>
      <c r="O31" s="1111"/>
      <c r="P31" s="1111"/>
      <c r="Q31" s="1111"/>
      <c r="R31" s="1111"/>
      <c r="S31" s="1112">
        <v>1</v>
      </c>
      <c r="T31" s="1112"/>
      <c r="U31" s="1112"/>
      <c r="V31" s="1112"/>
      <c r="W31" s="1112"/>
      <c r="X31" s="1112">
        <v>1</v>
      </c>
      <c r="Y31" s="1112"/>
      <c r="Z31" s="1112"/>
      <c r="AA31" s="1112"/>
      <c r="AB31" s="1112"/>
      <c r="AC31" s="1112">
        <v>0</v>
      </c>
      <c r="AD31" s="1112"/>
      <c r="AE31" s="1112"/>
      <c r="AF31" s="1112"/>
      <c r="AG31" s="1112"/>
    </row>
    <row r="32" spans="4:33" ht="13.5" thickBot="1" x14ac:dyDescent="0.3">
      <c r="D32" s="1113" t="s">
        <v>14</v>
      </c>
      <c r="E32" s="1114"/>
      <c r="F32" s="1114"/>
      <c r="G32" s="1114"/>
      <c r="H32" s="1114"/>
      <c r="I32" s="1114"/>
      <c r="J32" s="1114"/>
      <c r="K32" s="1114"/>
      <c r="L32" s="1114"/>
      <c r="M32" s="1115"/>
      <c r="N32" s="1116">
        <f>N31</f>
        <v>6639</v>
      </c>
      <c r="O32" s="1116"/>
      <c r="P32" s="1116"/>
      <c r="Q32" s="1116"/>
      <c r="R32" s="1116"/>
      <c r="S32" s="1117">
        <f>S31</f>
        <v>1</v>
      </c>
      <c r="T32" s="1118"/>
      <c r="U32" s="1118"/>
      <c r="V32" s="1118"/>
      <c r="W32" s="1119"/>
      <c r="X32" s="1117">
        <f>X31</f>
        <v>1</v>
      </c>
      <c r="Y32" s="1118"/>
      <c r="Z32" s="1118"/>
      <c r="AA32" s="1118"/>
      <c r="AB32" s="1119"/>
      <c r="AC32" s="1117">
        <f>AC31</f>
        <v>0</v>
      </c>
      <c r="AD32" s="1118"/>
      <c r="AE32" s="1118"/>
      <c r="AF32" s="1118"/>
      <c r="AG32" s="1119"/>
    </row>
    <row r="33" spans="4:33" x14ac:dyDescent="0.25">
      <c r="D33" s="905"/>
      <c r="E33" s="905"/>
      <c r="F33" s="905"/>
      <c r="G33" s="905"/>
      <c r="H33" s="905"/>
      <c r="I33" s="905"/>
      <c r="J33" s="905"/>
      <c r="K33" s="905"/>
      <c r="L33" s="905"/>
      <c r="M33" s="905"/>
      <c r="N33" s="905"/>
      <c r="O33" s="905"/>
      <c r="P33" s="905"/>
      <c r="Q33" s="905"/>
      <c r="R33" s="905"/>
      <c r="S33" s="905"/>
      <c r="T33" s="905"/>
      <c r="U33" s="905"/>
      <c r="V33" s="905"/>
      <c r="W33" s="905"/>
      <c r="X33" s="905"/>
      <c r="Y33" s="905"/>
      <c r="Z33" s="905"/>
      <c r="AA33" s="905"/>
      <c r="AB33" s="905"/>
      <c r="AC33" s="905"/>
      <c r="AD33" s="905"/>
      <c r="AE33" s="905"/>
      <c r="AF33" s="905"/>
      <c r="AG33" s="905"/>
    </row>
    <row r="34" spans="4:33" x14ac:dyDescent="0.25">
      <c r="D34" s="1106" t="s">
        <v>1912</v>
      </c>
      <c r="E34" s="1106"/>
      <c r="F34" s="1106"/>
      <c r="G34" s="1106"/>
      <c r="H34" s="1106"/>
      <c r="I34" s="1106"/>
      <c r="J34" s="1106"/>
      <c r="K34" s="1106"/>
      <c r="L34" s="1106"/>
      <c r="M34" s="1106"/>
      <c r="N34" s="1106"/>
      <c r="O34" s="1106"/>
      <c r="P34" s="1106"/>
      <c r="Q34" s="1106"/>
      <c r="R34" s="1106"/>
      <c r="S34" s="1106"/>
      <c r="T34" s="1106"/>
      <c r="U34" s="1106"/>
      <c r="V34" s="1106"/>
      <c r="W34" s="1106"/>
      <c r="X34" s="1106"/>
      <c r="Y34" s="1106"/>
      <c r="Z34" s="1106"/>
      <c r="AA34" s="1106"/>
      <c r="AB34" s="1106"/>
      <c r="AC34" s="1106"/>
      <c r="AD34" s="1106"/>
      <c r="AE34" s="1106"/>
      <c r="AF34" s="1106"/>
      <c r="AG34" s="1106"/>
    </row>
    <row r="35" spans="4:33" x14ac:dyDescent="0.25">
      <c r="D35" s="1106"/>
      <c r="E35" s="1106"/>
      <c r="F35" s="1106"/>
      <c r="G35" s="1106"/>
      <c r="H35" s="1106"/>
      <c r="I35" s="1106"/>
      <c r="J35" s="1106"/>
      <c r="K35" s="1106"/>
      <c r="L35" s="1106"/>
      <c r="M35" s="1106"/>
      <c r="N35" s="1106"/>
      <c r="O35" s="1106"/>
      <c r="P35" s="1106"/>
      <c r="Q35" s="1106"/>
      <c r="R35" s="1106"/>
      <c r="S35" s="1106"/>
      <c r="T35" s="1106"/>
      <c r="U35" s="1106"/>
      <c r="V35" s="1106"/>
      <c r="W35" s="1106"/>
      <c r="X35" s="1106"/>
      <c r="Y35" s="1106"/>
      <c r="Z35" s="1106"/>
      <c r="AA35" s="1106"/>
      <c r="AB35" s="1106"/>
      <c r="AC35" s="1106"/>
      <c r="AD35" s="1106"/>
      <c r="AE35" s="1106"/>
      <c r="AF35" s="1106"/>
      <c r="AG35" s="1106"/>
    </row>
    <row r="36" spans="4:33" x14ac:dyDescent="0.25">
      <c r="D36" s="1106"/>
      <c r="E36" s="1106"/>
      <c r="F36" s="1106"/>
      <c r="G36" s="1106"/>
      <c r="H36" s="1106"/>
      <c r="I36" s="1106"/>
      <c r="J36" s="1106"/>
      <c r="K36" s="1106"/>
      <c r="L36" s="1106"/>
      <c r="M36" s="1106"/>
      <c r="N36" s="1106"/>
      <c r="O36" s="1106"/>
      <c r="P36" s="1106"/>
      <c r="Q36" s="1106"/>
      <c r="R36" s="1106"/>
      <c r="S36" s="1106"/>
      <c r="T36" s="1106"/>
      <c r="U36" s="1106"/>
      <c r="V36" s="1106"/>
      <c r="W36" s="1106"/>
      <c r="X36" s="1106"/>
      <c r="Y36" s="1106"/>
      <c r="Z36" s="1106"/>
      <c r="AA36" s="1106"/>
      <c r="AB36" s="1106"/>
      <c r="AC36" s="1106"/>
      <c r="AD36" s="1106"/>
      <c r="AE36" s="1106"/>
      <c r="AF36" s="1106"/>
      <c r="AG36" s="1106"/>
    </row>
    <row r="37" spans="4:33" x14ac:dyDescent="0.25">
      <c r="D37" s="1106"/>
      <c r="E37" s="1106"/>
      <c r="F37" s="1106"/>
      <c r="G37" s="1106"/>
      <c r="H37" s="1106"/>
      <c r="I37" s="1106"/>
      <c r="J37" s="1106"/>
      <c r="K37" s="1106"/>
      <c r="L37" s="1106"/>
      <c r="M37" s="1106"/>
      <c r="N37" s="1106"/>
      <c r="O37" s="1106"/>
      <c r="P37" s="1106"/>
      <c r="Q37" s="1106"/>
      <c r="R37" s="1106"/>
      <c r="S37" s="1106"/>
      <c r="T37" s="1106"/>
      <c r="U37" s="1106"/>
      <c r="V37" s="1106"/>
      <c r="W37" s="1106"/>
      <c r="X37" s="1106"/>
      <c r="Y37" s="1106"/>
      <c r="Z37" s="1106"/>
      <c r="AA37" s="1106"/>
      <c r="AB37" s="1106"/>
      <c r="AC37" s="1106"/>
      <c r="AD37" s="1106"/>
      <c r="AE37" s="1106"/>
      <c r="AF37" s="1106"/>
      <c r="AG37" s="1106"/>
    </row>
    <row r="38" spans="4:33" x14ac:dyDescent="0.25">
      <c r="D38" s="1106"/>
      <c r="E38" s="1106"/>
      <c r="F38" s="1106"/>
      <c r="G38" s="1106"/>
      <c r="H38" s="1106"/>
      <c r="I38" s="1106"/>
      <c r="J38" s="1106"/>
      <c r="K38" s="1106"/>
      <c r="L38" s="1106"/>
      <c r="M38" s="1106"/>
      <c r="N38" s="1106"/>
      <c r="O38" s="1106"/>
      <c r="P38" s="1106"/>
      <c r="Q38" s="1106"/>
      <c r="R38" s="1106"/>
      <c r="S38" s="1106"/>
      <c r="T38" s="1106"/>
      <c r="U38" s="1106"/>
      <c r="V38" s="1106"/>
      <c r="W38" s="1106"/>
      <c r="X38" s="1106"/>
      <c r="Y38" s="1106"/>
      <c r="Z38" s="1106"/>
      <c r="AA38" s="1106"/>
      <c r="AB38" s="1106"/>
      <c r="AC38" s="1106"/>
      <c r="AD38" s="1106"/>
      <c r="AE38" s="1106"/>
      <c r="AF38" s="1106"/>
      <c r="AG38" s="1106"/>
    </row>
    <row r="39" spans="4:33" x14ac:dyDescent="0.25">
      <c r="D39" s="1106"/>
      <c r="E39" s="1106"/>
      <c r="F39" s="1106"/>
      <c r="G39" s="1106"/>
      <c r="H39" s="1106"/>
      <c r="I39" s="1106"/>
      <c r="J39" s="1106"/>
      <c r="K39" s="1106"/>
      <c r="L39" s="1106"/>
      <c r="M39" s="1106"/>
      <c r="N39" s="1106"/>
      <c r="O39" s="1106"/>
      <c r="P39" s="1106"/>
      <c r="Q39" s="1106"/>
      <c r="R39" s="1106"/>
      <c r="S39" s="1106"/>
      <c r="T39" s="1106"/>
      <c r="U39" s="1106"/>
      <c r="V39" s="1106"/>
      <c r="W39" s="1106"/>
      <c r="X39" s="1106"/>
      <c r="Y39" s="1106"/>
      <c r="Z39" s="1106"/>
      <c r="AA39" s="1106"/>
      <c r="AB39" s="1106"/>
      <c r="AC39" s="1106"/>
      <c r="AD39" s="1106"/>
      <c r="AE39" s="1106"/>
      <c r="AF39" s="1106"/>
      <c r="AG39" s="1106"/>
    </row>
    <row r="40" spans="4:33" x14ac:dyDescent="0.25">
      <c r="D40" s="906"/>
      <c r="E40" s="906"/>
      <c r="F40" s="906"/>
      <c r="G40" s="906"/>
      <c r="H40" s="906"/>
      <c r="I40" s="906"/>
      <c r="J40" s="906"/>
      <c r="K40" s="906"/>
      <c r="L40" s="906"/>
      <c r="M40" s="906"/>
      <c r="N40" s="906"/>
      <c r="O40" s="906"/>
      <c r="P40" s="906"/>
      <c r="Q40" s="906"/>
      <c r="R40" s="906"/>
      <c r="S40" s="906"/>
      <c r="T40" s="906"/>
      <c r="U40" s="906"/>
      <c r="V40" s="906"/>
      <c r="W40" s="906"/>
      <c r="X40" s="906"/>
      <c r="Y40" s="906"/>
      <c r="Z40" s="906"/>
      <c r="AA40" s="906"/>
      <c r="AB40" s="906"/>
      <c r="AC40" s="906"/>
      <c r="AD40" s="906"/>
      <c r="AE40" s="906"/>
      <c r="AF40" s="906"/>
      <c r="AG40" s="906"/>
    </row>
    <row r="41" spans="4:33" x14ac:dyDescent="0.25">
      <c r="D41" s="1106" t="s">
        <v>1849</v>
      </c>
      <c r="E41" s="1106"/>
      <c r="F41" s="1106"/>
      <c r="G41" s="1106"/>
      <c r="H41" s="1106"/>
      <c r="I41" s="1106"/>
      <c r="J41" s="1106"/>
      <c r="K41" s="1106"/>
      <c r="L41" s="1106"/>
      <c r="M41" s="1106"/>
      <c r="N41" s="1106"/>
      <c r="O41" s="1106"/>
      <c r="P41" s="1106"/>
      <c r="Q41" s="1106"/>
      <c r="R41" s="1106"/>
      <c r="S41" s="1106"/>
      <c r="T41" s="1106"/>
      <c r="U41" s="1106"/>
      <c r="V41" s="1106"/>
      <c r="W41" s="1106"/>
      <c r="X41" s="1106"/>
      <c r="Y41" s="1106"/>
      <c r="Z41" s="1106"/>
      <c r="AA41" s="1106"/>
      <c r="AB41" s="1106"/>
      <c r="AC41" s="1106"/>
      <c r="AD41" s="1106"/>
      <c r="AE41" s="1106"/>
      <c r="AF41" s="1106"/>
      <c r="AG41" s="1106"/>
    </row>
    <row r="43" spans="4:33" x14ac:dyDescent="0.25">
      <c r="D43" s="898" t="s">
        <v>1950</v>
      </c>
    </row>
    <row r="44" spans="4:33" x14ac:dyDescent="0.25">
      <c r="D44" s="905"/>
      <c r="E44" s="905"/>
      <c r="F44" s="905"/>
      <c r="G44" s="905"/>
      <c r="H44" s="905"/>
      <c r="I44" s="905"/>
      <c r="J44" s="905"/>
      <c r="K44" s="905"/>
      <c r="L44" s="905"/>
      <c r="M44" s="905"/>
      <c r="N44" s="905"/>
      <c r="O44" s="905"/>
      <c r="P44" s="905"/>
      <c r="Q44" s="905"/>
      <c r="R44" s="905"/>
      <c r="S44" s="905"/>
      <c r="T44" s="905"/>
      <c r="U44" s="905"/>
      <c r="V44" s="905"/>
      <c r="W44" s="905"/>
      <c r="X44" s="905"/>
      <c r="Y44" s="905"/>
      <c r="Z44" s="905"/>
      <c r="AA44" s="905"/>
      <c r="AB44" s="905"/>
      <c r="AC44" s="905"/>
      <c r="AD44" s="905"/>
      <c r="AE44" s="905"/>
      <c r="AF44" s="905"/>
      <c r="AG44" s="905"/>
    </row>
    <row r="45" spans="4:33" x14ac:dyDescent="0.25">
      <c r="D45" s="905" t="s">
        <v>1850</v>
      </c>
      <c r="E45" s="905"/>
      <c r="F45" s="905"/>
      <c r="G45" s="905" t="s">
        <v>1854</v>
      </c>
      <c r="H45" s="905"/>
      <c r="I45" s="905"/>
      <c r="J45" s="905"/>
      <c r="K45" s="905"/>
      <c r="L45" s="905"/>
      <c r="M45" s="905"/>
      <c r="N45" s="905"/>
      <c r="O45" s="905"/>
      <c r="P45" s="905"/>
      <c r="Q45" s="905"/>
      <c r="R45" s="905"/>
      <c r="S45" s="905"/>
      <c r="T45" s="905"/>
      <c r="U45" s="905"/>
      <c r="V45" s="905"/>
      <c r="W45" s="905"/>
      <c r="X45" s="905"/>
      <c r="Y45" s="905"/>
      <c r="Z45" s="905"/>
      <c r="AA45" s="905"/>
      <c r="AB45" s="905"/>
      <c r="AC45" s="905"/>
      <c r="AD45" s="905"/>
      <c r="AE45" s="905"/>
      <c r="AF45" s="905"/>
      <c r="AG45" s="905"/>
    </row>
    <row r="46" spans="4:33" x14ac:dyDescent="0.25">
      <c r="D46" s="905" t="s">
        <v>1851</v>
      </c>
      <c r="E46" s="905"/>
      <c r="F46" s="905"/>
      <c r="G46" s="905" t="s">
        <v>1852</v>
      </c>
      <c r="H46" s="905"/>
      <c r="I46" s="905"/>
      <c r="J46" s="905"/>
      <c r="K46" s="905"/>
      <c r="L46" s="905"/>
      <c r="M46" s="905"/>
      <c r="N46" s="905"/>
      <c r="O46" s="905"/>
      <c r="P46" s="905"/>
      <c r="Q46" s="905"/>
      <c r="R46" s="905"/>
      <c r="S46" s="905"/>
      <c r="T46" s="905"/>
      <c r="U46" s="905"/>
      <c r="V46" s="905"/>
      <c r="W46" s="905"/>
      <c r="X46" s="905"/>
      <c r="Y46" s="905"/>
      <c r="Z46" s="905"/>
      <c r="AA46" s="905"/>
      <c r="AB46" s="905"/>
      <c r="AC46" s="905"/>
      <c r="AD46" s="905"/>
      <c r="AE46" s="905"/>
      <c r="AF46" s="905"/>
      <c r="AG46" s="905"/>
    </row>
    <row r="47" spans="4:33" x14ac:dyDescent="0.25">
      <c r="D47" s="905"/>
      <c r="E47" s="905"/>
      <c r="F47" s="905"/>
      <c r="G47" s="905"/>
      <c r="H47" s="905"/>
      <c r="I47" s="905"/>
      <c r="J47" s="905"/>
      <c r="K47" s="905"/>
      <c r="L47" s="905"/>
      <c r="M47" s="905"/>
      <c r="N47" s="905"/>
      <c r="O47" s="905"/>
      <c r="P47" s="905"/>
      <c r="Q47" s="905"/>
      <c r="R47" s="905"/>
      <c r="S47" s="905"/>
      <c r="T47" s="905"/>
      <c r="U47" s="905"/>
      <c r="V47" s="905"/>
      <c r="W47" s="905"/>
      <c r="X47" s="905"/>
      <c r="Y47" s="905"/>
      <c r="Z47" s="905"/>
      <c r="AA47" s="905"/>
      <c r="AB47" s="905"/>
      <c r="AC47" s="905"/>
      <c r="AD47" s="905"/>
      <c r="AE47" s="905"/>
      <c r="AF47" s="905"/>
      <c r="AG47" s="905"/>
    </row>
    <row r="48" spans="4:33" x14ac:dyDescent="0.25">
      <c r="D48" s="1306" t="s">
        <v>1855</v>
      </c>
      <c r="E48" s="1306"/>
      <c r="F48" s="1306"/>
      <c r="G48" s="1306"/>
      <c r="H48" s="1306"/>
      <c r="I48" s="1306"/>
      <c r="J48" s="1306"/>
      <c r="K48" s="1306"/>
      <c r="L48" s="1306"/>
      <c r="M48" s="1306"/>
      <c r="N48" s="1306"/>
      <c r="O48" s="1306"/>
      <c r="P48" s="1306"/>
      <c r="Q48" s="1306"/>
      <c r="R48" s="1306"/>
      <c r="S48" s="1306"/>
      <c r="T48" s="1306"/>
      <c r="U48" s="1306"/>
      <c r="V48" s="1306"/>
      <c r="W48" s="1306"/>
      <c r="X48" s="1306"/>
      <c r="Y48" s="1306"/>
      <c r="Z48" s="1306"/>
      <c r="AA48" s="1306"/>
      <c r="AB48" s="1306"/>
      <c r="AC48" s="1306"/>
      <c r="AD48" s="1306"/>
      <c r="AE48" s="1306"/>
      <c r="AF48" s="1306"/>
      <c r="AG48" s="1306"/>
    </row>
    <row r="49" spans="1:34" x14ac:dyDescent="0.25">
      <c r="D49" s="907"/>
      <c r="E49" s="907"/>
      <c r="F49" s="907"/>
      <c r="G49" s="907"/>
      <c r="H49" s="907"/>
      <c r="I49" s="907"/>
      <c r="J49" s="907"/>
      <c r="K49" s="907"/>
      <c r="L49" s="907"/>
      <c r="M49" s="907"/>
      <c r="N49" s="907"/>
      <c r="O49" s="907"/>
      <c r="P49" s="907"/>
      <c r="Q49" s="907"/>
      <c r="R49" s="907"/>
      <c r="S49" s="907"/>
      <c r="T49" s="907"/>
      <c r="U49" s="907"/>
      <c r="V49" s="907"/>
      <c r="W49" s="907"/>
      <c r="X49" s="907"/>
      <c r="Y49" s="907"/>
      <c r="Z49" s="907"/>
      <c r="AA49" s="907"/>
      <c r="AB49" s="907"/>
      <c r="AC49" s="907"/>
      <c r="AD49" s="907"/>
      <c r="AE49" s="907"/>
      <c r="AF49" s="907"/>
      <c r="AG49" s="907"/>
    </row>
    <row r="50" spans="1:34" x14ac:dyDescent="0.25">
      <c r="D50" s="1306" t="s">
        <v>1853</v>
      </c>
      <c r="E50" s="1306"/>
      <c r="F50" s="1306"/>
      <c r="G50" s="1306"/>
      <c r="H50" s="1306"/>
      <c r="I50" s="1306"/>
      <c r="J50" s="1306"/>
      <c r="K50" s="1306"/>
      <c r="L50" s="1306"/>
      <c r="M50" s="1306"/>
      <c r="N50" s="1306"/>
      <c r="O50" s="1306"/>
      <c r="P50" s="1306"/>
      <c r="Q50" s="1306"/>
      <c r="R50" s="1306"/>
      <c r="S50" s="1306"/>
      <c r="T50" s="1306"/>
      <c r="U50" s="1306"/>
      <c r="V50" s="1306"/>
      <c r="W50" s="1306"/>
      <c r="X50" s="1306"/>
      <c r="Y50" s="1306"/>
      <c r="Z50" s="1306"/>
      <c r="AA50" s="1306"/>
      <c r="AB50" s="1306"/>
      <c r="AC50" s="1306"/>
      <c r="AD50" s="1306"/>
      <c r="AE50" s="1306"/>
      <c r="AF50" s="1306"/>
      <c r="AG50" s="1306"/>
    </row>
    <row r="51" spans="1:34" x14ac:dyDescent="0.25">
      <c r="D51" s="908"/>
      <c r="E51" s="908"/>
      <c r="F51" s="908"/>
      <c r="G51" s="908"/>
      <c r="H51" s="908"/>
      <c r="I51" s="908"/>
      <c r="J51" s="908"/>
      <c r="K51" s="908"/>
      <c r="L51" s="908"/>
      <c r="M51" s="908"/>
      <c r="N51" s="908"/>
      <c r="O51" s="908"/>
      <c r="P51" s="908"/>
      <c r="Q51" s="908"/>
      <c r="R51" s="908"/>
      <c r="S51" s="908"/>
      <c r="T51" s="908"/>
      <c r="U51" s="908"/>
      <c r="V51" s="908"/>
      <c r="W51" s="908"/>
      <c r="X51" s="908"/>
      <c r="Y51" s="908"/>
      <c r="Z51" s="908"/>
      <c r="AA51" s="908"/>
      <c r="AB51" s="908"/>
      <c r="AC51" s="908"/>
      <c r="AD51" s="908"/>
      <c r="AE51" s="908"/>
      <c r="AF51" s="908"/>
      <c r="AG51" s="908"/>
    </row>
    <row r="52" spans="1:34" x14ac:dyDescent="0.25">
      <c r="D52" s="902" t="s">
        <v>1979</v>
      </c>
    </row>
    <row r="54" spans="1:34" x14ac:dyDescent="0.25">
      <c r="D54" s="1149" t="s">
        <v>1856</v>
      </c>
      <c r="E54" s="1149"/>
      <c r="F54" s="1149"/>
      <c r="G54" s="1149"/>
      <c r="H54" s="1149"/>
      <c r="I54" s="1149"/>
      <c r="J54" s="1149"/>
      <c r="K54" s="1149"/>
      <c r="L54" s="1149"/>
      <c r="M54" s="1149"/>
      <c r="N54" s="1149"/>
      <c r="O54" s="1149"/>
      <c r="P54" s="1149"/>
      <c r="Q54" s="1149"/>
      <c r="R54" s="1149"/>
      <c r="S54" s="1149"/>
      <c r="T54" s="1149"/>
      <c r="U54" s="1149"/>
      <c r="V54" s="1149"/>
      <c r="W54" s="1149"/>
      <c r="X54" s="1149"/>
      <c r="Y54" s="1149"/>
      <c r="Z54" s="1149"/>
      <c r="AA54" s="1149"/>
      <c r="AB54" s="1149"/>
      <c r="AC54" s="1149"/>
      <c r="AD54" s="1149"/>
      <c r="AE54" s="1149"/>
      <c r="AF54" s="1149"/>
      <c r="AG54" s="1149"/>
    </row>
    <row r="55" spans="1:34" x14ac:dyDescent="0.25">
      <c r="D55" s="1149"/>
      <c r="E55" s="1149"/>
      <c r="F55" s="1149"/>
      <c r="G55" s="1149"/>
      <c r="H55" s="1149"/>
      <c r="I55" s="1149"/>
      <c r="J55" s="1149"/>
      <c r="K55" s="1149"/>
      <c r="L55" s="1149"/>
      <c r="M55" s="1149"/>
      <c r="N55" s="1149"/>
      <c r="O55" s="1149"/>
      <c r="P55" s="1149"/>
      <c r="Q55" s="1149"/>
      <c r="R55" s="1149"/>
      <c r="S55" s="1149"/>
      <c r="T55" s="1149"/>
      <c r="U55" s="1149"/>
      <c r="V55" s="1149"/>
      <c r="W55" s="1149"/>
      <c r="X55" s="1149"/>
      <c r="Y55" s="1149"/>
      <c r="Z55" s="1149"/>
      <c r="AA55" s="1149"/>
      <c r="AB55" s="1149"/>
      <c r="AC55" s="1149"/>
      <c r="AD55" s="1149"/>
      <c r="AE55" s="1149"/>
      <c r="AF55" s="1149"/>
      <c r="AG55" s="1149"/>
    </row>
    <row r="57" spans="1:34" x14ac:dyDescent="0.25">
      <c r="D57" s="1305" t="s">
        <v>1977</v>
      </c>
      <c r="E57" s="1305"/>
      <c r="F57" s="1305"/>
      <c r="G57" s="1305"/>
      <c r="H57" s="1305"/>
      <c r="I57" s="1305"/>
      <c r="J57" s="1305"/>
      <c r="K57" s="1305"/>
      <c r="L57" s="1305"/>
      <c r="M57" s="1305"/>
      <c r="N57" s="1305"/>
      <c r="O57" s="1305"/>
      <c r="P57" s="1305"/>
      <c r="Q57" s="1305"/>
      <c r="R57" s="1305"/>
      <c r="S57" s="1305"/>
      <c r="T57" s="1305"/>
      <c r="U57" s="1305"/>
      <c r="V57" s="1305"/>
      <c r="W57" s="1305"/>
      <c r="X57" s="1305"/>
      <c r="Y57" s="1305"/>
      <c r="Z57" s="1305"/>
      <c r="AA57" s="1305"/>
      <c r="AB57" s="1305"/>
      <c r="AC57" s="1305"/>
      <c r="AD57" s="1305"/>
      <c r="AE57" s="1305"/>
      <c r="AF57" s="1305"/>
      <c r="AG57" s="1305"/>
    </row>
    <row r="58" spans="1:34" x14ac:dyDescent="0.25">
      <c r="D58" s="1305"/>
      <c r="E58" s="1305"/>
      <c r="F58" s="1305"/>
      <c r="G58" s="1305"/>
      <c r="H58" s="1305"/>
      <c r="I58" s="1305"/>
      <c r="J58" s="1305"/>
      <c r="K58" s="1305"/>
      <c r="L58" s="1305"/>
      <c r="M58" s="1305"/>
      <c r="N58" s="1305"/>
      <c r="O58" s="1305"/>
      <c r="P58" s="1305"/>
      <c r="Q58" s="1305"/>
      <c r="R58" s="1305"/>
      <c r="S58" s="1305"/>
      <c r="T58" s="1305"/>
      <c r="U58" s="1305"/>
      <c r="V58" s="1305"/>
      <c r="W58" s="1305"/>
      <c r="X58" s="1305"/>
      <c r="Y58" s="1305"/>
      <c r="Z58" s="1305"/>
      <c r="AA58" s="1305"/>
      <c r="AB58" s="1305"/>
      <c r="AC58" s="1305"/>
      <c r="AD58" s="1305"/>
      <c r="AE58" s="1305"/>
      <c r="AF58" s="1305"/>
      <c r="AG58" s="1305"/>
    </row>
    <row r="59" spans="1:34" s="910" customFormat="1" x14ac:dyDescent="0.25">
      <c r="A59" s="909"/>
      <c r="D59" s="883"/>
      <c r="E59" s="883"/>
      <c r="F59" s="883"/>
      <c r="G59" s="883"/>
      <c r="H59" s="883"/>
      <c r="I59" s="883"/>
      <c r="J59" s="883"/>
      <c r="K59" s="883"/>
      <c r="L59" s="883"/>
      <c r="M59" s="883"/>
      <c r="N59" s="883"/>
      <c r="O59" s="883"/>
      <c r="P59" s="883"/>
      <c r="Q59" s="883"/>
      <c r="R59" s="883"/>
      <c r="S59" s="883"/>
      <c r="T59" s="883"/>
      <c r="U59" s="883"/>
      <c r="V59" s="883"/>
      <c r="W59" s="883"/>
      <c r="X59" s="883"/>
      <c r="Y59" s="883"/>
      <c r="Z59" s="883"/>
      <c r="AA59" s="883"/>
      <c r="AB59" s="883"/>
      <c r="AC59" s="883"/>
      <c r="AD59" s="883"/>
      <c r="AE59" s="883"/>
      <c r="AF59" s="883"/>
      <c r="AG59" s="883"/>
    </row>
    <row r="60" spans="1:34" x14ac:dyDescent="0.25">
      <c r="B60" s="905"/>
      <c r="C60" s="905"/>
      <c r="D60" s="911" t="s">
        <v>1980</v>
      </c>
      <c r="E60" s="905"/>
      <c r="F60" s="905"/>
      <c r="G60" s="905"/>
      <c r="H60" s="905"/>
      <c r="I60" s="905"/>
      <c r="J60" s="905"/>
      <c r="K60" s="905"/>
      <c r="L60" s="905"/>
      <c r="M60" s="905"/>
      <c r="N60" s="905"/>
      <c r="O60" s="905"/>
      <c r="P60" s="905"/>
      <c r="Q60" s="905"/>
      <c r="R60" s="905"/>
      <c r="S60" s="905"/>
      <c r="T60" s="905"/>
      <c r="U60" s="905"/>
      <c r="V60" s="905"/>
      <c r="W60" s="905"/>
      <c r="X60" s="905"/>
      <c r="Y60" s="905"/>
      <c r="Z60" s="905"/>
      <c r="AA60" s="905"/>
      <c r="AB60" s="905"/>
      <c r="AC60" s="905"/>
      <c r="AD60" s="905"/>
      <c r="AE60" s="905"/>
      <c r="AF60" s="905"/>
      <c r="AG60" s="905"/>
      <c r="AH60" s="905"/>
    </row>
    <row r="61" spans="1:34" x14ac:dyDescent="0.25">
      <c r="B61" s="905"/>
      <c r="C61" s="905"/>
      <c r="D61" s="905"/>
      <c r="E61" s="905"/>
      <c r="F61" s="905"/>
      <c r="G61" s="905"/>
      <c r="H61" s="905"/>
      <c r="I61" s="905"/>
      <c r="J61" s="905"/>
      <c r="K61" s="905"/>
      <c r="L61" s="905"/>
      <c r="M61" s="905"/>
      <c r="N61" s="905"/>
      <c r="O61" s="905"/>
      <c r="P61" s="905"/>
      <c r="Q61" s="905"/>
      <c r="R61" s="905"/>
      <c r="S61" s="905"/>
      <c r="T61" s="905"/>
      <c r="U61" s="905"/>
      <c r="V61" s="905"/>
      <c r="W61" s="905"/>
      <c r="X61" s="905"/>
      <c r="Y61" s="905"/>
      <c r="Z61" s="905"/>
      <c r="AA61" s="905"/>
      <c r="AB61" s="905"/>
      <c r="AC61" s="905"/>
      <c r="AD61" s="905"/>
      <c r="AE61" s="905"/>
      <c r="AF61" s="905"/>
      <c r="AG61" s="905"/>
      <c r="AH61" s="905"/>
    </row>
    <row r="62" spans="1:34" x14ac:dyDescent="0.25">
      <c r="B62" s="905"/>
      <c r="C62" s="905"/>
      <c r="D62" s="1106" t="s">
        <v>1951</v>
      </c>
      <c r="E62" s="1106"/>
      <c r="F62" s="1106"/>
      <c r="G62" s="1106"/>
      <c r="H62" s="1106"/>
      <c r="I62" s="1106"/>
      <c r="J62" s="1106"/>
      <c r="K62" s="1106"/>
      <c r="L62" s="1106"/>
      <c r="M62" s="1106"/>
      <c r="N62" s="1106"/>
      <c r="O62" s="1106"/>
      <c r="P62" s="1106"/>
      <c r="Q62" s="1106"/>
      <c r="R62" s="1106"/>
      <c r="S62" s="1106"/>
      <c r="T62" s="1106"/>
      <c r="U62" s="1106"/>
      <c r="V62" s="1106"/>
      <c r="W62" s="1106"/>
      <c r="X62" s="1106"/>
      <c r="Y62" s="1106"/>
      <c r="Z62" s="1106"/>
      <c r="AA62" s="1106"/>
      <c r="AB62" s="1106"/>
      <c r="AC62" s="1106"/>
      <c r="AD62" s="1106"/>
      <c r="AE62" s="1106"/>
      <c r="AF62" s="1106"/>
      <c r="AG62" s="1106"/>
      <c r="AH62" s="905"/>
    </row>
    <row r="63" spans="1:34" x14ac:dyDescent="0.25">
      <c r="B63" s="905"/>
      <c r="C63" s="905"/>
      <c r="D63" s="906"/>
      <c r="E63" s="906"/>
      <c r="F63" s="906"/>
      <c r="G63" s="906"/>
      <c r="H63" s="906"/>
      <c r="I63" s="906"/>
      <c r="J63" s="906"/>
      <c r="K63" s="906"/>
      <c r="L63" s="906"/>
      <c r="M63" s="906"/>
      <c r="N63" s="906"/>
      <c r="O63" s="906"/>
      <c r="P63" s="906"/>
      <c r="Q63" s="906"/>
      <c r="R63" s="906"/>
      <c r="S63" s="906"/>
      <c r="T63" s="906"/>
      <c r="U63" s="906"/>
      <c r="V63" s="906"/>
      <c r="W63" s="906"/>
      <c r="X63" s="906"/>
      <c r="Y63" s="906"/>
      <c r="Z63" s="906"/>
      <c r="AA63" s="906"/>
      <c r="AB63" s="906"/>
      <c r="AC63" s="906"/>
      <c r="AD63" s="906"/>
      <c r="AE63" s="906"/>
      <c r="AF63" s="906"/>
      <c r="AG63" s="906"/>
      <c r="AH63" s="905"/>
    </row>
    <row r="64" spans="1:34" x14ac:dyDescent="0.25">
      <c r="B64" s="905"/>
      <c r="C64" s="905"/>
      <c r="D64" s="911" t="s">
        <v>1199</v>
      </c>
      <c r="E64" s="905"/>
      <c r="F64" s="905"/>
      <c r="G64" s="905"/>
      <c r="H64" s="905"/>
      <c r="I64" s="905"/>
      <c r="J64" s="905"/>
      <c r="K64" s="905"/>
      <c r="L64" s="905"/>
      <c r="M64" s="905"/>
      <c r="N64" s="905"/>
      <c r="O64" s="905"/>
      <c r="P64" s="905"/>
      <c r="Q64" s="905"/>
      <c r="R64" s="905"/>
      <c r="S64" s="905"/>
      <c r="T64" s="905"/>
      <c r="U64" s="905"/>
      <c r="V64" s="905"/>
      <c r="W64" s="905"/>
      <c r="X64" s="905"/>
      <c r="Y64" s="905"/>
      <c r="Z64" s="905"/>
      <c r="AA64" s="905"/>
      <c r="AB64" s="905"/>
      <c r="AC64" s="905"/>
      <c r="AD64" s="905"/>
      <c r="AE64" s="905"/>
      <c r="AF64" s="905"/>
      <c r="AG64" s="905"/>
      <c r="AH64" s="905"/>
    </row>
    <row r="65" spans="1:34" x14ac:dyDescent="0.25">
      <c r="B65" s="905"/>
      <c r="C65" s="905"/>
      <c r="D65" s="905"/>
      <c r="E65" s="905"/>
      <c r="F65" s="905"/>
      <c r="G65" s="905"/>
      <c r="H65" s="905"/>
      <c r="I65" s="905"/>
      <c r="J65" s="905"/>
      <c r="K65" s="905"/>
      <c r="L65" s="905"/>
      <c r="M65" s="905"/>
      <c r="N65" s="905"/>
      <c r="O65" s="905"/>
      <c r="P65" s="905"/>
      <c r="Q65" s="905"/>
      <c r="R65" s="905"/>
      <c r="S65" s="905"/>
      <c r="T65" s="905"/>
      <c r="U65" s="905"/>
      <c r="V65" s="905"/>
      <c r="W65" s="905"/>
      <c r="X65" s="905"/>
      <c r="Y65" s="905"/>
      <c r="Z65" s="905"/>
      <c r="AA65" s="905"/>
      <c r="AB65" s="905"/>
      <c r="AC65" s="905"/>
      <c r="AD65" s="905"/>
      <c r="AE65" s="905"/>
      <c r="AF65" s="905"/>
      <c r="AG65" s="905"/>
      <c r="AH65" s="905"/>
    </row>
    <row r="66" spans="1:34" x14ac:dyDescent="0.25">
      <c r="B66" s="905"/>
      <c r="C66" s="905"/>
      <c r="D66" s="1106" t="s">
        <v>1200</v>
      </c>
      <c r="E66" s="1106"/>
      <c r="F66" s="1106"/>
      <c r="G66" s="1106"/>
      <c r="H66" s="1106"/>
      <c r="I66" s="1106"/>
      <c r="J66" s="1106"/>
      <c r="K66" s="1106"/>
      <c r="L66" s="1106"/>
      <c r="M66" s="1106"/>
      <c r="N66" s="1106"/>
      <c r="O66" s="1106"/>
      <c r="P66" s="1106"/>
      <c r="Q66" s="1106"/>
      <c r="R66" s="1106"/>
      <c r="S66" s="1106"/>
      <c r="T66" s="1106"/>
      <c r="U66" s="1106"/>
      <c r="V66" s="1106"/>
      <c r="W66" s="1106"/>
      <c r="X66" s="1106"/>
      <c r="Y66" s="1106"/>
      <c r="Z66" s="1106"/>
      <c r="AA66" s="1106"/>
      <c r="AB66" s="1106"/>
      <c r="AC66" s="1106"/>
      <c r="AD66" s="1106"/>
      <c r="AE66" s="1106"/>
      <c r="AF66" s="1106"/>
      <c r="AG66" s="1106"/>
      <c r="AH66" s="905"/>
    </row>
    <row r="67" spans="1:34" x14ac:dyDescent="0.25">
      <c r="B67" s="905"/>
      <c r="C67" s="905"/>
      <c r="D67" s="1106"/>
      <c r="E67" s="1106"/>
      <c r="F67" s="1106"/>
      <c r="G67" s="1106"/>
      <c r="H67" s="1106"/>
      <c r="I67" s="1106"/>
      <c r="J67" s="1106"/>
      <c r="K67" s="1106"/>
      <c r="L67" s="1106"/>
      <c r="M67" s="1106"/>
      <c r="N67" s="1106"/>
      <c r="O67" s="1106"/>
      <c r="P67" s="1106"/>
      <c r="Q67" s="1106"/>
      <c r="R67" s="1106"/>
      <c r="S67" s="1106"/>
      <c r="T67" s="1106"/>
      <c r="U67" s="1106"/>
      <c r="V67" s="1106"/>
      <c r="W67" s="1106"/>
      <c r="X67" s="1106"/>
      <c r="Y67" s="1106"/>
      <c r="Z67" s="1106"/>
      <c r="AA67" s="1106"/>
      <c r="AB67" s="1106"/>
      <c r="AC67" s="1106"/>
      <c r="AD67" s="1106"/>
      <c r="AE67" s="1106"/>
      <c r="AF67" s="1106"/>
      <c r="AG67" s="1106"/>
      <c r="AH67" s="905"/>
    </row>
    <row r="68" spans="1:34" x14ac:dyDescent="0.25">
      <c r="B68" s="905"/>
      <c r="C68" s="905"/>
      <c r="D68" s="905"/>
      <c r="E68" s="905"/>
      <c r="F68" s="905"/>
      <c r="G68" s="905"/>
      <c r="H68" s="905"/>
      <c r="I68" s="905"/>
      <c r="J68" s="905"/>
      <c r="K68" s="905"/>
      <c r="L68" s="905"/>
      <c r="M68" s="905"/>
      <c r="N68" s="905"/>
      <c r="O68" s="905"/>
      <c r="P68" s="905"/>
      <c r="Q68" s="905"/>
      <c r="R68" s="905"/>
      <c r="S68" s="905"/>
      <c r="T68" s="905"/>
      <c r="U68" s="905"/>
      <c r="V68" s="905"/>
      <c r="W68" s="905"/>
      <c r="X68" s="905"/>
      <c r="Y68" s="905"/>
      <c r="Z68" s="905"/>
      <c r="AA68" s="905"/>
      <c r="AB68" s="905"/>
      <c r="AC68" s="905"/>
      <c r="AD68" s="905"/>
      <c r="AE68" s="905"/>
      <c r="AF68" s="905"/>
      <c r="AG68" s="905"/>
      <c r="AH68" s="905"/>
    </row>
    <row r="69" spans="1:34" x14ac:dyDescent="0.25">
      <c r="B69" s="905"/>
      <c r="C69" s="905"/>
      <c r="D69" s="912" t="s">
        <v>1201</v>
      </c>
      <c r="E69" s="905"/>
      <c r="F69" s="905"/>
      <c r="G69" s="905"/>
      <c r="H69" s="905"/>
      <c r="I69" s="905"/>
      <c r="J69" s="905"/>
      <c r="K69" s="905"/>
      <c r="L69" s="905"/>
      <c r="M69" s="905"/>
      <c r="N69" s="905"/>
      <c r="O69" s="905"/>
      <c r="P69" s="905"/>
      <c r="Q69" s="905"/>
      <c r="R69" s="905"/>
      <c r="S69" s="905"/>
      <c r="T69" s="905"/>
      <c r="U69" s="905"/>
      <c r="V69" s="905"/>
      <c r="W69" s="905"/>
      <c r="X69" s="905"/>
      <c r="Y69" s="905"/>
      <c r="Z69" s="905"/>
      <c r="AA69" s="905"/>
      <c r="AB69" s="905"/>
      <c r="AC69" s="905"/>
      <c r="AD69" s="905"/>
      <c r="AE69" s="905"/>
      <c r="AF69" s="905"/>
      <c r="AG69" s="905"/>
      <c r="AH69" s="905"/>
    </row>
    <row r="70" spans="1:34" x14ac:dyDescent="0.25">
      <c r="B70" s="905"/>
      <c r="C70" s="905"/>
      <c r="D70" s="905"/>
      <c r="E70" s="905"/>
      <c r="F70" s="905"/>
      <c r="G70" s="905"/>
      <c r="H70" s="905"/>
      <c r="I70" s="905"/>
      <c r="J70" s="905"/>
      <c r="K70" s="905"/>
      <c r="L70" s="905"/>
      <c r="M70" s="905"/>
      <c r="N70" s="905"/>
      <c r="O70" s="905"/>
      <c r="P70" s="905"/>
      <c r="Q70" s="905"/>
      <c r="R70" s="905"/>
      <c r="S70" s="905"/>
      <c r="T70" s="905"/>
      <c r="U70" s="905"/>
      <c r="V70" s="905"/>
      <c r="W70" s="905"/>
      <c r="X70" s="905"/>
      <c r="Y70" s="905"/>
      <c r="Z70" s="905"/>
      <c r="AA70" s="905"/>
      <c r="AB70" s="905"/>
      <c r="AC70" s="905"/>
      <c r="AD70" s="905"/>
      <c r="AE70" s="905"/>
      <c r="AF70" s="905"/>
      <c r="AG70" s="905"/>
      <c r="AH70" s="905"/>
    </row>
    <row r="71" spans="1:34" x14ac:dyDescent="0.25">
      <c r="B71" s="905"/>
      <c r="C71" s="905"/>
      <c r="D71" s="1106" t="s">
        <v>1202</v>
      </c>
      <c r="E71" s="1106"/>
      <c r="F71" s="1106"/>
      <c r="G71" s="1106"/>
      <c r="H71" s="1106"/>
      <c r="I71" s="1106"/>
      <c r="J71" s="1106"/>
      <c r="K71" s="1106"/>
      <c r="L71" s="1106"/>
      <c r="M71" s="1106"/>
      <c r="N71" s="1106"/>
      <c r="O71" s="1106"/>
      <c r="P71" s="1106"/>
      <c r="Q71" s="1106"/>
      <c r="R71" s="1106"/>
      <c r="S71" s="1106"/>
      <c r="T71" s="1106"/>
      <c r="U71" s="1106"/>
      <c r="V71" s="1106"/>
      <c r="W71" s="1106"/>
      <c r="X71" s="1106"/>
      <c r="Y71" s="1106"/>
      <c r="Z71" s="1106"/>
      <c r="AA71" s="1106"/>
      <c r="AB71" s="1106"/>
      <c r="AC71" s="1106"/>
      <c r="AD71" s="1106"/>
      <c r="AE71" s="1106"/>
      <c r="AF71" s="1106"/>
      <c r="AG71" s="1106"/>
      <c r="AH71" s="905"/>
    </row>
    <row r="72" spans="1:34" x14ac:dyDescent="0.25">
      <c r="B72" s="905"/>
      <c r="C72" s="905"/>
      <c r="D72" s="1106"/>
      <c r="E72" s="1106"/>
      <c r="F72" s="1106"/>
      <c r="G72" s="1106"/>
      <c r="H72" s="1106"/>
      <c r="I72" s="1106"/>
      <c r="J72" s="1106"/>
      <c r="K72" s="1106"/>
      <c r="L72" s="1106"/>
      <c r="M72" s="1106"/>
      <c r="N72" s="1106"/>
      <c r="O72" s="1106"/>
      <c r="P72" s="1106"/>
      <c r="Q72" s="1106"/>
      <c r="R72" s="1106"/>
      <c r="S72" s="1106"/>
      <c r="T72" s="1106"/>
      <c r="U72" s="1106"/>
      <c r="V72" s="1106"/>
      <c r="W72" s="1106"/>
      <c r="X72" s="1106"/>
      <c r="Y72" s="1106"/>
      <c r="Z72" s="1106"/>
      <c r="AA72" s="1106"/>
      <c r="AB72" s="1106"/>
      <c r="AC72" s="1106"/>
      <c r="AD72" s="1106"/>
      <c r="AE72" s="1106"/>
      <c r="AF72" s="1106"/>
      <c r="AG72" s="1106"/>
      <c r="AH72" s="905"/>
    </row>
    <row r="73" spans="1:34" x14ac:dyDescent="0.25">
      <c r="B73" s="905"/>
      <c r="C73" s="905"/>
      <c r="D73" s="1106"/>
      <c r="E73" s="1106"/>
      <c r="F73" s="1106"/>
      <c r="G73" s="1106"/>
      <c r="H73" s="1106"/>
      <c r="I73" s="1106"/>
      <c r="J73" s="1106"/>
      <c r="K73" s="1106"/>
      <c r="L73" s="1106"/>
      <c r="M73" s="1106"/>
      <c r="N73" s="1106"/>
      <c r="O73" s="1106"/>
      <c r="P73" s="1106"/>
      <c r="Q73" s="1106"/>
      <c r="R73" s="1106"/>
      <c r="S73" s="1106"/>
      <c r="T73" s="1106"/>
      <c r="U73" s="1106"/>
      <c r="V73" s="1106"/>
      <c r="W73" s="1106"/>
      <c r="X73" s="1106"/>
      <c r="Y73" s="1106"/>
      <c r="Z73" s="1106"/>
      <c r="AA73" s="1106"/>
      <c r="AB73" s="1106"/>
      <c r="AC73" s="1106"/>
      <c r="AD73" s="1106"/>
      <c r="AE73" s="1106"/>
      <c r="AF73" s="1106"/>
      <c r="AG73" s="1106"/>
      <c r="AH73" s="905"/>
    </row>
    <row r="74" spans="1:34" x14ac:dyDescent="0.25">
      <c r="B74" s="905"/>
      <c r="C74" s="905"/>
      <c r="D74" s="913"/>
      <c r="E74" s="913"/>
      <c r="F74" s="913"/>
      <c r="G74" s="913"/>
      <c r="H74" s="913"/>
      <c r="I74" s="913"/>
      <c r="J74" s="913"/>
      <c r="K74" s="913"/>
      <c r="L74" s="913"/>
      <c r="M74" s="913"/>
      <c r="N74" s="913"/>
      <c r="O74" s="913"/>
      <c r="P74" s="913"/>
      <c r="Q74" s="913"/>
      <c r="R74" s="913"/>
      <c r="S74" s="913"/>
      <c r="T74" s="913"/>
      <c r="U74" s="913"/>
      <c r="V74" s="913"/>
      <c r="W74" s="913"/>
      <c r="X74" s="913"/>
      <c r="Y74" s="913"/>
      <c r="Z74" s="913"/>
      <c r="AA74" s="913"/>
      <c r="AB74" s="913"/>
      <c r="AC74" s="913"/>
      <c r="AD74" s="913"/>
      <c r="AE74" s="905"/>
      <c r="AF74" s="905"/>
      <c r="AG74" s="905"/>
      <c r="AH74" s="905"/>
    </row>
    <row r="75" spans="1:34" s="887" customFormat="1" ht="11.25" x14ac:dyDescent="0.25">
      <c r="A75" s="886"/>
      <c r="B75" s="914"/>
      <c r="C75" s="914"/>
      <c r="D75" s="915"/>
      <c r="E75" s="915"/>
      <c r="F75" s="915"/>
      <c r="G75" s="915"/>
      <c r="H75" s="915"/>
      <c r="I75" s="915"/>
      <c r="J75" s="915"/>
      <c r="K75" s="915"/>
      <c r="L75" s="915"/>
      <c r="M75" s="915"/>
      <c r="N75" s="915"/>
      <c r="O75" s="1426" t="s">
        <v>1203</v>
      </c>
      <c r="P75" s="1426"/>
      <c r="Q75" s="1426"/>
      <c r="R75" s="1426"/>
      <c r="S75" s="1426"/>
      <c r="T75" s="1426" t="s">
        <v>1204</v>
      </c>
      <c r="U75" s="1426"/>
      <c r="V75" s="1426"/>
      <c r="W75" s="1426"/>
      <c r="X75" s="1426"/>
      <c r="Y75" s="1426" t="s">
        <v>1953</v>
      </c>
      <c r="Z75" s="1426"/>
      <c r="AA75" s="1426"/>
      <c r="AB75" s="1426"/>
      <c r="AC75" s="1426"/>
      <c r="AD75" s="915"/>
      <c r="AE75" s="914"/>
      <c r="AF75" s="914"/>
      <c r="AG75" s="914"/>
      <c r="AH75" s="914"/>
    </row>
    <row r="76" spans="1:34" s="887" customFormat="1" ht="12" thickBot="1" x14ac:dyDescent="0.3">
      <c r="A76" s="886"/>
      <c r="B76" s="914"/>
      <c r="C76" s="914"/>
      <c r="D76" s="916"/>
      <c r="E76" s="916"/>
      <c r="F76" s="916"/>
      <c r="G76" s="916"/>
      <c r="H76" s="916"/>
      <c r="I76" s="916"/>
      <c r="J76" s="916"/>
      <c r="K76" s="916"/>
      <c r="L76" s="916"/>
      <c r="M76" s="916"/>
      <c r="N76" s="916"/>
      <c r="O76" s="1424"/>
      <c r="P76" s="1424"/>
      <c r="Q76" s="1424"/>
      <c r="R76" s="1424"/>
      <c r="S76" s="1424"/>
      <c r="T76" s="1424"/>
      <c r="U76" s="1424"/>
      <c r="V76" s="1424"/>
      <c r="W76" s="1424"/>
      <c r="X76" s="1424"/>
      <c r="Y76" s="1424"/>
      <c r="Z76" s="1424"/>
      <c r="AA76" s="1424"/>
      <c r="AB76" s="1424"/>
      <c r="AC76" s="1424"/>
      <c r="AD76" s="914"/>
      <c r="AE76" s="914"/>
      <c r="AF76" s="914"/>
      <c r="AG76" s="914"/>
      <c r="AH76" s="914"/>
    </row>
    <row r="77" spans="1:34" s="887" customFormat="1" ht="11.25" x14ac:dyDescent="0.25">
      <c r="A77" s="886"/>
      <c r="D77" s="1126" t="s">
        <v>406</v>
      </c>
      <c r="E77" s="1126"/>
      <c r="F77" s="1126"/>
      <c r="G77" s="1126"/>
      <c r="H77" s="1126"/>
      <c r="I77" s="1126"/>
      <c r="J77" s="1126"/>
      <c r="K77" s="1126"/>
      <c r="L77" s="1126"/>
      <c r="M77" s="1126"/>
      <c r="N77" s="1126"/>
      <c r="O77" s="1127">
        <v>70</v>
      </c>
      <c r="P77" s="1127"/>
      <c r="Q77" s="1127"/>
      <c r="R77" s="1127"/>
      <c r="S77" s="1127"/>
      <c r="T77" s="1307">
        <v>1.43</v>
      </c>
      <c r="U77" s="1307"/>
      <c r="V77" s="1307"/>
      <c r="W77" s="1307"/>
      <c r="X77" s="1307"/>
      <c r="Y77" s="1307" t="s">
        <v>1857</v>
      </c>
      <c r="Z77" s="1307"/>
      <c r="AA77" s="1307"/>
      <c r="AB77" s="1307"/>
      <c r="AC77" s="1307"/>
      <c r="AD77" s="914"/>
      <c r="AE77" s="914"/>
      <c r="AF77" s="914"/>
      <c r="AG77" s="914"/>
    </row>
    <row r="78" spans="1:34" s="887" customFormat="1" ht="11.25" x14ac:dyDescent="0.25">
      <c r="A78" s="886"/>
      <c r="B78" s="914"/>
      <c r="C78" s="914"/>
      <c r="D78" s="1126" t="s">
        <v>21</v>
      </c>
      <c r="E78" s="1126"/>
      <c r="F78" s="1126"/>
      <c r="G78" s="1126"/>
      <c r="H78" s="1126"/>
      <c r="I78" s="1126"/>
      <c r="J78" s="1126"/>
      <c r="K78" s="1126"/>
      <c r="L78" s="1126"/>
      <c r="M78" s="1126"/>
      <c r="N78" s="1126"/>
      <c r="O78" s="1127">
        <v>4</v>
      </c>
      <c r="P78" s="1127"/>
      <c r="Q78" s="1127"/>
      <c r="R78" s="1127"/>
      <c r="S78" s="1127"/>
      <c r="T78" s="1127">
        <v>25</v>
      </c>
      <c r="U78" s="1127"/>
      <c r="V78" s="1127"/>
      <c r="W78" s="1127"/>
      <c r="X78" s="1127"/>
      <c r="Y78" s="1127" t="s">
        <v>1857</v>
      </c>
      <c r="Z78" s="1127"/>
      <c r="AA78" s="1127"/>
      <c r="AB78" s="1127"/>
      <c r="AC78" s="1127"/>
      <c r="AD78" s="914"/>
      <c r="AE78" s="914"/>
      <c r="AF78" s="914"/>
      <c r="AG78" s="914"/>
      <c r="AH78" s="914"/>
    </row>
    <row r="79" spans="1:34" x14ac:dyDescent="0.25">
      <c r="B79" s="905"/>
      <c r="C79" s="905"/>
      <c r="D79" s="905"/>
      <c r="E79" s="905"/>
      <c r="F79" s="905"/>
      <c r="G79" s="905"/>
      <c r="H79" s="905"/>
      <c r="I79" s="905"/>
      <c r="J79" s="905"/>
      <c r="K79" s="905"/>
      <c r="L79" s="905"/>
      <c r="M79" s="905"/>
      <c r="N79" s="905"/>
      <c r="O79" s="905"/>
      <c r="P79" s="905"/>
      <c r="Q79" s="905"/>
      <c r="R79" s="905"/>
      <c r="S79" s="905"/>
      <c r="T79" s="905"/>
      <c r="U79" s="905"/>
      <c r="V79" s="905"/>
      <c r="W79" s="905"/>
      <c r="X79" s="905"/>
      <c r="Y79" s="905"/>
      <c r="Z79" s="905"/>
      <c r="AA79" s="905"/>
      <c r="AB79" s="905"/>
      <c r="AC79" s="905"/>
      <c r="AD79" s="905"/>
      <c r="AE79" s="905"/>
      <c r="AF79" s="905"/>
      <c r="AG79" s="905"/>
      <c r="AH79" s="905"/>
    </row>
    <row r="80" spans="1:34" x14ac:dyDescent="0.25">
      <c r="B80" s="905"/>
      <c r="C80" s="905"/>
      <c r="D80" s="1106" t="s">
        <v>1206</v>
      </c>
      <c r="E80" s="1106"/>
      <c r="F80" s="1106"/>
      <c r="G80" s="1106"/>
      <c r="H80" s="1106"/>
      <c r="I80" s="1106"/>
      <c r="J80" s="1106"/>
      <c r="K80" s="1106"/>
      <c r="L80" s="1106"/>
      <c r="M80" s="1106"/>
      <c r="N80" s="1106"/>
      <c r="O80" s="1106"/>
      <c r="P80" s="1106"/>
      <c r="Q80" s="1106"/>
      <c r="R80" s="1106"/>
      <c r="S80" s="1106"/>
      <c r="T80" s="1106"/>
      <c r="U80" s="1106"/>
      <c r="V80" s="1106"/>
      <c r="W80" s="1106"/>
      <c r="X80" s="1106"/>
      <c r="Y80" s="1106"/>
      <c r="Z80" s="1106"/>
      <c r="AA80" s="1106"/>
      <c r="AB80" s="1106"/>
      <c r="AC80" s="1106"/>
      <c r="AD80" s="1106"/>
      <c r="AE80" s="1106"/>
      <c r="AF80" s="1106"/>
      <c r="AG80" s="1106"/>
      <c r="AH80" s="905"/>
    </row>
    <row r="81" spans="2:34" x14ac:dyDescent="0.25">
      <c r="B81" s="905"/>
      <c r="C81" s="905"/>
      <c r="D81" s="1106"/>
      <c r="E81" s="1106"/>
      <c r="F81" s="1106"/>
      <c r="G81" s="1106"/>
      <c r="H81" s="1106"/>
      <c r="I81" s="1106"/>
      <c r="J81" s="1106"/>
      <c r="K81" s="1106"/>
      <c r="L81" s="1106"/>
      <c r="M81" s="1106"/>
      <c r="N81" s="1106"/>
      <c r="O81" s="1106"/>
      <c r="P81" s="1106"/>
      <c r="Q81" s="1106"/>
      <c r="R81" s="1106"/>
      <c r="S81" s="1106"/>
      <c r="T81" s="1106"/>
      <c r="U81" s="1106"/>
      <c r="V81" s="1106"/>
      <c r="W81" s="1106"/>
      <c r="X81" s="1106"/>
      <c r="Y81" s="1106"/>
      <c r="Z81" s="1106"/>
      <c r="AA81" s="1106"/>
      <c r="AB81" s="1106"/>
      <c r="AC81" s="1106"/>
      <c r="AD81" s="1106"/>
      <c r="AE81" s="1106"/>
      <c r="AF81" s="1106"/>
      <c r="AG81" s="1106"/>
      <c r="AH81" s="905"/>
    </row>
    <row r="83" spans="2:34" x14ac:dyDescent="0.25">
      <c r="D83" s="911" t="s">
        <v>1207</v>
      </c>
      <c r="E83" s="905"/>
      <c r="F83" s="905"/>
      <c r="G83" s="905"/>
      <c r="H83" s="905"/>
      <c r="I83" s="905"/>
      <c r="J83" s="905"/>
      <c r="K83" s="905"/>
      <c r="L83" s="905"/>
      <c r="M83" s="905"/>
      <c r="N83" s="905"/>
      <c r="O83" s="905"/>
      <c r="P83" s="905"/>
      <c r="Q83" s="905"/>
      <c r="R83" s="905"/>
      <c r="S83" s="905"/>
      <c r="T83" s="905"/>
      <c r="U83" s="905"/>
      <c r="V83" s="905"/>
      <c r="W83" s="905"/>
      <c r="X83" s="905"/>
      <c r="Y83" s="905"/>
      <c r="Z83" s="905"/>
      <c r="AA83" s="905"/>
      <c r="AB83" s="905"/>
      <c r="AC83" s="905"/>
      <c r="AD83" s="905"/>
      <c r="AE83" s="905"/>
      <c r="AF83" s="905"/>
      <c r="AG83" s="905"/>
    </row>
    <row r="84" spans="2:34" x14ac:dyDescent="0.25">
      <c r="D84" s="905"/>
      <c r="E84" s="905"/>
      <c r="F84" s="905"/>
      <c r="G84" s="905"/>
      <c r="H84" s="905"/>
      <c r="I84" s="905"/>
      <c r="J84" s="905"/>
      <c r="K84" s="905"/>
      <c r="L84" s="905"/>
      <c r="M84" s="905"/>
      <c r="N84" s="905"/>
      <c r="O84" s="905"/>
      <c r="P84" s="905"/>
      <c r="Q84" s="905"/>
      <c r="R84" s="905"/>
      <c r="S84" s="905"/>
      <c r="T84" s="905"/>
      <c r="U84" s="905"/>
      <c r="V84" s="905"/>
      <c r="W84" s="905"/>
      <c r="X84" s="905"/>
      <c r="Y84" s="905"/>
      <c r="Z84" s="905"/>
      <c r="AA84" s="905"/>
      <c r="AB84" s="905"/>
      <c r="AC84" s="905"/>
      <c r="AD84" s="905"/>
      <c r="AE84" s="905"/>
      <c r="AF84" s="905"/>
      <c r="AG84" s="905"/>
    </row>
    <row r="85" spans="2:34" x14ac:dyDescent="0.25">
      <c r="D85" s="1106" t="s">
        <v>1208</v>
      </c>
      <c r="E85" s="1106"/>
      <c r="F85" s="1106"/>
      <c r="G85" s="1106"/>
      <c r="H85" s="1106"/>
      <c r="I85" s="1106"/>
      <c r="J85" s="1106"/>
      <c r="K85" s="1106"/>
      <c r="L85" s="1106"/>
      <c r="M85" s="1106"/>
      <c r="N85" s="1106"/>
      <c r="O85" s="1106"/>
      <c r="P85" s="1106"/>
      <c r="Q85" s="1106"/>
      <c r="R85" s="1106"/>
      <c r="S85" s="1106"/>
      <c r="T85" s="1106"/>
      <c r="U85" s="1106"/>
      <c r="V85" s="1106"/>
      <c r="W85" s="1106"/>
      <c r="X85" s="1106"/>
      <c r="Y85" s="1106"/>
      <c r="Z85" s="1106"/>
      <c r="AA85" s="1106"/>
      <c r="AB85" s="1106"/>
      <c r="AC85" s="1106"/>
      <c r="AD85" s="1106"/>
      <c r="AE85" s="1106"/>
      <c r="AF85" s="1106"/>
      <c r="AG85" s="1106"/>
    </row>
    <row r="86" spans="2:34" x14ac:dyDescent="0.25">
      <c r="D86" s="1106"/>
      <c r="E86" s="1106"/>
      <c r="F86" s="1106"/>
      <c r="G86" s="1106"/>
      <c r="H86" s="1106"/>
      <c r="I86" s="1106"/>
      <c r="J86" s="1106"/>
      <c r="K86" s="1106"/>
      <c r="L86" s="1106"/>
      <c r="M86" s="1106"/>
      <c r="N86" s="1106"/>
      <c r="O86" s="1106"/>
      <c r="P86" s="1106"/>
      <c r="Q86" s="1106"/>
      <c r="R86" s="1106"/>
      <c r="S86" s="1106"/>
      <c r="T86" s="1106"/>
      <c r="U86" s="1106"/>
      <c r="V86" s="1106"/>
      <c r="W86" s="1106"/>
      <c r="X86" s="1106"/>
      <c r="Y86" s="1106"/>
      <c r="Z86" s="1106"/>
      <c r="AA86" s="1106"/>
      <c r="AB86" s="1106"/>
      <c r="AC86" s="1106"/>
      <c r="AD86" s="1106"/>
      <c r="AE86" s="1106"/>
      <c r="AF86" s="1106"/>
      <c r="AG86" s="1106"/>
    </row>
    <row r="87" spans="2:34" x14ac:dyDescent="0.25">
      <c r="D87" s="905"/>
      <c r="E87" s="905"/>
      <c r="F87" s="905"/>
      <c r="G87" s="905"/>
      <c r="H87" s="905"/>
      <c r="I87" s="905"/>
      <c r="J87" s="905"/>
      <c r="K87" s="905"/>
      <c r="L87" s="905"/>
      <c r="M87" s="905"/>
      <c r="N87" s="905"/>
      <c r="O87" s="905"/>
      <c r="P87" s="905"/>
      <c r="Q87" s="905"/>
      <c r="R87" s="905"/>
      <c r="S87" s="905"/>
      <c r="T87" s="905"/>
      <c r="U87" s="905"/>
      <c r="V87" s="905"/>
      <c r="W87" s="905"/>
      <c r="X87" s="905"/>
      <c r="Y87" s="905"/>
      <c r="Z87" s="905"/>
      <c r="AA87" s="905"/>
      <c r="AB87" s="905"/>
      <c r="AC87" s="905"/>
      <c r="AD87" s="905"/>
      <c r="AE87" s="905"/>
      <c r="AF87" s="905"/>
      <c r="AG87" s="905"/>
    </row>
    <row r="88" spans="2:34" x14ac:dyDescent="0.25">
      <c r="D88" s="1106" t="s">
        <v>1209</v>
      </c>
      <c r="E88" s="1106"/>
      <c r="F88" s="1106"/>
      <c r="G88" s="1106"/>
      <c r="H88" s="1106"/>
      <c r="I88" s="1106"/>
      <c r="J88" s="1106"/>
      <c r="K88" s="1106"/>
      <c r="L88" s="1106"/>
      <c r="M88" s="1106"/>
      <c r="N88" s="1106"/>
      <c r="O88" s="1106"/>
      <c r="P88" s="1106"/>
      <c r="Q88" s="1106"/>
      <c r="R88" s="1106"/>
      <c r="S88" s="1106"/>
      <c r="T88" s="1106"/>
      <c r="U88" s="1106"/>
      <c r="V88" s="1106"/>
      <c r="W88" s="1106"/>
      <c r="X88" s="1106"/>
      <c r="Y88" s="1106"/>
      <c r="Z88" s="1106"/>
      <c r="AA88" s="1106"/>
      <c r="AB88" s="1106"/>
      <c r="AC88" s="1106"/>
      <c r="AD88" s="1106"/>
      <c r="AE88" s="1106"/>
      <c r="AF88" s="1106"/>
      <c r="AG88" s="1106"/>
    </row>
    <row r="89" spans="2:34" x14ac:dyDescent="0.25">
      <c r="D89" s="1106"/>
      <c r="E89" s="1106"/>
      <c r="F89" s="1106"/>
      <c r="G89" s="1106"/>
      <c r="H89" s="1106"/>
      <c r="I89" s="1106"/>
      <c r="J89" s="1106"/>
      <c r="K89" s="1106"/>
      <c r="L89" s="1106"/>
      <c r="M89" s="1106"/>
      <c r="N89" s="1106"/>
      <c r="O89" s="1106"/>
      <c r="P89" s="1106"/>
      <c r="Q89" s="1106"/>
      <c r="R89" s="1106"/>
      <c r="S89" s="1106"/>
      <c r="T89" s="1106"/>
      <c r="U89" s="1106"/>
      <c r="V89" s="1106"/>
      <c r="W89" s="1106"/>
      <c r="X89" s="1106"/>
      <c r="Y89" s="1106"/>
      <c r="Z89" s="1106"/>
      <c r="AA89" s="1106"/>
      <c r="AB89" s="1106"/>
      <c r="AC89" s="1106"/>
      <c r="AD89" s="1106"/>
      <c r="AE89" s="1106"/>
      <c r="AF89" s="1106"/>
      <c r="AG89" s="1106"/>
    </row>
    <row r="90" spans="2:34" x14ac:dyDescent="0.25">
      <c r="D90" s="905"/>
      <c r="E90" s="905"/>
      <c r="F90" s="905"/>
      <c r="G90" s="905"/>
      <c r="H90" s="905"/>
      <c r="I90" s="905"/>
      <c r="J90" s="905"/>
      <c r="K90" s="905"/>
      <c r="L90" s="905"/>
      <c r="M90" s="905"/>
      <c r="N90" s="905"/>
      <c r="O90" s="905"/>
      <c r="P90" s="905"/>
      <c r="Q90" s="905"/>
      <c r="R90" s="905"/>
      <c r="S90" s="905"/>
      <c r="T90" s="905"/>
      <c r="U90" s="905"/>
      <c r="V90" s="905"/>
      <c r="W90" s="905"/>
      <c r="X90" s="905"/>
      <c r="Y90" s="905"/>
      <c r="Z90" s="905"/>
      <c r="AA90" s="905"/>
      <c r="AB90" s="905"/>
      <c r="AC90" s="905"/>
      <c r="AD90" s="905"/>
      <c r="AE90" s="905"/>
      <c r="AF90" s="905"/>
      <c r="AG90" s="905"/>
    </row>
    <row r="91" spans="2:34" x14ac:dyDescent="0.25">
      <c r="D91" s="912" t="s">
        <v>1201</v>
      </c>
      <c r="E91" s="905"/>
      <c r="F91" s="905"/>
      <c r="G91" s="905"/>
      <c r="H91" s="905"/>
      <c r="I91" s="905"/>
      <c r="J91" s="905"/>
      <c r="K91" s="905"/>
      <c r="L91" s="905"/>
      <c r="M91" s="905"/>
      <c r="N91" s="905"/>
      <c r="O91" s="905"/>
      <c r="P91" s="905"/>
      <c r="Q91" s="905"/>
      <c r="R91" s="905"/>
      <c r="S91" s="905"/>
      <c r="T91" s="905"/>
      <c r="U91" s="905"/>
      <c r="V91" s="905"/>
      <c r="W91" s="905"/>
      <c r="X91" s="905"/>
      <c r="Y91" s="905"/>
      <c r="Z91" s="905"/>
      <c r="AA91" s="905"/>
      <c r="AB91" s="905"/>
      <c r="AC91" s="905"/>
      <c r="AD91" s="905"/>
      <c r="AE91" s="905"/>
      <c r="AF91" s="905"/>
      <c r="AG91" s="905"/>
    </row>
    <row r="92" spans="2:34" x14ac:dyDescent="0.25">
      <c r="D92" s="905"/>
      <c r="E92" s="905"/>
      <c r="F92" s="905"/>
      <c r="G92" s="905"/>
      <c r="H92" s="905"/>
      <c r="I92" s="905"/>
      <c r="J92" s="905"/>
      <c r="K92" s="905"/>
      <c r="L92" s="905"/>
      <c r="M92" s="905"/>
      <c r="N92" s="905"/>
      <c r="O92" s="905"/>
      <c r="P92" s="905"/>
      <c r="Q92" s="905"/>
      <c r="R92" s="905"/>
      <c r="S92" s="905"/>
      <c r="T92" s="905"/>
      <c r="U92" s="905"/>
      <c r="V92" s="905"/>
      <c r="W92" s="905"/>
      <c r="X92" s="905"/>
      <c r="Y92" s="905"/>
      <c r="Z92" s="905"/>
      <c r="AA92" s="905"/>
      <c r="AB92" s="905"/>
      <c r="AC92" s="905"/>
      <c r="AD92" s="905"/>
      <c r="AE92" s="905"/>
      <c r="AF92" s="905"/>
      <c r="AG92" s="905"/>
    </row>
    <row r="93" spans="2:34" x14ac:dyDescent="0.25">
      <c r="D93" s="1106" t="s">
        <v>1213</v>
      </c>
      <c r="E93" s="1106"/>
      <c r="F93" s="1106"/>
      <c r="G93" s="1106"/>
      <c r="H93" s="1106"/>
      <c r="I93" s="1106"/>
      <c r="J93" s="1106"/>
      <c r="K93" s="1106"/>
      <c r="L93" s="1106"/>
      <c r="M93" s="1106"/>
      <c r="N93" s="1106"/>
      <c r="O93" s="1106"/>
      <c r="P93" s="1106"/>
      <c r="Q93" s="1106"/>
      <c r="R93" s="1106"/>
      <c r="S93" s="1106"/>
      <c r="T93" s="1106"/>
      <c r="U93" s="1106"/>
      <c r="V93" s="1106"/>
      <c r="W93" s="1106"/>
      <c r="X93" s="1106"/>
      <c r="Y93" s="1106"/>
      <c r="Z93" s="1106"/>
      <c r="AA93" s="1106"/>
      <c r="AB93" s="1106"/>
      <c r="AC93" s="1106"/>
      <c r="AD93" s="1106"/>
      <c r="AE93" s="1106"/>
      <c r="AF93" s="1106"/>
      <c r="AG93" s="1106"/>
    </row>
    <row r="94" spans="2:34" x14ac:dyDescent="0.25">
      <c r="D94" s="1106"/>
      <c r="E94" s="1106"/>
      <c r="F94" s="1106"/>
      <c r="G94" s="1106"/>
      <c r="H94" s="1106"/>
      <c r="I94" s="1106"/>
      <c r="J94" s="1106"/>
      <c r="K94" s="1106"/>
      <c r="L94" s="1106"/>
      <c r="M94" s="1106"/>
      <c r="N94" s="1106"/>
      <c r="O94" s="1106"/>
      <c r="P94" s="1106"/>
      <c r="Q94" s="1106"/>
      <c r="R94" s="1106"/>
      <c r="S94" s="1106"/>
      <c r="T94" s="1106"/>
      <c r="U94" s="1106"/>
      <c r="V94" s="1106"/>
      <c r="W94" s="1106"/>
      <c r="X94" s="1106"/>
      <c r="Y94" s="1106"/>
      <c r="Z94" s="1106"/>
      <c r="AA94" s="1106"/>
      <c r="AB94" s="1106"/>
      <c r="AC94" s="1106"/>
      <c r="AD94" s="1106"/>
      <c r="AE94" s="1106"/>
      <c r="AF94" s="1106"/>
      <c r="AG94" s="1106"/>
    </row>
    <row r="95" spans="2:34" x14ac:dyDescent="0.25">
      <c r="D95" s="1106"/>
      <c r="E95" s="1106"/>
      <c r="F95" s="1106"/>
      <c r="G95" s="1106"/>
      <c r="H95" s="1106"/>
      <c r="I95" s="1106"/>
      <c r="J95" s="1106"/>
      <c r="K95" s="1106"/>
      <c r="L95" s="1106"/>
      <c r="M95" s="1106"/>
      <c r="N95" s="1106"/>
      <c r="O95" s="1106"/>
      <c r="P95" s="1106"/>
      <c r="Q95" s="1106"/>
      <c r="R95" s="1106"/>
      <c r="S95" s="1106"/>
      <c r="T95" s="1106"/>
      <c r="U95" s="1106"/>
      <c r="V95" s="1106"/>
      <c r="W95" s="1106"/>
      <c r="X95" s="1106"/>
      <c r="Y95" s="1106"/>
      <c r="Z95" s="1106"/>
      <c r="AA95" s="1106"/>
      <c r="AB95" s="1106"/>
      <c r="AC95" s="1106"/>
      <c r="AD95" s="1106"/>
      <c r="AE95" s="1106"/>
      <c r="AF95" s="1106"/>
      <c r="AG95" s="1106"/>
    </row>
    <row r="96" spans="2:34" x14ac:dyDescent="0.25">
      <c r="D96" s="907"/>
      <c r="E96" s="907"/>
      <c r="F96" s="907"/>
      <c r="G96" s="907"/>
      <c r="H96" s="907"/>
      <c r="I96" s="907"/>
      <c r="J96" s="907"/>
      <c r="K96" s="907"/>
      <c r="L96" s="907"/>
      <c r="M96" s="907"/>
      <c r="N96" s="907"/>
      <c r="O96" s="907"/>
      <c r="P96" s="907"/>
      <c r="Q96" s="907"/>
      <c r="R96" s="907"/>
      <c r="S96" s="907"/>
      <c r="T96" s="907"/>
      <c r="U96" s="907"/>
      <c r="V96" s="907"/>
      <c r="W96" s="907"/>
      <c r="X96" s="907"/>
      <c r="Y96" s="907"/>
      <c r="Z96" s="907"/>
      <c r="AA96" s="907"/>
      <c r="AB96" s="907"/>
      <c r="AC96" s="907"/>
      <c r="AD96" s="907"/>
      <c r="AE96" s="907"/>
      <c r="AF96" s="907"/>
      <c r="AG96" s="907"/>
    </row>
    <row r="97" spans="1:33" s="887" customFormat="1" ht="11.25" x14ac:dyDescent="0.25">
      <c r="A97" s="886"/>
      <c r="D97" s="917"/>
      <c r="E97" s="917"/>
      <c r="F97" s="917"/>
      <c r="G97" s="917"/>
      <c r="H97" s="917"/>
      <c r="I97" s="917"/>
      <c r="J97" s="917"/>
      <c r="K97" s="917"/>
      <c r="L97" s="917"/>
      <c r="M97" s="917"/>
      <c r="N97" s="917"/>
      <c r="O97" s="1426" t="s">
        <v>1203</v>
      </c>
      <c r="P97" s="1426"/>
      <c r="Q97" s="1426"/>
      <c r="R97" s="1426"/>
      <c r="S97" s="1426"/>
      <c r="T97" s="1426" t="s">
        <v>1204</v>
      </c>
      <c r="U97" s="1426"/>
      <c r="V97" s="1426"/>
      <c r="W97" s="1426"/>
      <c r="X97" s="1426"/>
      <c r="Y97" s="1426" t="s">
        <v>1953</v>
      </c>
      <c r="Z97" s="1426"/>
      <c r="AA97" s="1426"/>
      <c r="AB97" s="1426"/>
      <c r="AC97" s="1426"/>
      <c r="AD97" s="917"/>
      <c r="AE97" s="917"/>
      <c r="AF97" s="917"/>
      <c r="AG97" s="917"/>
    </row>
    <row r="98" spans="1:33" s="887" customFormat="1" ht="12" thickBot="1" x14ac:dyDescent="0.3">
      <c r="A98" s="886"/>
      <c r="D98" s="916"/>
      <c r="E98" s="916"/>
      <c r="F98" s="916"/>
      <c r="G98" s="916"/>
      <c r="H98" s="916"/>
      <c r="I98" s="916"/>
      <c r="J98" s="916"/>
      <c r="K98" s="916"/>
      <c r="L98" s="916"/>
      <c r="M98" s="916"/>
      <c r="N98" s="916"/>
      <c r="O98" s="1424"/>
      <c r="P98" s="1424"/>
      <c r="Q98" s="1424"/>
      <c r="R98" s="1424"/>
      <c r="S98" s="1424"/>
      <c r="T98" s="1424"/>
      <c r="U98" s="1424"/>
      <c r="V98" s="1424"/>
      <c r="W98" s="1424"/>
      <c r="X98" s="1424"/>
      <c r="Y98" s="1424"/>
      <c r="Z98" s="1424"/>
      <c r="AA98" s="1424"/>
      <c r="AB98" s="1424"/>
      <c r="AC98" s="1424"/>
      <c r="AD98" s="914"/>
      <c r="AE98" s="914"/>
      <c r="AF98" s="914"/>
      <c r="AG98" s="914"/>
    </row>
    <row r="99" spans="1:33" s="887" customFormat="1" ht="11.25" x14ac:dyDescent="0.25">
      <c r="A99" s="886"/>
      <c r="D99" s="1126" t="s">
        <v>42</v>
      </c>
      <c r="E99" s="1126"/>
      <c r="F99" s="1126"/>
      <c r="G99" s="1126"/>
      <c r="H99" s="1126"/>
      <c r="I99" s="1126"/>
      <c r="J99" s="1126"/>
      <c r="K99" s="1126"/>
      <c r="L99" s="1126"/>
      <c r="M99" s="1126"/>
      <c r="N99" s="1126"/>
      <c r="O99" s="1127">
        <v>20</v>
      </c>
      <c r="P99" s="1127"/>
      <c r="Q99" s="1127"/>
      <c r="R99" s="1127"/>
      <c r="S99" s="1127"/>
      <c r="T99" s="1127">
        <v>5</v>
      </c>
      <c r="U99" s="1127"/>
      <c r="V99" s="1127"/>
      <c r="W99" s="1127"/>
      <c r="X99" s="1127"/>
      <c r="Y99" s="1127" t="s">
        <v>1857</v>
      </c>
      <c r="Z99" s="1127"/>
      <c r="AA99" s="1127"/>
      <c r="AB99" s="1127"/>
      <c r="AC99" s="1127"/>
      <c r="AD99" s="914"/>
      <c r="AE99" s="914"/>
      <c r="AF99" s="914"/>
      <c r="AG99" s="914"/>
    </row>
    <row r="100" spans="1:33" s="887" customFormat="1" ht="11.25" x14ac:dyDescent="0.25">
      <c r="A100" s="886"/>
      <c r="D100" s="1126" t="s">
        <v>1210</v>
      </c>
      <c r="E100" s="1126"/>
      <c r="F100" s="1126"/>
      <c r="G100" s="1126"/>
      <c r="H100" s="1126"/>
      <c r="I100" s="1126"/>
      <c r="J100" s="1126"/>
      <c r="K100" s="1126"/>
      <c r="L100" s="1126"/>
      <c r="M100" s="1126"/>
      <c r="N100" s="1126"/>
      <c r="O100" s="1127">
        <v>6</v>
      </c>
      <c r="P100" s="1127"/>
      <c r="Q100" s="1127"/>
      <c r="R100" s="1127"/>
      <c r="S100" s="1127"/>
      <c r="T100" s="1127">
        <v>16.7</v>
      </c>
      <c r="U100" s="1127"/>
      <c r="V100" s="1127"/>
      <c r="W100" s="1127"/>
      <c r="X100" s="1127"/>
      <c r="Y100" s="1127" t="s">
        <v>1857</v>
      </c>
      <c r="Z100" s="1127"/>
      <c r="AA100" s="1127"/>
      <c r="AB100" s="1127"/>
      <c r="AC100" s="1127"/>
      <c r="AD100" s="914"/>
      <c r="AE100" s="914"/>
      <c r="AF100" s="914"/>
      <c r="AG100" s="914"/>
    </row>
    <row r="101" spans="1:33" s="887" customFormat="1" ht="11.25" x14ac:dyDescent="0.25">
      <c r="A101" s="886"/>
      <c r="D101" s="1126" t="s">
        <v>1211</v>
      </c>
      <c r="E101" s="1126"/>
      <c r="F101" s="1126"/>
      <c r="G101" s="1126"/>
      <c r="H101" s="1126"/>
      <c r="I101" s="1126"/>
      <c r="J101" s="1126"/>
      <c r="K101" s="1126"/>
      <c r="L101" s="1126"/>
      <c r="M101" s="1126"/>
      <c r="N101" s="1126"/>
      <c r="O101" s="1127">
        <v>4</v>
      </c>
      <c r="P101" s="1127"/>
      <c r="Q101" s="1127"/>
      <c r="R101" s="1127"/>
      <c r="S101" s="1127"/>
      <c r="T101" s="1127">
        <v>25</v>
      </c>
      <c r="U101" s="1127"/>
      <c r="V101" s="1127"/>
      <c r="W101" s="1127"/>
      <c r="X101" s="1127"/>
      <c r="Y101" s="1127" t="s">
        <v>1857</v>
      </c>
      <c r="Z101" s="1127"/>
      <c r="AA101" s="1127"/>
      <c r="AB101" s="1127"/>
      <c r="AC101" s="1127"/>
      <c r="AD101" s="914"/>
      <c r="AE101" s="914"/>
      <c r="AF101" s="914"/>
      <c r="AG101" s="914"/>
    </row>
    <row r="102" spans="1:33" s="887" customFormat="1" ht="11.25" x14ac:dyDescent="0.25">
      <c r="A102" s="886"/>
      <c r="D102" s="1126" t="s">
        <v>1212</v>
      </c>
      <c r="E102" s="1126"/>
      <c r="F102" s="1126"/>
      <c r="G102" s="1126"/>
      <c r="H102" s="1126"/>
      <c r="I102" s="1126"/>
      <c r="J102" s="1126"/>
      <c r="K102" s="1126"/>
      <c r="L102" s="1126"/>
      <c r="M102" s="1126"/>
      <c r="N102" s="1126"/>
      <c r="O102" s="1127">
        <v>6</v>
      </c>
      <c r="P102" s="1127"/>
      <c r="Q102" s="1127"/>
      <c r="R102" s="1127"/>
      <c r="S102" s="1127"/>
      <c r="T102" s="1127">
        <v>16.7</v>
      </c>
      <c r="U102" s="1127"/>
      <c r="V102" s="1127"/>
      <c r="W102" s="1127"/>
      <c r="X102" s="1127"/>
      <c r="Y102" s="1127" t="s">
        <v>1857</v>
      </c>
      <c r="Z102" s="1127"/>
      <c r="AA102" s="1127"/>
      <c r="AB102" s="1127"/>
      <c r="AC102" s="1127"/>
      <c r="AD102" s="914"/>
      <c r="AE102" s="914"/>
      <c r="AF102" s="914"/>
      <c r="AG102" s="914"/>
    </row>
    <row r="103" spans="1:33" x14ac:dyDescent="0.25">
      <c r="D103" s="905"/>
      <c r="E103" s="905"/>
      <c r="F103" s="905"/>
      <c r="G103" s="905"/>
      <c r="H103" s="905"/>
      <c r="I103" s="905"/>
      <c r="J103" s="905"/>
      <c r="K103" s="905"/>
      <c r="L103" s="905"/>
      <c r="M103" s="905"/>
      <c r="N103" s="905"/>
      <c r="O103" s="905"/>
      <c r="P103" s="905"/>
      <c r="Q103" s="905"/>
      <c r="R103" s="905"/>
      <c r="S103" s="905"/>
      <c r="T103" s="905"/>
      <c r="U103" s="905"/>
      <c r="V103" s="905"/>
      <c r="W103" s="905"/>
      <c r="X103" s="905"/>
      <c r="Y103" s="905"/>
      <c r="Z103" s="905"/>
      <c r="AA103" s="905"/>
      <c r="AB103" s="905"/>
      <c r="AC103" s="905"/>
      <c r="AD103" s="905"/>
      <c r="AE103" s="905"/>
      <c r="AF103" s="905"/>
      <c r="AG103" s="905"/>
    </row>
    <row r="104" spans="1:33" x14ac:dyDescent="0.25">
      <c r="D104" s="1106" t="s">
        <v>1214</v>
      </c>
      <c r="E104" s="1106"/>
      <c r="F104" s="1106"/>
      <c r="G104" s="1106"/>
      <c r="H104" s="1106"/>
      <c r="I104" s="1106"/>
      <c r="J104" s="1106"/>
      <c r="K104" s="1106"/>
      <c r="L104" s="1106"/>
      <c r="M104" s="1106"/>
      <c r="N104" s="1106"/>
      <c r="O104" s="1106"/>
      <c r="P104" s="1106"/>
      <c r="Q104" s="1106"/>
      <c r="R104" s="1106"/>
      <c r="S104" s="1106"/>
      <c r="T104" s="1106"/>
      <c r="U104" s="1106"/>
      <c r="V104" s="1106"/>
      <c r="W104" s="1106"/>
      <c r="X104" s="1106"/>
      <c r="Y104" s="1106"/>
      <c r="Z104" s="1106"/>
      <c r="AA104" s="1106"/>
      <c r="AB104" s="1106"/>
      <c r="AC104" s="1106"/>
      <c r="AD104" s="1106"/>
      <c r="AE104" s="1106"/>
      <c r="AF104" s="1106"/>
      <c r="AG104" s="1106"/>
    </row>
    <row r="105" spans="1:33" x14ac:dyDescent="0.25">
      <c r="D105" s="1106"/>
      <c r="E105" s="1106"/>
      <c r="F105" s="1106"/>
      <c r="G105" s="1106"/>
      <c r="H105" s="1106"/>
      <c r="I105" s="1106"/>
      <c r="J105" s="1106"/>
      <c r="K105" s="1106"/>
      <c r="L105" s="1106"/>
      <c r="M105" s="1106"/>
      <c r="N105" s="1106"/>
      <c r="O105" s="1106"/>
      <c r="P105" s="1106"/>
      <c r="Q105" s="1106"/>
      <c r="R105" s="1106"/>
      <c r="S105" s="1106"/>
      <c r="T105" s="1106"/>
      <c r="U105" s="1106"/>
      <c r="V105" s="1106"/>
      <c r="W105" s="1106"/>
      <c r="X105" s="1106"/>
      <c r="Y105" s="1106"/>
      <c r="Z105" s="1106"/>
      <c r="AA105" s="1106"/>
      <c r="AB105" s="1106"/>
      <c r="AC105" s="1106"/>
      <c r="AD105" s="1106"/>
      <c r="AE105" s="1106"/>
      <c r="AF105" s="1106"/>
      <c r="AG105" s="1106"/>
    </row>
    <row r="106" spans="1:33" x14ac:dyDescent="0.25">
      <c r="D106" s="905"/>
      <c r="E106" s="905"/>
      <c r="F106" s="905"/>
      <c r="G106" s="905"/>
      <c r="H106" s="905"/>
      <c r="I106" s="905"/>
      <c r="J106" s="905"/>
      <c r="K106" s="905"/>
      <c r="L106" s="905"/>
      <c r="M106" s="905"/>
      <c r="N106" s="905"/>
      <c r="O106" s="905"/>
      <c r="P106" s="905"/>
      <c r="Q106" s="905"/>
      <c r="R106" s="905"/>
      <c r="S106" s="905"/>
      <c r="T106" s="905"/>
      <c r="U106" s="905"/>
      <c r="V106" s="905"/>
      <c r="W106" s="905"/>
      <c r="X106" s="905"/>
      <c r="Y106" s="905"/>
      <c r="Z106" s="905"/>
      <c r="AA106" s="905"/>
      <c r="AB106" s="905"/>
      <c r="AC106" s="905"/>
      <c r="AD106" s="905"/>
      <c r="AE106" s="905"/>
      <c r="AF106" s="905"/>
      <c r="AG106" s="905"/>
    </row>
    <row r="107" spans="1:33" x14ac:dyDescent="0.25">
      <c r="D107" s="911" t="s">
        <v>1215</v>
      </c>
      <c r="E107" s="905"/>
      <c r="F107" s="905"/>
      <c r="G107" s="905"/>
      <c r="H107" s="905"/>
      <c r="I107" s="905"/>
      <c r="J107" s="905"/>
      <c r="K107" s="905"/>
      <c r="L107" s="905"/>
      <c r="M107" s="905"/>
      <c r="N107" s="905"/>
      <c r="O107" s="905"/>
      <c r="P107" s="905"/>
      <c r="Q107" s="905"/>
      <c r="R107" s="905"/>
      <c r="S107" s="905"/>
      <c r="T107" s="905"/>
      <c r="U107" s="905"/>
      <c r="V107" s="905"/>
      <c r="W107" s="905"/>
      <c r="X107" s="905"/>
      <c r="Y107" s="905"/>
      <c r="Z107" s="905"/>
      <c r="AA107" s="905"/>
      <c r="AB107" s="905"/>
      <c r="AC107" s="905"/>
      <c r="AD107" s="905"/>
      <c r="AE107" s="905"/>
      <c r="AF107" s="905"/>
      <c r="AG107" s="905"/>
    </row>
    <row r="108" spans="1:33" x14ac:dyDescent="0.25">
      <c r="D108" s="905"/>
      <c r="E108" s="905"/>
      <c r="F108" s="905"/>
      <c r="G108" s="905"/>
      <c r="H108" s="905"/>
      <c r="I108" s="905"/>
      <c r="J108" s="905"/>
      <c r="K108" s="905"/>
      <c r="L108" s="905"/>
      <c r="M108" s="905"/>
      <c r="N108" s="905"/>
      <c r="O108" s="905"/>
      <c r="P108" s="905"/>
      <c r="Q108" s="905"/>
      <c r="R108" s="905"/>
      <c r="S108" s="905"/>
      <c r="T108" s="905"/>
      <c r="U108" s="905"/>
      <c r="V108" s="905"/>
      <c r="W108" s="905"/>
      <c r="X108" s="905"/>
      <c r="Y108" s="905"/>
      <c r="Z108" s="905"/>
      <c r="AA108" s="905"/>
      <c r="AB108" s="905"/>
      <c r="AC108" s="905"/>
      <c r="AD108" s="905"/>
      <c r="AE108" s="905"/>
      <c r="AF108" s="905"/>
      <c r="AG108" s="905"/>
    </row>
    <row r="109" spans="1:33" x14ac:dyDescent="0.25">
      <c r="D109" s="1106" t="s">
        <v>1952</v>
      </c>
      <c r="E109" s="1106"/>
      <c r="F109" s="1106"/>
      <c r="G109" s="1106"/>
      <c r="H109" s="1106"/>
      <c r="I109" s="1106"/>
      <c r="J109" s="1106"/>
      <c r="K109" s="1106"/>
      <c r="L109" s="1106"/>
      <c r="M109" s="1106"/>
      <c r="N109" s="1106"/>
      <c r="O109" s="1106"/>
      <c r="P109" s="1106"/>
      <c r="Q109" s="1106"/>
      <c r="R109" s="1106"/>
      <c r="S109" s="1106"/>
      <c r="T109" s="1106"/>
      <c r="U109" s="1106"/>
      <c r="V109" s="1106"/>
      <c r="W109" s="1106"/>
      <c r="X109" s="1106"/>
      <c r="Y109" s="1106"/>
      <c r="Z109" s="1106"/>
      <c r="AA109" s="1106"/>
      <c r="AB109" s="1106"/>
      <c r="AC109" s="1106"/>
      <c r="AD109" s="1106"/>
      <c r="AE109" s="1106"/>
      <c r="AF109" s="1106"/>
      <c r="AG109" s="1106"/>
    </row>
    <row r="110" spans="1:33" x14ac:dyDescent="0.25">
      <c r="D110" s="905"/>
      <c r="E110" s="905"/>
      <c r="F110" s="905"/>
      <c r="G110" s="905"/>
      <c r="H110" s="905"/>
      <c r="I110" s="905"/>
      <c r="J110" s="905"/>
      <c r="K110" s="905"/>
      <c r="L110" s="905"/>
      <c r="M110" s="905"/>
      <c r="N110" s="905"/>
      <c r="O110" s="905"/>
      <c r="P110" s="905"/>
      <c r="Q110" s="905"/>
      <c r="R110" s="905"/>
      <c r="S110" s="905"/>
      <c r="T110" s="905"/>
      <c r="U110" s="905"/>
      <c r="V110" s="905"/>
      <c r="W110" s="905"/>
      <c r="X110" s="905"/>
      <c r="Y110" s="905"/>
      <c r="Z110" s="905"/>
      <c r="AA110" s="905"/>
      <c r="AB110" s="905"/>
      <c r="AC110" s="905"/>
      <c r="AD110" s="905"/>
      <c r="AE110" s="905"/>
      <c r="AF110" s="905"/>
      <c r="AG110" s="905"/>
    </row>
    <row r="111" spans="1:33" x14ac:dyDescent="0.25">
      <c r="D111" s="911" t="s">
        <v>1858</v>
      </c>
      <c r="E111" s="905"/>
      <c r="F111" s="905"/>
      <c r="G111" s="905"/>
      <c r="H111" s="905"/>
      <c r="I111" s="905"/>
      <c r="J111" s="905"/>
      <c r="K111" s="905"/>
      <c r="L111" s="905"/>
      <c r="M111" s="905"/>
      <c r="N111" s="905"/>
      <c r="O111" s="905"/>
      <c r="P111" s="905"/>
      <c r="Q111" s="905"/>
      <c r="R111" s="905"/>
      <c r="S111" s="905"/>
      <c r="T111" s="905"/>
      <c r="U111" s="905"/>
      <c r="V111" s="905"/>
      <c r="W111" s="905"/>
      <c r="X111" s="905"/>
      <c r="Y111" s="905"/>
      <c r="Z111" s="905"/>
      <c r="AA111" s="905"/>
      <c r="AB111" s="905"/>
      <c r="AC111" s="905"/>
      <c r="AD111" s="905"/>
      <c r="AE111" s="905"/>
      <c r="AF111" s="905"/>
      <c r="AG111" s="905"/>
    </row>
    <row r="112" spans="1:33" x14ac:dyDescent="0.25">
      <c r="D112" s="905"/>
      <c r="E112" s="905"/>
      <c r="F112" s="905"/>
      <c r="G112" s="905"/>
      <c r="H112" s="905"/>
      <c r="I112" s="905"/>
      <c r="J112" s="905"/>
      <c r="K112" s="905"/>
      <c r="L112" s="905"/>
      <c r="M112" s="905"/>
      <c r="N112" s="905"/>
      <c r="O112" s="905"/>
      <c r="P112" s="905"/>
      <c r="Q112" s="905"/>
      <c r="R112" s="905"/>
      <c r="S112" s="905"/>
      <c r="T112" s="905"/>
      <c r="U112" s="905"/>
      <c r="V112" s="905"/>
      <c r="W112" s="905"/>
      <c r="X112" s="905"/>
      <c r="Y112" s="905"/>
      <c r="Z112" s="905"/>
      <c r="AA112" s="905"/>
      <c r="AB112" s="905"/>
      <c r="AC112" s="905"/>
      <c r="AD112" s="905"/>
      <c r="AE112" s="905"/>
      <c r="AF112" s="905"/>
      <c r="AG112" s="905"/>
    </row>
    <row r="113" spans="4:33" x14ac:dyDescent="0.25">
      <c r="D113" s="1106" t="s">
        <v>2014</v>
      </c>
      <c r="E113" s="1106"/>
      <c r="F113" s="1106"/>
      <c r="G113" s="1106"/>
      <c r="H113" s="1106"/>
      <c r="I113" s="1106"/>
      <c r="J113" s="1106"/>
      <c r="K113" s="1106"/>
      <c r="L113" s="1106"/>
      <c r="M113" s="1106"/>
      <c r="N113" s="1106"/>
      <c r="O113" s="1106"/>
      <c r="P113" s="1106"/>
      <c r="Q113" s="1106"/>
      <c r="R113" s="1106"/>
      <c r="S113" s="1106"/>
      <c r="T113" s="1106"/>
      <c r="U113" s="1106"/>
      <c r="V113" s="1106"/>
      <c r="W113" s="1106"/>
      <c r="X113" s="1106"/>
      <c r="Y113" s="1106"/>
      <c r="Z113" s="1106"/>
      <c r="AA113" s="1106"/>
      <c r="AB113" s="1106"/>
      <c r="AC113" s="1106"/>
      <c r="AD113" s="1106"/>
      <c r="AE113" s="1106"/>
      <c r="AF113" s="1106"/>
      <c r="AG113" s="1106"/>
    </row>
    <row r="114" spans="4:33" x14ac:dyDescent="0.25">
      <c r="D114" s="1106"/>
      <c r="E114" s="1106"/>
      <c r="F114" s="1106"/>
      <c r="G114" s="1106"/>
      <c r="H114" s="1106"/>
      <c r="I114" s="1106"/>
      <c r="J114" s="1106"/>
      <c r="K114" s="1106"/>
      <c r="L114" s="1106"/>
      <c r="M114" s="1106"/>
      <c r="N114" s="1106"/>
      <c r="O114" s="1106"/>
      <c r="P114" s="1106"/>
      <c r="Q114" s="1106"/>
      <c r="R114" s="1106"/>
      <c r="S114" s="1106"/>
      <c r="T114" s="1106"/>
      <c r="U114" s="1106"/>
      <c r="V114" s="1106"/>
      <c r="W114" s="1106"/>
      <c r="X114" s="1106"/>
      <c r="Y114" s="1106"/>
      <c r="Z114" s="1106"/>
      <c r="AA114" s="1106"/>
      <c r="AB114" s="1106"/>
      <c r="AC114" s="1106"/>
      <c r="AD114" s="1106"/>
      <c r="AE114" s="1106"/>
      <c r="AF114" s="1106"/>
      <c r="AG114" s="1106"/>
    </row>
    <row r="115" spans="4:33" x14ac:dyDescent="0.25">
      <c r="D115" s="1106"/>
      <c r="E115" s="1106"/>
      <c r="F115" s="1106"/>
      <c r="G115" s="1106"/>
      <c r="H115" s="1106"/>
      <c r="I115" s="1106"/>
      <c r="J115" s="1106"/>
      <c r="K115" s="1106"/>
      <c r="L115" s="1106"/>
      <c r="M115" s="1106"/>
      <c r="N115" s="1106"/>
      <c r="O115" s="1106"/>
      <c r="P115" s="1106"/>
      <c r="Q115" s="1106"/>
      <c r="R115" s="1106"/>
      <c r="S115" s="1106"/>
      <c r="T115" s="1106"/>
      <c r="U115" s="1106"/>
      <c r="V115" s="1106"/>
      <c r="W115" s="1106"/>
      <c r="X115" s="1106"/>
      <c r="Y115" s="1106"/>
      <c r="Z115" s="1106"/>
      <c r="AA115" s="1106"/>
      <c r="AB115" s="1106"/>
      <c r="AC115" s="1106"/>
      <c r="AD115" s="1106"/>
      <c r="AE115" s="1106"/>
      <c r="AF115" s="1106"/>
      <c r="AG115" s="1106"/>
    </row>
    <row r="116" spans="4:33" x14ac:dyDescent="0.25">
      <c r="D116" s="1106"/>
      <c r="E116" s="1106"/>
      <c r="F116" s="1106"/>
      <c r="G116" s="1106"/>
      <c r="H116" s="1106"/>
      <c r="I116" s="1106"/>
      <c r="J116" s="1106"/>
      <c r="K116" s="1106"/>
      <c r="L116" s="1106"/>
      <c r="M116" s="1106"/>
      <c r="N116" s="1106"/>
      <c r="O116" s="1106"/>
      <c r="P116" s="1106"/>
      <c r="Q116" s="1106"/>
      <c r="R116" s="1106"/>
      <c r="S116" s="1106"/>
      <c r="T116" s="1106"/>
      <c r="U116" s="1106"/>
      <c r="V116" s="1106"/>
      <c r="W116" s="1106"/>
      <c r="X116" s="1106"/>
      <c r="Y116" s="1106"/>
      <c r="Z116" s="1106"/>
      <c r="AA116" s="1106"/>
      <c r="AB116" s="1106"/>
      <c r="AC116" s="1106"/>
      <c r="AD116" s="1106"/>
      <c r="AE116" s="1106"/>
      <c r="AF116" s="1106"/>
      <c r="AG116" s="1106"/>
    </row>
    <row r="117" spans="4:33" x14ac:dyDescent="0.25">
      <c r="D117" s="1106"/>
      <c r="E117" s="1106"/>
      <c r="F117" s="1106"/>
      <c r="G117" s="1106"/>
      <c r="H117" s="1106"/>
      <c r="I117" s="1106"/>
      <c r="J117" s="1106"/>
      <c r="K117" s="1106"/>
      <c r="L117" s="1106"/>
      <c r="M117" s="1106"/>
      <c r="N117" s="1106"/>
      <c r="O117" s="1106"/>
      <c r="P117" s="1106"/>
      <c r="Q117" s="1106"/>
      <c r="R117" s="1106"/>
      <c r="S117" s="1106"/>
      <c r="T117" s="1106"/>
      <c r="U117" s="1106"/>
      <c r="V117" s="1106"/>
      <c r="W117" s="1106"/>
      <c r="X117" s="1106"/>
      <c r="Y117" s="1106"/>
      <c r="Z117" s="1106"/>
      <c r="AA117" s="1106"/>
      <c r="AB117" s="1106"/>
      <c r="AC117" s="1106"/>
      <c r="AD117" s="1106"/>
      <c r="AE117" s="1106"/>
      <c r="AF117" s="1106"/>
      <c r="AG117" s="1106"/>
    </row>
    <row r="118" spans="4:33" x14ac:dyDescent="0.25">
      <c r="D118" s="1106"/>
      <c r="E118" s="1106"/>
      <c r="F118" s="1106"/>
      <c r="G118" s="1106"/>
      <c r="H118" s="1106"/>
      <c r="I118" s="1106"/>
      <c r="J118" s="1106"/>
      <c r="K118" s="1106"/>
      <c r="L118" s="1106"/>
      <c r="M118" s="1106"/>
      <c r="N118" s="1106"/>
      <c r="O118" s="1106"/>
      <c r="P118" s="1106"/>
      <c r="Q118" s="1106"/>
      <c r="R118" s="1106"/>
      <c r="S118" s="1106"/>
      <c r="T118" s="1106"/>
      <c r="U118" s="1106"/>
      <c r="V118" s="1106"/>
      <c r="W118" s="1106"/>
      <c r="X118" s="1106"/>
      <c r="Y118" s="1106"/>
      <c r="Z118" s="1106"/>
      <c r="AA118" s="1106"/>
      <c r="AB118" s="1106"/>
      <c r="AC118" s="1106"/>
      <c r="AD118" s="1106"/>
      <c r="AE118" s="1106"/>
      <c r="AF118" s="1106"/>
      <c r="AG118" s="1106"/>
    </row>
    <row r="119" spans="4:33" x14ac:dyDescent="0.25">
      <c r="D119" s="1106"/>
      <c r="E119" s="1106"/>
      <c r="F119" s="1106"/>
      <c r="G119" s="1106"/>
      <c r="H119" s="1106"/>
      <c r="I119" s="1106"/>
      <c r="J119" s="1106"/>
      <c r="K119" s="1106"/>
      <c r="L119" s="1106"/>
      <c r="M119" s="1106"/>
      <c r="N119" s="1106"/>
      <c r="O119" s="1106"/>
      <c r="P119" s="1106"/>
      <c r="Q119" s="1106"/>
      <c r="R119" s="1106"/>
      <c r="S119" s="1106"/>
      <c r="T119" s="1106"/>
      <c r="U119" s="1106"/>
      <c r="V119" s="1106"/>
      <c r="W119" s="1106"/>
      <c r="X119" s="1106"/>
      <c r="Y119" s="1106"/>
      <c r="Z119" s="1106"/>
      <c r="AA119" s="1106"/>
      <c r="AB119" s="1106"/>
      <c r="AC119" s="1106"/>
      <c r="AD119" s="1106"/>
      <c r="AE119" s="1106"/>
      <c r="AF119" s="1106"/>
      <c r="AG119" s="1106"/>
    </row>
    <row r="120" spans="4:33" ht="24.75" customHeight="1" x14ac:dyDescent="0.25">
      <c r="D120" s="1106"/>
      <c r="E120" s="1106"/>
      <c r="F120" s="1106"/>
      <c r="G120" s="1106"/>
      <c r="H120" s="1106"/>
      <c r="I120" s="1106"/>
      <c r="J120" s="1106"/>
      <c r="K120" s="1106"/>
      <c r="L120" s="1106"/>
      <c r="M120" s="1106"/>
      <c r="N120" s="1106"/>
      <c r="O120" s="1106"/>
      <c r="P120" s="1106"/>
      <c r="Q120" s="1106"/>
      <c r="R120" s="1106"/>
      <c r="S120" s="1106"/>
      <c r="T120" s="1106"/>
      <c r="U120" s="1106"/>
      <c r="V120" s="1106"/>
      <c r="W120" s="1106"/>
      <c r="X120" s="1106"/>
      <c r="Y120" s="1106"/>
      <c r="Z120" s="1106"/>
      <c r="AA120" s="1106"/>
      <c r="AB120" s="1106"/>
      <c r="AC120" s="1106"/>
      <c r="AD120" s="1106"/>
      <c r="AE120" s="1106"/>
      <c r="AF120" s="1106"/>
      <c r="AG120" s="1106"/>
    </row>
    <row r="121" spans="4:33" x14ac:dyDescent="0.25">
      <c r="D121" s="906"/>
      <c r="E121" s="906"/>
      <c r="F121" s="906"/>
      <c r="G121" s="906"/>
      <c r="H121" s="906"/>
      <c r="I121" s="906"/>
      <c r="J121" s="906"/>
      <c r="K121" s="906"/>
      <c r="L121" s="906"/>
      <c r="M121" s="906"/>
      <c r="N121" s="906"/>
      <c r="O121" s="906"/>
      <c r="P121" s="906"/>
      <c r="Q121" s="906"/>
      <c r="R121" s="906"/>
      <c r="S121" s="906"/>
      <c r="T121" s="906"/>
      <c r="U121" s="906"/>
      <c r="V121" s="906"/>
      <c r="W121" s="906"/>
      <c r="X121" s="906"/>
      <c r="Y121" s="906"/>
      <c r="Z121" s="906"/>
      <c r="AA121" s="906"/>
      <c r="AB121" s="906"/>
      <c r="AC121" s="906"/>
      <c r="AD121" s="906"/>
      <c r="AE121" s="906"/>
      <c r="AF121" s="906"/>
      <c r="AG121" s="906"/>
    </row>
    <row r="122" spans="4:33" x14ac:dyDescent="0.25">
      <c r="D122" s="911" t="s">
        <v>1859</v>
      </c>
      <c r="E122" s="905"/>
      <c r="F122" s="905"/>
      <c r="G122" s="905"/>
      <c r="H122" s="905"/>
      <c r="I122" s="905"/>
      <c r="J122" s="905"/>
      <c r="K122" s="905"/>
      <c r="L122" s="905"/>
      <c r="M122" s="905"/>
      <c r="N122" s="905"/>
      <c r="O122" s="905"/>
      <c r="P122" s="905"/>
      <c r="Q122" s="905"/>
      <c r="R122" s="905"/>
      <c r="S122" s="905"/>
      <c r="T122" s="905"/>
      <c r="U122" s="905"/>
      <c r="V122" s="905"/>
      <c r="W122" s="905"/>
      <c r="X122" s="905"/>
      <c r="Y122" s="905"/>
      <c r="Z122" s="905"/>
      <c r="AA122" s="905"/>
      <c r="AB122" s="905"/>
      <c r="AC122" s="905"/>
      <c r="AD122" s="905"/>
      <c r="AE122" s="905"/>
      <c r="AF122" s="905"/>
      <c r="AG122" s="905"/>
    </row>
    <row r="123" spans="4:33" x14ac:dyDescent="0.25">
      <c r="D123" s="905"/>
      <c r="E123" s="905"/>
      <c r="F123" s="905"/>
      <c r="G123" s="905"/>
      <c r="H123" s="905"/>
      <c r="I123" s="905"/>
      <c r="J123" s="905"/>
      <c r="K123" s="905"/>
      <c r="L123" s="905"/>
      <c r="M123" s="905"/>
      <c r="N123" s="905"/>
      <c r="O123" s="905"/>
      <c r="P123" s="905"/>
      <c r="Q123" s="905"/>
      <c r="R123" s="905"/>
      <c r="S123" s="905"/>
      <c r="T123" s="905"/>
      <c r="U123" s="905"/>
      <c r="V123" s="905"/>
      <c r="W123" s="905"/>
      <c r="X123" s="905"/>
      <c r="Y123" s="905"/>
      <c r="Z123" s="905"/>
      <c r="AA123" s="905"/>
      <c r="AB123" s="905"/>
      <c r="AC123" s="905"/>
      <c r="AD123" s="905"/>
      <c r="AE123" s="905"/>
      <c r="AF123" s="905"/>
      <c r="AG123" s="905"/>
    </row>
    <row r="124" spans="4:33" x14ac:dyDescent="0.25">
      <c r="D124" s="1106" t="s">
        <v>1216</v>
      </c>
      <c r="E124" s="1106"/>
      <c r="F124" s="1106"/>
      <c r="G124" s="1106"/>
      <c r="H124" s="1106"/>
      <c r="I124" s="1106"/>
      <c r="J124" s="1106"/>
      <c r="K124" s="1106"/>
      <c r="L124" s="1106"/>
      <c r="M124" s="1106"/>
      <c r="N124" s="1106"/>
      <c r="O124" s="1106"/>
      <c r="P124" s="1106"/>
      <c r="Q124" s="1106"/>
      <c r="R124" s="1106"/>
      <c r="S124" s="1106"/>
      <c r="T124" s="1106"/>
      <c r="U124" s="1106"/>
      <c r="V124" s="1106"/>
      <c r="W124" s="1106"/>
      <c r="X124" s="1106"/>
      <c r="Y124" s="1106"/>
      <c r="Z124" s="1106"/>
      <c r="AA124" s="1106"/>
      <c r="AB124" s="1106"/>
      <c r="AC124" s="1106"/>
      <c r="AD124" s="1106"/>
      <c r="AE124" s="1106"/>
      <c r="AF124" s="1106"/>
      <c r="AG124" s="1106"/>
    </row>
    <row r="125" spans="4:33" x14ac:dyDescent="0.25">
      <c r="D125" s="1106"/>
      <c r="E125" s="1106"/>
      <c r="F125" s="1106"/>
      <c r="G125" s="1106"/>
      <c r="H125" s="1106"/>
      <c r="I125" s="1106"/>
      <c r="J125" s="1106"/>
      <c r="K125" s="1106"/>
      <c r="L125" s="1106"/>
      <c r="M125" s="1106"/>
      <c r="N125" s="1106"/>
      <c r="O125" s="1106"/>
      <c r="P125" s="1106"/>
      <c r="Q125" s="1106"/>
      <c r="R125" s="1106"/>
      <c r="S125" s="1106"/>
      <c r="T125" s="1106"/>
      <c r="U125" s="1106"/>
      <c r="V125" s="1106"/>
      <c r="W125" s="1106"/>
      <c r="X125" s="1106"/>
      <c r="Y125" s="1106"/>
      <c r="Z125" s="1106"/>
      <c r="AA125" s="1106"/>
      <c r="AB125" s="1106"/>
      <c r="AC125" s="1106"/>
      <c r="AD125" s="1106"/>
      <c r="AE125" s="1106"/>
      <c r="AF125" s="1106"/>
      <c r="AG125" s="1106"/>
    </row>
    <row r="126" spans="4:33" x14ac:dyDescent="0.25">
      <c r="D126" s="905"/>
      <c r="E126" s="905"/>
      <c r="F126" s="905"/>
      <c r="G126" s="905"/>
      <c r="H126" s="905"/>
      <c r="I126" s="905"/>
      <c r="J126" s="905"/>
      <c r="K126" s="905"/>
      <c r="L126" s="905"/>
      <c r="M126" s="905"/>
      <c r="N126" s="905"/>
      <c r="O126" s="905"/>
      <c r="P126" s="905"/>
      <c r="Q126" s="905"/>
      <c r="R126" s="905"/>
      <c r="S126" s="905"/>
      <c r="T126" s="905"/>
      <c r="U126" s="905"/>
      <c r="V126" s="905"/>
      <c r="W126" s="905"/>
      <c r="X126" s="905"/>
      <c r="Y126" s="905"/>
      <c r="Z126" s="905"/>
      <c r="AA126" s="905"/>
      <c r="AB126" s="905"/>
      <c r="AC126" s="905"/>
      <c r="AD126" s="905"/>
      <c r="AE126" s="905"/>
      <c r="AF126" s="905"/>
      <c r="AG126" s="905"/>
    </row>
    <row r="127" spans="4:33" x14ac:dyDescent="0.25">
      <c r="D127" s="911" t="s">
        <v>1860</v>
      </c>
      <c r="E127" s="905"/>
      <c r="F127" s="905"/>
      <c r="G127" s="905"/>
      <c r="H127" s="905"/>
      <c r="I127" s="905"/>
      <c r="J127" s="905"/>
      <c r="K127" s="905"/>
      <c r="L127" s="905"/>
      <c r="M127" s="905"/>
      <c r="N127" s="905"/>
      <c r="O127" s="905"/>
      <c r="P127" s="905"/>
      <c r="Q127" s="905"/>
      <c r="R127" s="905"/>
      <c r="S127" s="905"/>
      <c r="T127" s="905"/>
      <c r="U127" s="905"/>
      <c r="V127" s="905"/>
      <c r="W127" s="905"/>
      <c r="X127" s="905"/>
      <c r="Y127" s="905"/>
      <c r="Z127" s="905"/>
      <c r="AA127" s="905"/>
      <c r="AB127" s="905"/>
      <c r="AC127" s="905"/>
      <c r="AD127" s="905"/>
      <c r="AE127" s="905"/>
      <c r="AF127" s="905"/>
      <c r="AG127" s="905"/>
    </row>
    <row r="128" spans="4:33" x14ac:dyDescent="0.25">
      <c r="D128" s="905"/>
      <c r="E128" s="905"/>
      <c r="F128" s="905"/>
      <c r="G128" s="905"/>
      <c r="H128" s="905"/>
      <c r="I128" s="905"/>
      <c r="J128" s="905"/>
      <c r="K128" s="905"/>
      <c r="L128" s="905"/>
      <c r="M128" s="905"/>
      <c r="N128" s="905"/>
      <c r="O128" s="905"/>
      <c r="P128" s="905"/>
      <c r="Q128" s="905"/>
      <c r="R128" s="905"/>
      <c r="S128" s="905"/>
      <c r="T128" s="905"/>
      <c r="U128" s="905"/>
      <c r="V128" s="905"/>
      <c r="W128" s="905"/>
      <c r="X128" s="905"/>
      <c r="Y128" s="905"/>
      <c r="Z128" s="905"/>
      <c r="AA128" s="905"/>
      <c r="AB128" s="905"/>
      <c r="AC128" s="905"/>
      <c r="AD128" s="905"/>
      <c r="AE128" s="905"/>
      <c r="AF128" s="905"/>
      <c r="AG128" s="905"/>
    </row>
    <row r="129" spans="4:33" x14ac:dyDescent="0.25">
      <c r="D129" s="1106" t="s">
        <v>1861</v>
      </c>
      <c r="E129" s="1106"/>
      <c r="F129" s="1106"/>
      <c r="G129" s="1106"/>
      <c r="H129" s="1106"/>
      <c r="I129" s="1106"/>
      <c r="J129" s="1106"/>
      <c r="K129" s="1106"/>
      <c r="L129" s="1106"/>
      <c r="M129" s="1106"/>
      <c r="N129" s="1106"/>
      <c r="O129" s="1106"/>
      <c r="P129" s="1106"/>
      <c r="Q129" s="1106"/>
      <c r="R129" s="1106"/>
      <c r="S129" s="1106"/>
      <c r="T129" s="1106"/>
      <c r="U129" s="1106"/>
      <c r="V129" s="1106"/>
      <c r="W129" s="1106"/>
      <c r="X129" s="1106"/>
      <c r="Y129" s="1106"/>
      <c r="Z129" s="1106"/>
      <c r="AA129" s="1106"/>
      <c r="AB129" s="1106"/>
      <c r="AC129" s="1106"/>
      <c r="AD129" s="1106"/>
      <c r="AE129" s="1106"/>
      <c r="AF129" s="1106"/>
      <c r="AG129" s="1106"/>
    </row>
    <row r="130" spans="4:33" x14ac:dyDescent="0.25">
      <c r="D130" s="906"/>
      <c r="E130" s="906"/>
      <c r="F130" s="906"/>
      <c r="G130" s="906"/>
      <c r="H130" s="906"/>
      <c r="I130" s="906"/>
      <c r="J130" s="906"/>
      <c r="K130" s="906"/>
      <c r="L130" s="906"/>
      <c r="M130" s="906"/>
      <c r="N130" s="906"/>
      <c r="O130" s="906"/>
      <c r="P130" s="906"/>
      <c r="Q130" s="906"/>
      <c r="R130" s="906"/>
      <c r="S130" s="906"/>
      <c r="T130" s="906"/>
      <c r="U130" s="906"/>
      <c r="V130" s="906"/>
      <c r="W130" s="906"/>
      <c r="X130" s="906"/>
      <c r="Y130" s="906"/>
      <c r="Z130" s="906"/>
      <c r="AA130" s="906"/>
      <c r="AB130" s="906"/>
      <c r="AC130" s="906"/>
      <c r="AD130" s="906"/>
      <c r="AE130" s="906"/>
      <c r="AF130" s="906"/>
      <c r="AG130" s="906"/>
    </row>
    <row r="131" spans="4:33" x14ac:dyDescent="0.25">
      <c r="D131" s="911" t="s">
        <v>1862</v>
      </c>
      <c r="E131" s="905"/>
      <c r="F131" s="905"/>
      <c r="G131" s="905"/>
      <c r="H131" s="905"/>
      <c r="I131" s="905"/>
      <c r="J131" s="905"/>
      <c r="K131" s="905"/>
      <c r="L131" s="905"/>
      <c r="M131" s="905"/>
      <c r="N131" s="905"/>
      <c r="O131" s="905"/>
      <c r="P131" s="905"/>
      <c r="Q131" s="905"/>
      <c r="R131" s="905"/>
      <c r="S131" s="905"/>
      <c r="T131" s="905"/>
      <c r="U131" s="905"/>
      <c r="V131" s="905"/>
      <c r="W131" s="905"/>
      <c r="X131" s="905"/>
      <c r="Y131" s="905"/>
      <c r="Z131" s="905"/>
      <c r="AA131" s="905"/>
      <c r="AB131" s="905"/>
      <c r="AC131" s="905"/>
      <c r="AD131" s="905"/>
      <c r="AE131" s="905"/>
      <c r="AF131" s="905"/>
      <c r="AG131" s="905"/>
    </row>
    <row r="132" spans="4:33" x14ac:dyDescent="0.25">
      <c r="D132" s="905"/>
      <c r="E132" s="905"/>
      <c r="F132" s="905"/>
      <c r="G132" s="905"/>
      <c r="H132" s="905"/>
      <c r="I132" s="905"/>
      <c r="J132" s="905"/>
      <c r="K132" s="905"/>
      <c r="L132" s="905"/>
      <c r="M132" s="905"/>
      <c r="N132" s="905"/>
      <c r="O132" s="905"/>
      <c r="P132" s="905"/>
      <c r="Q132" s="905"/>
      <c r="R132" s="905"/>
      <c r="S132" s="905"/>
      <c r="T132" s="905"/>
      <c r="U132" s="905"/>
      <c r="V132" s="905"/>
      <c r="W132" s="905"/>
      <c r="X132" s="905"/>
      <c r="Y132" s="905"/>
      <c r="Z132" s="905"/>
      <c r="AA132" s="905"/>
      <c r="AB132" s="905"/>
      <c r="AC132" s="905"/>
      <c r="AD132" s="905"/>
      <c r="AE132" s="905"/>
      <c r="AF132" s="905"/>
      <c r="AG132" s="905"/>
    </row>
    <row r="133" spans="4:33" x14ac:dyDescent="0.25">
      <c r="D133" s="1106" t="s">
        <v>1217</v>
      </c>
      <c r="E133" s="1106"/>
      <c r="F133" s="1106"/>
      <c r="G133" s="1106"/>
      <c r="H133" s="1106"/>
      <c r="I133" s="1106"/>
      <c r="J133" s="1106"/>
      <c r="K133" s="1106"/>
      <c r="L133" s="1106"/>
      <c r="M133" s="1106"/>
      <c r="N133" s="1106"/>
      <c r="O133" s="1106"/>
      <c r="P133" s="1106"/>
      <c r="Q133" s="1106"/>
      <c r="R133" s="1106"/>
      <c r="S133" s="1106"/>
      <c r="T133" s="1106"/>
      <c r="U133" s="1106"/>
      <c r="V133" s="1106"/>
      <c r="W133" s="1106"/>
      <c r="X133" s="1106"/>
      <c r="Y133" s="1106"/>
      <c r="Z133" s="1106"/>
      <c r="AA133" s="1106"/>
      <c r="AB133" s="1106"/>
      <c r="AC133" s="1106"/>
      <c r="AD133" s="1106"/>
      <c r="AE133" s="1106"/>
      <c r="AF133" s="1106"/>
      <c r="AG133" s="1106"/>
    </row>
    <row r="134" spans="4:33" x14ac:dyDescent="0.25">
      <c r="D134" s="1106"/>
      <c r="E134" s="1106"/>
      <c r="F134" s="1106"/>
      <c r="G134" s="1106"/>
      <c r="H134" s="1106"/>
      <c r="I134" s="1106"/>
      <c r="J134" s="1106"/>
      <c r="K134" s="1106"/>
      <c r="L134" s="1106"/>
      <c r="M134" s="1106"/>
      <c r="N134" s="1106"/>
      <c r="O134" s="1106"/>
      <c r="P134" s="1106"/>
      <c r="Q134" s="1106"/>
      <c r="R134" s="1106"/>
      <c r="S134" s="1106"/>
      <c r="T134" s="1106"/>
      <c r="U134" s="1106"/>
      <c r="V134" s="1106"/>
      <c r="W134" s="1106"/>
      <c r="X134" s="1106"/>
      <c r="Y134" s="1106"/>
      <c r="Z134" s="1106"/>
      <c r="AA134" s="1106"/>
      <c r="AB134" s="1106"/>
      <c r="AC134" s="1106"/>
      <c r="AD134" s="1106"/>
      <c r="AE134" s="1106"/>
      <c r="AF134" s="1106"/>
      <c r="AG134" s="1106"/>
    </row>
    <row r="135" spans="4:33" x14ac:dyDescent="0.25">
      <c r="D135" s="905"/>
      <c r="E135" s="905"/>
      <c r="F135" s="905"/>
      <c r="G135" s="905"/>
      <c r="H135" s="905"/>
      <c r="I135" s="905"/>
      <c r="J135" s="905"/>
      <c r="K135" s="905"/>
      <c r="L135" s="905"/>
      <c r="M135" s="905"/>
      <c r="N135" s="905"/>
      <c r="O135" s="905"/>
      <c r="P135" s="905"/>
      <c r="Q135" s="905"/>
      <c r="R135" s="905"/>
      <c r="S135" s="905"/>
      <c r="T135" s="905"/>
      <c r="U135" s="905"/>
      <c r="V135" s="905"/>
      <c r="W135" s="905"/>
      <c r="X135" s="905"/>
      <c r="Y135" s="905"/>
      <c r="Z135" s="905"/>
      <c r="AA135" s="905"/>
      <c r="AB135" s="905"/>
      <c r="AC135" s="905"/>
      <c r="AD135" s="905"/>
      <c r="AE135" s="905"/>
      <c r="AF135" s="905"/>
      <c r="AG135" s="905"/>
    </row>
    <row r="136" spans="4:33" x14ac:dyDescent="0.25">
      <c r="D136" s="911" t="s">
        <v>1863</v>
      </c>
      <c r="E136" s="905"/>
      <c r="F136" s="905"/>
      <c r="G136" s="905"/>
      <c r="H136" s="905"/>
      <c r="I136" s="905"/>
      <c r="J136" s="905"/>
      <c r="K136" s="905"/>
      <c r="L136" s="905"/>
      <c r="M136" s="905"/>
      <c r="N136" s="905"/>
      <c r="O136" s="905"/>
      <c r="P136" s="905"/>
      <c r="Q136" s="905"/>
      <c r="R136" s="905"/>
      <c r="S136" s="905"/>
      <c r="T136" s="905"/>
      <c r="U136" s="905"/>
      <c r="V136" s="905"/>
      <c r="W136" s="905"/>
      <c r="X136" s="905"/>
      <c r="Y136" s="905"/>
      <c r="Z136" s="905"/>
      <c r="AA136" s="905"/>
      <c r="AB136" s="905"/>
      <c r="AC136" s="905"/>
      <c r="AD136" s="905"/>
      <c r="AE136" s="905"/>
      <c r="AF136" s="905"/>
      <c r="AG136" s="905"/>
    </row>
    <row r="137" spans="4:33" x14ac:dyDescent="0.25">
      <c r="D137" s="905"/>
      <c r="E137" s="905"/>
      <c r="F137" s="905"/>
      <c r="G137" s="905"/>
      <c r="H137" s="905"/>
      <c r="I137" s="905"/>
      <c r="J137" s="905"/>
      <c r="K137" s="905"/>
      <c r="L137" s="905"/>
      <c r="M137" s="905"/>
      <c r="N137" s="905"/>
      <c r="O137" s="905"/>
      <c r="P137" s="905"/>
      <c r="Q137" s="905"/>
      <c r="R137" s="905"/>
      <c r="S137" s="905"/>
      <c r="T137" s="905"/>
      <c r="U137" s="905"/>
      <c r="V137" s="905"/>
      <c r="W137" s="905"/>
      <c r="X137" s="905"/>
      <c r="Y137" s="905"/>
      <c r="Z137" s="905"/>
      <c r="AA137" s="905"/>
      <c r="AB137" s="905"/>
      <c r="AC137" s="905"/>
      <c r="AD137" s="905"/>
      <c r="AE137" s="905"/>
      <c r="AF137" s="905"/>
      <c r="AG137" s="905"/>
    </row>
    <row r="138" spans="4:33" x14ac:dyDescent="0.25">
      <c r="D138" s="1106" t="s">
        <v>1218</v>
      </c>
      <c r="E138" s="1106"/>
      <c r="F138" s="1106"/>
      <c r="G138" s="1106"/>
      <c r="H138" s="1106"/>
      <c r="I138" s="1106"/>
      <c r="J138" s="1106"/>
      <c r="K138" s="1106"/>
      <c r="L138" s="1106"/>
      <c r="M138" s="1106"/>
      <c r="N138" s="1106"/>
      <c r="O138" s="1106"/>
      <c r="P138" s="1106"/>
      <c r="Q138" s="1106"/>
      <c r="R138" s="1106"/>
      <c r="S138" s="1106"/>
      <c r="T138" s="1106"/>
      <c r="U138" s="1106"/>
      <c r="V138" s="1106"/>
      <c r="W138" s="1106"/>
      <c r="X138" s="1106"/>
      <c r="Y138" s="1106"/>
      <c r="Z138" s="1106"/>
      <c r="AA138" s="1106"/>
      <c r="AB138" s="1106"/>
      <c r="AC138" s="1106"/>
      <c r="AD138" s="1106"/>
      <c r="AE138" s="1106"/>
      <c r="AF138" s="1106"/>
      <c r="AG138" s="1106"/>
    </row>
    <row r="139" spans="4:33" x14ac:dyDescent="0.25">
      <c r="D139" s="1106"/>
      <c r="E139" s="1106"/>
      <c r="F139" s="1106"/>
      <c r="G139" s="1106"/>
      <c r="H139" s="1106"/>
      <c r="I139" s="1106"/>
      <c r="J139" s="1106"/>
      <c r="K139" s="1106"/>
      <c r="L139" s="1106"/>
      <c r="M139" s="1106"/>
      <c r="N139" s="1106"/>
      <c r="O139" s="1106"/>
      <c r="P139" s="1106"/>
      <c r="Q139" s="1106"/>
      <c r="R139" s="1106"/>
      <c r="S139" s="1106"/>
      <c r="T139" s="1106"/>
      <c r="U139" s="1106"/>
      <c r="V139" s="1106"/>
      <c r="W139" s="1106"/>
      <c r="X139" s="1106"/>
      <c r="Y139" s="1106"/>
      <c r="Z139" s="1106"/>
      <c r="AA139" s="1106"/>
      <c r="AB139" s="1106"/>
      <c r="AC139" s="1106"/>
      <c r="AD139" s="1106"/>
      <c r="AE139" s="1106"/>
      <c r="AF139" s="1106"/>
      <c r="AG139" s="1106"/>
    </row>
    <row r="140" spans="4:33" x14ac:dyDescent="0.25">
      <c r="D140" s="905"/>
      <c r="E140" s="905"/>
      <c r="F140" s="905"/>
      <c r="G140" s="905"/>
      <c r="H140" s="905"/>
      <c r="I140" s="905"/>
      <c r="J140" s="905"/>
      <c r="K140" s="905"/>
      <c r="L140" s="905"/>
      <c r="M140" s="905"/>
      <c r="N140" s="905"/>
      <c r="O140" s="905"/>
      <c r="P140" s="905"/>
      <c r="Q140" s="905"/>
      <c r="R140" s="905"/>
      <c r="S140" s="905"/>
      <c r="T140" s="905"/>
      <c r="U140" s="905"/>
      <c r="V140" s="905"/>
      <c r="W140" s="905"/>
      <c r="X140" s="905"/>
      <c r="Y140" s="905"/>
      <c r="Z140" s="905"/>
      <c r="AA140" s="905"/>
      <c r="AB140" s="905"/>
      <c r="AC140" s="905"/>
      <c r="AD140" s="905"/>
      <c r="AE140" s="905"/>
      <c r="AF140" s="905"/>
      <c r="AG140" s="905"/>
    </row>
    <row r="141" spans="4:33" x14ac:dyDescent="0.25">
      <c r="D141" s="911" t="s">
        <v>1864</v>
      </c>
      <c r="E141" s="905"/>
      <c r="F141" s="905"/>
      <c r="G141" s="905"/>
      <c r="H141" s="905"/>
      <c r="I141" s="905"/>
      <c r="J141" s="905"/>
      <c r="K141" s="905"/>
      <c r="L141" s="905"/>
      <c r="M141" s="905"/>
      <c r="N141" s="905"/>
      <c r="O141" s="905"/>
      <c r="P141" s="905"/>
      <c r="Q141" s="905"/>
      <c r="R141" s="905"/>
      <c r="S141" s="905"/>
      <c r="T141" s="905"/>
      <c r="U141" s="905"/>
      <c r="V141" s="905"/>
      <c r="W141" s="905"/>
      <c r="X141" s="905"/>
      <c r="Y141" s="905"/>
      <c r="Z141" s="905"/>
      <c r="AA141" s="905"/>
      <c r="AB141" s="905"/>
      <c r="AC141" s="905"/>
      <c r="AD141" s="905"/>
      <c r="AE141" s="905"/>
      <c r="AF141" s="905"/>
      <c r="AG141" s="905"/>
    </row>
    <row r="142" spans="4:33" x14ac:dyDescent="0.25">
      <c r="D142" s="905"/>
      <c r="E142" s="905"/>
      <c r="F142" s="905"/>
      <c r="G142" s="905"/>
      <c r="H142" s="905"/>
      <c r="I142" s="905"/>
      <c r="J142" s="905"/>
      <c r="K142" s="905"/>
      <c r="L142" s="905"/>
      <c r="M142" s="905"/>
      <c r="N142" s="905"/>
      <c r="O142" s="905"/>
      <c r="P142" s="905"/>
      <c r="Q142" s="905"/>
      <c r="R142" s="905"/>
      <c r="S142" s="905"/>
      <c r="T142" s="905"/>
      <c r="U142" s="905"/>
      <c r="V142" s="905"/>
      <c r="W142" s="905"/>
      <c r="X142" s="905"/>
      <c r="Y142" s="905"/>
      <c r="Z142" s="905"/>
      <c r="AA142" s="905"/>
      <c r="AB142" s="905"/>
      <c r="AC142" s="905"/>
      <c r="AD142" s="905"/>
      <c r="AE142" s="905"/>
      <c r="AF142" s="905"/>
      <c r="AG142" s="905"/>
    </row>
    <row r="143" spans="4:33" x14ac:dyDescent="0.25">
      <c r="D143" s="1106" t="s">
        <v>1865</v>
      </c>
      <c r="E143" s="1106"/>
      <c r="F143" s="1106"/>
      <c r="G143" s="1106"/>
      <c r="H143" s="1106"/>
      <c r="I143" s="1106"/>
      <c r="J143" s="1106"/>
      <c r="K143" s="1106"/>
      <c r="L143" s="1106"/>
      <c r="M143" s="1106"/>
      <c r="N143" s="1106"/>
      <c r="O143" s="1106"/>
      <c r="P143" s="1106"/>
      <c r="Q143" s="1106"/>
      <c r="R143" s="1106"/>
      <c r="S143" s="1106"/>
      <c r="T143" s="1106"/>
      <c r="U143" s="1106"/>
      <c r="V143" s="1106"/>
      <c r="W143" s="1106"/>
      <c r="X143" s="1106"/>
      <c r="Y143" s="1106"/>
      <c r="Z143" s="1106"/>
      <c r="AA143" s="1106"/>
      <c r="AB143" s="1106"/>
      <c r="AC143" s="1106"/>
      <c r="AD143" s="1106"/>
      <c r="AE143" s="1106"/>
      <c r="AF143" s="1106"/>
      <c r="AG143" s="1106"/>
    </row>
    <row r="144" spans="4:33" x14ac:dyDescent="0.25">
      <c r="D144" s="1106"/>
      <c r="E144" s="1106"/>
      <c r="F144" s="1106"/>
      <c r="G144" s="1106"/>
      <c r="H144" s="1106"/>
      <c r="I144" s="1106"/>
      <c r="J144" s="1106"/>
      <c r="K144" s="1106"/>
      <c r="L144" s="1106"/>
      <c r="M144" s="1106"/>
      <c r="N144" s="1106"/>
      <c r="O144" s="1106"/>
      <c r="P144" s="1106"/>
      <c r="Q144" s="1106"/>
      <c r="R144" s="1106"/>
      <c r="S144" s="1106"/>
      <c r="T144" s="1106"/>
      <c r="U144" s="1106"/>
      <c r="V144" s="1106"/>
      <c r="W144" s="1106"/>
      <c r="X144" s="1106"/>
      <c r="Y144" s="1106"/>
      <c r="Z144" s="1106"/>
      <c r="AA144" s="1106"/>
      <c r="AB144" s="1106"/>
      <c r="AC144" s="1106"/>
      <c r="AD144" s="1106"/>
      <c r="AE144" s="1106"/>
      <c r="AF144" s="1106"/>
      <c r="AG144" s="1106"/>
    </row>
    <row r="145" spans="4:33" x14ac:dyDescent="0.25">
      <c r="D145" s="905"/>
      <c r="E145" s="905"/>
      <c r="F145" s="905"/>
      <c r="G145" s="905"/>
      <c r="H145" s="905"/>
      <c r="I145" s="905"/>
      <c r="J145" s="905"/>
      <c r="K145" s="905"/>
      <c r="L145" s="905"/>
      <c r="M145" s="905"/>
      <c r="N145" s="905"/>
      <c r="O145" s="905"/>
      <c r="P145" s="905"/>
      <c r="Q145" s="905"/>
      <c r="R145" s="905"/>
      <c r="S145" s="905"/>
      <c r="T145" s="905"/>
      <c r="U145" s="905"/>
      <c r="V145" s="905"/>
      <c r="W145" s="905"/>
      <c r="X145" s="905"/>
      <c r="Y145" s="905"/>
      <c r="Z145" s="905"/>
      <c r="AA145" s="905"/>
      <c r="AB145" s="905"/>
      <c r="AC145" s="905"/>
      <c r="AD145" s="905"/>
      <c r="AE145" s="905"/>
      <c r="AF145" s="905"/>
      <c r="AG145" s="905"/>
    </row>
    <row r="146" spans="4:33" x14ac:dyDescent="0.25">
      <c r="D146" s="1106" t="s">
        <v>1866</v>
      </c>
      <c r="E146" s="1106"/>
      <c r="F146" s="1106"/>
      <c r="G146" s="1106"/>
      <c r="H146" s="1106"/>
      <c r="I146" s="1106"/>
      <c r="J146" s="1106"/>
      <c r="K146" s="1106"/>
      <c r="L146" s="1106"/>
      <c r="M146" s="1106"/>
      <c r="N146" s="1106"/>
      <c r="O146" s="1106"/>
      <c r="P146" s="1106"/>
      <c r="Q146" s="1106"/>
      <c r="R146" s="1106"/>
      <c r="S146" s="1106"/>
      <c r="T146" s="1106"/>
      <c r="U146" s="1106"/>
      <c r="V146" s="1106"/>
      <c r="W146" s="1106"/>
      <c r="X146" s="1106"/>
      <c r="Y146" s="1106"/>
      <c r="Z146" s="1106"/>
      <c r="AA146" s="1106"/>
      <c r="AB146" s="1106"/>
      <c r="AC146" s="1106"/>
      <c r="AD146" s="1106"/>
      <c r="AE146" s="1106"/>
      <c r="AF146" s="1106"/>
      <c r="AG146" s="1106"/>
    </row>
    <row r="147" spans="4:33" x14ac:dyDescent="0.25">
      <c r="D147" s="1106"/>
      <c r="E147" s="1106"/>
      <c r="F147" s="1106"/>
      <c r="G147" s="1106"/>
      <c r="H147" s="1106"/>
      <c r="I147" s="1106"/>
      <c r="J147" s="1106"/>
      <c r="K147" s="1106"/>
      <c r="L147" s="1106"/>
      <c r="M147" s="1106"/>
      <c r="N147" s="1106"/>
      <c r="O147" s="1106"/>
      <c r="P147" s="1106"/>
      <c r="Q147" s="1106"/>
      <c r="R147" s="1106"/>
      <c r="S147" s="1106"/>
      <c r="T147" s="1106"/>
      <c r="U147" s="1106"/>
      <c r="V147" s="1106"/>
      <c r="W147" s="1106"/>
      <c r="X147" s="1106"/>
      <c r="Y147" s="1106"/>
      <c r="Z147" s="1106"/>
      <c r="AA147" s="1106"/>
      <c r="AB147" s="1106"/>
      <c r="AC147" s="1106"/>
      <c r="AD147" s="1106"/>
      <c r="AE147" s="1106"/>
      <c r="AF147" s="1106"/>
      <c r="AG147" s="1106"/>
    </row>
    <row r="148" spans="4:33" x14ac:dyDescent="0.25">
      <c r="D148" s="1106"/>
      <c r="E148" s="1106"/>
      <c r="F148" s="1106"/>
      <c r="G148" s="1106"/>
      <c r="H148" s="1106"/>
      <c r="I148" s="1106"/>
      <c r="J148" s="1106"/>
      <c r="K148" s="1106"/>
      <c r="L148" s="1106"/>
      <c r="M148" s="1106"/>
      <c r="N148" s="1106"/>
      <c r="O148" s="1106"/>
      <c r="P148" s="1106"/>
      <c r="Q148" s="1106"/>
      <c r="R148" s="1106"/>
      <c r="S148" s="1106"/>
      <c r="T148" s="1106"/>
      <c r="U148" s="1106"/>
      <c r="V148" s="1106"/>
      <c r="W148" s="1106"/>
      <c r="X148" s="1106"/>
      <c r="Y148" s="1106"/>
      <c r="Z148" s="1106"/>
      <c r="AA148" s="1106"/>
      <c r="AB148" s="1106"/>
      <c r="AC148" s="1106"/>
      <c r="AD148" s="1106"/>
      <c r="AE148" s="1106"/>
      <c r="AF148" s="1106"/>
      <c r="AG148" s="1106"/>
    </row>
    <row r="149" spans="4:33" x14ac:dyDescent="0.25">
      <c r="D149" s="905"/>
      <c r="E149" s="905"/>
      <c r="F149" s="905"/>
      <c r="G149" s="905"/>
      <c r="H149" s="905"/>
      <c r="I149" s="905"/>
      <c r="J149" s="905"/>
      <c r="K149" s="918"/>
      <c r="L149" s="905"/>
      <c r="M149" s="905"/>
      <c r="N149" s="905"/>
      <c r="O149" s="905"/>
      <c r="P149" s="905"/>
      <c r="Q149" s="905"/>
      <c r="R149" s="905"/>
      <c r="S149" s="905"/>
      <c r="T149" s="905"/>
      <c r="U149" s="905"/>
      <c r="V149" s="905"/>
      <c r="W149" s="905"/>
      <c r="X149" s="905"/>
      <c r="Y149" s="905"/>
      <c r="Z149" s="905"/>
      <c r="AA149" s="905"/>
      <c r="AB149" s="905"/>
      <c r="AC149" s="905"/>
      <c r="AD149" s="905"/>
      <c r="AE149" s="905"/>
      <c r="AF149" s="905"/>
      <c r="AG149" s="905"/>
    </row>
    <row r="150" spans="4:33" x14ac:dyDescent="0.25">
      <c r="D150" s="911" t="s">
        <v>1867</v>
      </c>
      <c r="E150" s="905"/>
      <c r="F150" s="905"/>
      <c r="G150" s="905"/>
      <c r="H150" s="905"/>
      <c r="I150" s="905"/>
      <c r="J150" s="905"/>
      <c r="K150" s="905"/>
      <c r="L150" s="905"/>
      <c r="M150" s="905"/>
      <c r="N150" s="905"/>
      <c r="O150" s="905"/>
      <c r="P150" s="905"/>
      <c r="Q150" s="905"/>
      <c r="R150" s="905"/>
      <c r="S150" s="905"/>
      <c r="T150" s="905"/>
      <c r="U150" s="905"/>
      <c r="V150" s="905"/>
      <c r="W150" s="905"/>
      <c r="X150" s="905"/>
      <c r="Y150" s="905"/>
      <c r="Z150" s="905"/>
      <c r="AA150" s="905"/>
      <c r="AB150" s="905"/>
      <c r="AC150" s="905"/>
      <c r="AD150" s="905"/>
      <c r="AE150" s="905"/>
      <c r="AF150" s="905"/>
      <c r="AG150" s="905"/>
    </row>
    <row r="151" spans="4:33" x14ac:dyDescent="0.25">
      <c r="D151" s="905"/>
      <c r="E151" s="905"/>
      <c r="F151" s="905"/>
      <c r="G151" s="905"/>
      <c r="H151" s="905"/>
      <c r="I151" s="905"/>
      <c r="J151" s="905"/>
      <c r="K151" s="905"/>
      <c r="L151" s="905"/>
      <c r="M151" s="905"/>
      <c r="N151" s="905"/>
      <c r="O151" s="905"/>
      <c r="P151" s="905"/>
      <c r="Q151" s="905"/>
      <c r="R151" s="905"/>
      <c r="S151" s="905"/>
      <c r="T151" s="905"/>
      <c r="U151" s="905"/>
      <c r="V151" s="905"/>
      <c r="W151" s="905"/>
      <c r="X151" s="905"/>
      <c r="Y151" s="905"/>
      <c r="Z151" s="905"/>
      <c r="AA151" s="905"/>
      <c r="AB151" s="905"/>
      <c r="AC151" s="905"/>
      <c r="AD151" s="905"/>
      <c r="AE151" s="905"/>
      <c r="AF151" s="905"/>
      <c r="AG151" s="905"/>
    </row>
    <row r="152" spans="4:33" x14ac:dyDescent="0.25">
      <c r="D152" s="1106" t="s">
        <v>1219</v>
      </c>
      <c r="E152" s="1106"/>
      <c r="F152" s="1106"/>
      <c r="G152" s="1106"/>
      <c r="H152" s="1106"/>
      <c r="I152" s="1106"/>
      <c r="J152" s="1106"/>
      <c r="K152" s="1106"/>
      <c r="L152" s="1106"/>
      <c r="M152" s="1106"/>
      <c r="N152" s="1106"/>
      <c r="O152" s="1106"/>
      <c r="P152" s="1106"/>
      <c r="Q152" s="1106"/>
      <c r="R152" s="1106"/>
      <c r="S152" s="1106"/>
      <c r="T152" s="1106"/>
      <c r="U152" s="1106"/>
      <c r="V152" s="1106"/>
      <c r="W152" s="1106"/>
      <c r="X152" s="1106"/>
      <c r="Y152" s="1106"/>
      <c r="Z152" s="1106"/>
      <c r="AA152" s="1106"/>
      <c r="AB152" s="1106"/>
      <c r="AC152" s="1106"/>
      <c r="AD152" s="1106"/>
      <c r="AE152" s="1106"/>
      <c r="AF152" s="1106"/>
      <c r="AG152" s="1106"/>
    </row>
    <row r="153" spans="4:33" x14ac:dyDescent="0.25">
      <c r="D153" s="1106"/>
      <c r="E153" s="1106"/>
      <c r="F153" s="1106"/>
      <c r="G153" s="1106"/>
      <c r="H153" s="1106"/>
      <c r="I153" s="1106"/>
      <c r="J153" s="1106"/>
      <c r="K153" s="1106"/>
      <c r="L153" s="1106"/>
      <c r="M153" s="1106"/>
      <c r="N153" s="1106"/>
      <c r="O153" s="1106"/>
      <c r="P153" s="1106"/>
      <c r="Q153" s="1106"/>
      <c r="R153" s="1106"/>
      <c r="S153" s="1106"/>
      <c r="T153" s="1106"/>
      <c r="U153" s="1106"/>
      <c r="V153" s="1106"/>
      <c r="W153" s="1106"/>
      <c r="X153" s="1106"/>
      <c r="Y153" s="1106"/>
      <c r="Z153" s="1106"/>
      <c r="AA153" s="1106"/>
      <c r="AB153" s="1106"/>
      <c r="AC153" s="1106"/>
      <c r="AD153" s="1106"/>
      <c r="AE153" s="1106"/>
      <c r="AF153" s="1106"/>
      <c r="AG153" s="1106"/>
    </row>
    <row r="154" spans="4:33" x14ac:dyDescent="0.25">
      <c r="D154" s="905"/>
      <c r="E154" s="905"/>
      <c r="F154" s="905"/>
      <c r="G154" s="905"/>
      <c r="H154" s="905"/>
      <c r="I154" s="905"/>
      <c r="J154" s="905"/>
      <c r="K154" s="905"/>
      <c r="L154" s="905"/>
      <c r="M154" s="905"/>
      <c r="N154" s="905"/>
      <c r="O154" s="905"/>
      <c r="P154" s="905"/>
      <c r="Q154" s="905"/>
      <c r="R154" s="905"/>
      <c r="S154" s="905"/>
      <c r="T154" s="905"/>
      <c r="U154" s="905"/>
      <c r="V154" s="905"/>
      <c r="W154" s="905"/>
      <c r="X154" s="905"/>
      <c r="Y154" s="905"/>
      <c r="Z154" s="905"/>
      <c r="AA154" s="905"/>
      <c r="AB154" s="905"/>
      <c r="AC154" s="905"/>
      <c r="AD154" s="905"/>
      <c r="AE154" s="905"/>
      <c r="AF154" s="905"/>
      <c r="AG154" s="905"/>
    </row>
    <row r="155" spans="4:33" x14ac:dyDescent="0.25">
      <c r="D155" s="1106" t="s">
        <v>1220</v>
      </c>
      <c r="E155" s="1106"/>
      <c r="F155" s="1106"/>
      <c r="G155" s="1106"/>
      <c r="H155" s="1106"/>
      <c r="I155" s="1106"/>
      <c r="J155" s="1106"/>
      <c r="K155" s="1106"/>
      <c r="L155" s="1106"/>
      <c r="M155" s="1106"/>
      <c r="N155" s="1106"/>
      <c r="O155" s="1106"/>
      <c r="P155" s="1106"/>
      <c r="Q155" s="1106"/>
      <c r="R155" s="1106"/>
      <c r="S155" s="1106"/>
      <c r="T155" s="1106"/>
      <c r="U155" s="1106"/>
      <c r="V155" s="1106"/>
      <c r="W155" s="1106"/>
      <c r="X155" s="1106"/>
      <c r="Y155" s="1106"/>
      <c r="Z155" s="1106"/>
      <c r="AA155" s="1106"/>
      <c r="AB155" s="1106"/>
      <c r="AC155" s="1106"/>
      <c r="AD155" s="1106"/>
      <c r="AE155" s="1106"/>
      <c r="AF155" s="1106"/>
      <c r="AG155" s="1106"/>
    </row>
    <row r="156" spans="4:33" x14ac:dyDescent="0.25">
      <c r="D156" s="1106"/>
      <c r="E156" s="1106"/>
      <c r="F156" s="1106"/>
      <c r="G156" s="1106"/>
      <c r="H156" s="1106"/>
      <c r="I156" s="1106"/>
      <c r="J156" s="1106"/>
      <c r="K156" s="1106"/>
      <c r="L156" s="1106"/>
      <c r="M156" s="1106"/>
      <c r="N156" s="1106"/>
      <c r="O156" s="1106"/>
      <c r="P156" s="1106"/>
      <c r="Q156" s="1106"/>
      <c r="R156" s="1106"/>
      <c r="S156" s="1106"/>
      <c r="T156" s="1106"/>
      <c r="U156" s="1106"/>
      <c r="V156" s="1106"/>
      <c r="W156" s="1106"/>
      <c r="X156" s="1106"/>
      <c r="Y156" s="1106"/>
      <c r="Z156" s="1106"/>
      <c r="AA156" s="1106"/>
      <c r="AB156" s="1106"/>
      <c r="AC156" s="1106"/>
      <c r="AD156" s="1106"/>
      <c r="AE156" s="1106"/>
      <c r="AF156" s="1106"/>
      <c r="AG156" s="1106"/>
    </row>
    <row r="157" spans="4:33" x14ac:dyDescent="0.25">
      <c r="D157" s="905"/>
      <c r="E157" s="905"/>
      <c r="F157" s="905"/>
      <c r="G157" s="905"/>
      <c r="H157" s="905"/>
      <c r="I157" s="905"/>
      <c r="J157" s="905"/>
      <c r="K157" s="905"/>
      <c r="L157" s="905"/>
      <c r="M157" s="905"/>
      <c r="N157" s="905"/>
      <c r="O157" s="905"/>
      <c r="P157" s="905"/>
      <c r="Q157" s="905"/>
      <c r="R157" s="905"/>
      <c r="S157" s="905"/>
      <c r="T157" s="905"/>
      <c r="U157" s="905"/>
      <c r="V157" s="905"/>
      <c r="W157" s="905"/>
      <c r="X157" s="905"/>
      <c r="Y157" s="905"/>
      <c r="Z157" s="905"/>
      <c r="AA157" s="905"/>
      <c r="AB157" s="905"/>
      <c r="AC157" s="905"/>
      <c r="AD157" s="905"/>
      <c r="AE157" s="905"/>
      <c r="AF157" s="905"/>
      <c r="AG157" s="905"/>
    </row>
    <row r="158" spans="4:33" x14ac:dyDescent="0.25">
      <c r="D158" s="1106" t="s">
        <v>1221</v>
      </c>
      <c r="E158" s="1106"/>
      <c r="F158" s="1106"/>
      <c r="G158" s="1106"/>
      <c r="H158" s="1106"/>
      <c r="I158" s="1106"/>
      <c r="J158" s="1106"/>
      <c r="K158" s="1106"/>
      <c r="L158" s="1106"/>
      <c r="M158" s="1106"/>
      <c r="N158" s="1106"/>
      <c r="O158" s="1106"/>
      <c r="P158" s="1106"/>
      <c r="Q158" s="1106"/>
      <c r="R158" s="1106"/>
      <c r="S158" s="1106"/>
      <c r="T158" s="1106"/>
      <c r="U158" s="1106"/>
      <c r="V158" s="1106"/>
      <c r="W158" s="1106"/>
      <c r="X158" s="1106"/>
      <c r="Y158" s="1106"/>
      <c r="Z158" s="1106"/>
      <c r="AA158" s="1106"/>
      <c r="AB158" s="1106"/>
      <c r="AC158" s="1106"/>
      <c r="AD158" s="1106"/>
      <c r="AE158" s="1106"/>
      <c r="AF158" s="1106"/>
      <c r="AG158" s="1106"/>
    </row>
    <row r="159" spans="4:33" x14ac:dyDescent="0.25">
      <c r="D159" s="905"/>
      <c r="E159" s="905"/>
      <c r="F159" s="905"/>
      <c r="G159" s="905"/>
      <c r="H159" s="905"/>
      <c r="I159" s="905"/>
      <c r="J159" s="905"/>
      <c r="K159" s="905"/>
      <c r="L159" s="905"/>
      <c r="M159" s="905"/>
      <c r="N159" s="905"/>
      <c r="O159" s="905"/>
      <c r="P159" s="905"/>
      <c r="Q159" s="905"/>
      <c r="R159" s="905"/>
      <c r="S159" s="905"/>
      <c r="T159" s="905"/>
      <c r="U159" s="905"/>
      <c r="V159" s="905"/>
      <c r="W159" s="905"/>
      <c r="X159" s="905"/>
      <c r="Y159" s="905"/>
      <c r="Z159" s="905"/>
      <c r="AA159" s="905"/>
      <c r="AB159" s="905"/>
      <c r="AC159" s="905"/>
      <c r="AD159" s="905"/>
      <c r="AE159" s="905"/>
      <c r="AF159" s="905"/>
      <c r="AG159" s="905"/>
    </row>
    <row r="160" spans="4:33" x14ac:dyDescent="0.25">
      <c r="D160" s="911" t="s">
        <v>1868</v>
      </c>
      <c r="E160" s="905"/>
      <c r="F160" s="905"/>
      <c r="G160" s="905"/>
      <c r="H160" s="905"/>
      <c r="I160" s="905"/>
      <c r="J160" s="905"/>
      <c r="K160" s="905"/>
      <c r="L160" s="905"/>
      <c r="M160" s="905"/>
      <c r="N160" s="905"/>
      <c r="O160" s="905"/>
      <c r="P160" s="905"/>
      <c r="Q160" s="905"/>
      <c r="R160" s="905"/>
      <c r="S160" s="905"/>
      <c r="T160" s="905"/>
      <c r="U160" s="905"/>
      <c r="V160" s="905"/>
      <c r="W160" s="905"/>
      <c r="X160" s="905"/>
      <c r="Y160" s="905"/>
      <c r="Z160" s="905"/>
      <c r="AA160" s="905"/>
      <c r="AB160" s="905"/>
      <c r="AC160" s="905"/>
      <c r="AD160" s="905"/>
      <c r="AE160" s="905"/>
      <c r="AF160" s="905"/>
      <c r="AG160" s="905"/>
    </row>
    <row r="161" spans="4:33" x14ac:dyDescent="0.25">
      <c r="D161" s="905"/>
      <c r="E161" s="905"/>
      <c r="F161" s="905"/>
      <c r="G161" s="905"/>
      <c r="H161" s="905"/>
      <c r="I161" s="905"/>
      <c r="J161" s="905"/>
      <c r="K161" s="905"/>
      <c r="L161" s="905"/>
      <c r="M161" s="905"/>
      <c r="N161" s="905"/>
      <c r="O161" s="905"/>
      <c r="P161" s="905"/>
      <c r="Q161" s="905"/>
      <c r="R161" s="905"/>
      <c r="S161" s="905"/>
      <c r="T161" s="905"/>
      <c r="U161" s="905"/>
      <c r="V161" s="905"/>
      <c r="W161" s="905"/>
      <c r="X161" s="905"/>
      <c r="Y161" s="905"/>
      <c r="Z161" s="905"/>
      <c r="AA161" s="905"/>
      <c r="AB161" s="905"/>
      <c r="AC161" s="905"/>
      <c r="AD161" s="905"/>
      <c r="AE161" s="905"/>
      <c r="AF161" s="905"/>
      <c r="AG161" s="905"/>
    </row>
    <row r="162" spans="4:33" x14ac:dyDescent="0.25">
      <c r="D162" s="1106" t="s">
        <v>1222</v>
      </c>
      <c r="E162" s="1106"/>
      <c r="F162" s="1106"/>
      <c r="G162" s="1106"/>
      <c r="H162" s="1106"/>
      <c r="I162" s="1106"/>
      <c r="J162" s="1106"/>
      <c r="K162" s="1106"/>
      <c r="L162" s="1106"/>
      <c r="M162" s="1106"/>
      <c r="N162" s="1106"/>
      <c r="O162" s="1106"/>
      <c r="P162" s="1106"/>
      <c r="Q162" s="1106"/>
      <c r="R162" s="1106"/>
      <c r="S162" s="1106"/>
      <c r="T162" s="1106"/>
      <c r="U162" s="1106"/>
      <c r="V162" s="1106"/>
      <c r="W162" s="1106"/>
      <c r="X162" s="1106"/>
      <c r="Y162" s="1106"/>
      <c r="Z162" s="1106"/>
      <c r="AA162" s="1106"/>
      <c r="AB162" s="1106"/>
      <c r="AC162" s="1106"/>
      <c r="AD162" s="1106"/>
      <c r="AE162" s="1106"/>
      <c r="AF162" s="1106"/>
      <c r="AG162" s="1106"/>
    </row>
    <row r="163" spans="4:33" x14ac:dyDescent="0.25">
      <c r="D163" s="1106"/>
      <c r="E163" s="1106"/>
      <c r="F163" s="1106"/>
      <c r="G163" s="1106"/>
      <c r="H163" s="1106"/>
      <c r="I163" s="1106"/>
      <c r="J163" s="1106"/>
      <c r="K163" s="1106"/>
      <c r="L163" s="1106"/>
      <c r="M163" s="1106"/>
      <c r="N163" s="1106"/>
      <c r="O163" s="1106"/>
      <c r="P163" s="1106"/>
      <c r="Q163" s="1106"/>
      <c r="R163" s="1106"/>
      <c r="S163" s="1106"/>
      <c r="T163" s="1106"/>
      <c r="U163" s="1106"/>
      <c r="V163" s="1106"/>
      <c r="W163" s="1106"/>
      <c r="X163" s="1106"/>
      <c r="Y163" s="1106"/>
      <c r="Z163" s="1106"/>
      <c r="AA163" s="1106"/>
      <c r="AB163" s="1106"/>
      <c r="AC163" s="1106"/>
      <c r="AD163" s="1106"/>
      <c r="AE163" s="1106"/>
      <c r="AF163" s="1106"/>
      <c r="AG163" s="1106"/>
    </row>
    <row r="164" spans="4:33" x14ac:dyDescent="0.25">
      <c r="D164" s="905"/>
      <c r="E164" s="905"/>
      <c r="F164" s="905"/>
      <c r="G164" s="905"/>
      <c r="H164" s="905"/>
      <c r="I164" s="905"/>
      <c r="J164" s="905"/>
      <c r="K164" s="905"/>
      <c r="L164" s="905"/>
      <c r="M164" s="905"/>
      <c r="N164" s="905"/>
      <c r="O164" s="905"/>
      <c r="P164" s="905"/>
      <c r="Q164" s="905"/>
      <c r="R164" s="905"/>
      <c r="S164" s="905"/>
      <c r="T164" s="905"/>
      <c r="U164" s="905"/>
      <c r="V164" s="905"/>
      <c r="W164" s="905"/>
      <c r="X164" s="905"/>
      <c r="Y164" s="905"/>
      <c r="Z164" s="905"/>
      <c r="AA164" s="905"/>
      <c r="AB164" s="905"/>
      <c r="AC164" s="905"/>
      <c r="AD164" s="905"/>
      <c r="AE164" s="905"/>
      <c r="AF164" s="905"/>
      <c r="AG164" s="905"/>
    </row>
    <row r="165" spans="4:33" x14ac:dyDescent="0.25">
      <c r="D165" s="911" t="s">
        <v>1869</v>
      </c>
      <c r="E165" s="905"/>
      <c r="F165" s="905"/>
      <c r="G165" s="905"/>
      <c r="H165" s="905"/>
      <c r="I165" s="905"/>
      <c r="J165" s="905"/>
      <c r="K165" s="905"/>
      <c r="L165" s="905"/>
      <c r="M165" s="905"/>
      <c r="N165" s="905"/>
      <c r="O165" s="905"/>
      <c r="P165" s="905"/>
      <c r="Q165" s="905"/>
      <c r="R165" s="905"/>
      <c r="S165" s="905"/>
      <c r="T165" s="905"/>
      <c r="U165" s="905"/>
      <c r="V165" s="905"/>
      <c r="W165" s="905"/>
      <c r="X165" s="905"/>
      <c r="Y165" s="905"/>
      <c r="Z165" s="905"/>
      <c r="AA165" s="905"/>
      <c r="AB165" s="905"/>
      <c r="AC165" s="905"/>
      <c r="AD165" s="905"/>
      <c r="AE165" s="905"/>
      <c r="AF165" s="905"/>
      <c r="AG165" s="905"/>
    </row>
    <row r="166" spans="4:33" x14ac:dyDescent="0.25">
      <c r="D166" s="905"/>
      <c r="E166" s="905"/>
      <c r="F166" s="905"/>
      <c r="G166" s="905"/>
      <c r="H166" s="905"/>
      <c r="I166" s="905"/>
      <c r="J166" s="905"/>
      <c r="K166" s="905"/>
      <c r="L166" s="905"/>
      <c r="M166" s="905"/>
      <c r="N166" s="905"/>
      <c r="O166" s="905"/>
      <c r="P166" s="905"/>
      <c r="Q166" s="905"/>
      <c r="R166" s="905"/>
      <c r="S166" s="905"/>
      <c r="T166" s="905"/>
      <c r="U166" s="905"/>
      <c r="V166" s="905"/>
      <c r="W166" s="905"/>
      <c r="X166" s="905"/>
      <c r="Y166" s="905"/>
      <c r="Z166" s="905"/>
      <c r="AA166" s="905"/>
      <c r="AB166" s="905"/>
      <c r="AC166" s="905"/>
      <c r="AD166" s="905"/>
      <c r="AE166" s="905"/>
      <c r="AF166" s="905"/>
      <c r="AG166" s="905"/>
    </row>
    <row r="167" spans="4:33" x14ac:dyDescent="0.25">
      <c r="D167" s="1306" t="s">
        <v>1870</v>
      </c>
      <c r="E167" s="1306"/>
      <c r="F167" s="1306"/>
      <c r="G167" s="1306"/>
      <c r="H167" s="1306"/>
      <c r="I167" s="1306"/>
      <c r="J167" s="1306"/>
      <c r="K167" s="1306"/>
      <c r="L167" s="1306"/>
      <c r="M167" s="1306"/>
      <c r="N167" s="1306"/>
      <c r="O167" s="1306"/>
      <c r="P167" s="1306"/>
      <c r="Q167" s="1306"/>
      <c r="R167" s="1306"/>
      <c r="S167" s="1306"/>
      <c r="T167" s="1306"/>
      <c r="U167" s="1306"/>
      <c r="V167" s="1306"/>
      <c r="W167" s="1306"/>
      <c r="X167" s="1306"/>
      <c r="Y167" s="1306"/>
      <c r="Z167" s="1306"/>
      <c r="AA167" s="1306"/>
      <c r="AB167" s="1306"/>
      <c r="AC167" s="1306"/>
      <c r="AD167" s="1306"/>
      <c r="AE167" s="1306"/>
      <c r="AF167" s="1306"/>
      <c r="AG167" s="1306"/>
    </row>
    <row r="168" spans="4:33" x14ac:dyDescent="0.25">
      <c r="D168" s="1306"/>
      <c r="E168" s="1306"/>
      <c r="F168" s="1306"/>
      <c r="G168" s="1306"/>
      <c r="H168" s="1306"/>
      <c r="I168" s="1306"/>
      <c r="J168" s="1306"/>
      <c r="K168" s="1306"/>
      <c r="L168" s="1306"/>
      <c r="M168" s="1306"/>
      <c r="N168" s="1306"/>
      <c r="O168" s="1306"/>
      <c r="P168" s="1306"/>
      <c r="Q168" s="1306"/>
      <c r="R168" s="1306"/>
      <c r="S168" s="1306"/>
      <c r="T168" s="1306"/>
      <c r="U168" s="1306"/>
      <c r="V168" s="1306"/>
      <c r="W168" s="1306"/>
      <c r="X168" s="1306"/>
      <c r="Y168" s="1306"/>
      <c r="Z168" s="1306"/>
      <c r="AA168" s="1306"/>
      <c r="AB168" s="1306"/>
      <c r="AC168" s="1306"/>
      <c r="AD168" s="1306"/>
      <c r="AE168" s="1306"/>
      <c r="AF168" s="1306"/>
      <c r="AG168" s="1306"/>
    </row>
    <row r="169" spans="4:33" x14ac:dyDescent="0.25">
      <c r="D169" s="1306"/>
      <c r="E169" s="1306"/>
      <c r="F169" s="1306"/>
      <c r="G169" s="1306"/>
      <c r="H169" s="1306"/>
      <c r="I169" s="1306"/>
      <c r="J169" s="1306"/>
      <c r="K169" s="1306"/>
      <c r="L169" s="1306"/>
      <c r="M169" s="1306"/>
      <c r="N169" s="1306"/>
      <c r="O169" s="1306"/>
      <c r="P169" s="1306"/>
      <c r="Q169" s="1306"/>
      <c r="R169" s="1306"/>
      <c r="S169" s="1306"/>
      <c r="T169" s="1306"/>
      <c r="U169" s="1306"/>
      <c r="V169" s="1306"/>
      <c r="W169" s="1306"/>
      <c r="X169" s="1306"/>
      <c r="Y169" s="1306"/>
      <c r="Z169" s="1306"/>
      <c r="AA169" s="1306"/>
      <c r="AB169" s="1306"/>
      <c r="AC169" s="1306"/>
      <c r="AD169" s="1306"/>
      <c r="AE169" s="1306"/>
      <c r="AF169" s="1306"/>
      <c r="AG169" s="1306"/>
    </row>
    <row r="170" spans="4:33" x14ac:dyDescent="0.25">
      <c r="D170" s="905"/>
      <c r="E170" s="905"/>
      <c r="F170" s="905"/>
      <c r="G170" s="905"/>
      <c r="H170" s="905"/>
      <c r="I170" s="905"/>
      <c r="J170" s="905"/>
      <c r="K170" s="905"/>
      <c r="L170" s="905"/>
      <c r="M170" s="905"/>
      <c r="N170" s="905"/>
      <c r="O170" s="905"/>
      <c r="P170" s="905"/>
      <c r="Q170" s="905"/>
      <c r="R170" s="905"/>
      <c r="S170" s="905"/>
      <c r="T170" s="905"/>
      <c r="U170" s="905"/>
      <c r="V170" s="905"/>
      <c r="W170" s="905"/>
      <c r="X170" s="905"/>
      <c r="Y170" s="905"/>
      <c r="Z170" s="905"/>
      <c r="AA170" s="905"/>
      <c r="AB170" s="905"/>
      <c r="AC170" s="905"/>
      <c r="AD170" s="905"/>
      <c r="AE170" s="905"/>
      <c r="AF170" s="905"/>
      <c r="AG170" s="905"/>
    </row>
    <row r="171" spans="4:33" x14ac:dyDescent="0.25">
      <c r="D171" s="911" t="s">
        <v>1871</v>
      </c>
      <c r="E171" s="905"/>
      <c r="F171" s="905"/>
      <c r="G171" s="905"/>
      <c r="H171" s="905"/>
      <c r="I171" s="905"/>
      <c r="J171" s="905"/>
      <c r="K171" s="905"/>
      <c r="L171" s="905"/>
      <c r="M171" s="905"/>
      <c r="N171" s="905"/>
      <c r="O171" s="905"/>
      <c r="P171" s="905"/>
      <c r="Q171" s="905"/>
      <c r="R171" s="905"/>
      <c r="S171" s="905"/>
      <c r="T171" s="905"/>
      <c r="U171" s="905"/>
      <c r="V171" s="905"/>
      <c r="W171" s="905"/>
      <c r="X171" s="905"/>
      <c r="Y171" s="905"/>
      <c r="Z171" s="905"/>
      <c r="AA171" s="905"/>
      <c r="AB171" s="905"/>
      <c r="AC171" s="905"/>
      <c r="AD171" s="905"/>
      <c r="AE171" s="905"/>
      <c r="AF171" s="905"/>
      <c r="AG171" s="905"/>
    </row>
    <row r="172" spans="4:33" x14ac:dyDescent="0.25">
      <c r="D172" s="905"/>
      <c r="E172" s="905"/>
      <c r="F172" s="905"/>
      <c r="G172" s="905"/>
      <c r="H172" s="905"/>
      <c r="I172" s="905"/>
      <c r="J172" s="905"/>
      <c r="K172" s="905"/>
      <c r="L172" s="905"/>
      <c r="M172" s="905"/>
      <c r="N172" s="905"/>
      <c r="O172" s="905"/>
      <c r="P172" s="905"/>
      <c r="Q172" s="905"/>
      <c r="R172" s="905"/>
      <c r="S172" s="905"/>
      <c r="T172" s="905"/>
      <c r="U172" s="905"/>
      <c r="V172" s="905"/>
      <c r="W172" s="905"/>
      <c r="X172" s="905"/>
      <c r="Y172" s="905"/>
      <c r="Z172" s="905"/>
      <c r="AA172" s="905"/>
      <c r="AB172" s="905"/>
      <c r="AC172" s="905"/>
      <c r="AD172" s="905"/>
      <c r="AE172" s="905"/>
      <c r="AF172" s="905"/>
      <c r="AG172" s="905"/>
    </row>
    <row r="173" spans="4:33" x14ac:dyDescent="0.25">
      <c r="D173" s="1106" t="s">
        <v>1223</v>
      </c>
      <c r="E173" s="1106"/>
      <c r="F173" s="1106"/>
      <c r="G173" s="1106"/>
      <c r="H173" s="1106"/>
      <c r="I173" s="1106"/>
      <c r="J173" s="1106"/>
      <c r="K173" s="1106"/>
      <c r="L173" s="1106"/>
      <c r="M173" s="1106"/>
      <c r="N173" s="1106"/>
      <c r="O173" s="1106"/>
      <c r="P173" s="1106"/>
      <c r="Q173" s="1106"/>
      <c r="R173" s="1106"/>
      <c r="S173" s="1106"/>
      <c r="T173" s="1106"/>
      <c r="U173" s="1106"/>
      <c r="V173" s="1106"/>
      <c r="W173" s="1106"/>
      <c r="X173" s="1106"/>
      <c r="Y173" s="1106"/>
      <c r="Z173" s="1106"/>
      <c r="AA173" s="1106"/>
      <c r="AB173" s="1106"/>
      <c r="AC173" s="1106"/>
      <c r="AD173" s="1106"/>
      <c r="AE173" s="1106"/>
      <c r="AF173" s="1106"/>
      <c r="AG173" s="1106"/>
    </row>
    <row r="174" spans="4:33" x14ac:dyDescent="0.25">
      <c r="D174" s="1106"/>
      <c r="E174" s="1106"/>
      <c r="F174" s="1106"/>
      <c r="G174" s="1106"/>
      <c r="H174" s="1106"/>
      <c r="I174" s="1106"/>
      <c r="J174" s="1106"/>
      <c r="K174" s="1106"/>
      <c r="L174" s="1106"/>
      <c r="M174" s="1106"/>
      <c r="N174" s="1106"/>
      <c r="O174" s="1106"/>
      <c r="P174" s="1106"/>
      <c r="Q174" s="1106"/>
      <c r="R174" s="1106"/>
      <c r="S174" s="1106"/>
      <c r="T174" s="1106"/>
      <c r="U174" s="1106"/>
      <c r="V174" s="1106"/>
      <c r="W174" s="1106"/>
      <c r="X174" s="1106"/>
      <c r="Y174" s="1106"/>
      <c r="Z174" s="1106"/>
      <c r="AA174" s="1106"/>
      <c r="AB174" s="1106"/>
      <c r="AC174" s="1106"/>
      <c r="AD174" s="1106"/>
      <c r="AE174" s="1106"/>
      <c r="AF174" s="1106"/>
      <c r="AG174" s="1106"/>
    </row>
    <row r="175" spans="4:33" x14ac:dyDescent="0.25">
      <c r="D175" s="1106"/>
      <c r="E175" s="1106"/>
      <c r="F175" s="1106"/>
      <c r="G175" s="1106"/>
      <c r="H175" s="1106"/>
      <c r="I175" s="1106"/>
      <c r="J175" s="1106"/>
      <c r="K175" s="1106"/>
      <c r="L175" s="1106"/>
      <c r="M175" s="1106"/>
      <c r="N175" s="1106"/>
      <c r="O175" s="1106"/>
      <c r="P175" s="1106"/>
      <c r="Q175" s="1106"/>
      <c r="R175" s="1106"/>
      <c r="S175" s="1106"/>
      <c r="T175" s="1106"/>
      <c r="U175" s="1106"/>
      <c r="V175" s="1106"/>
      <c r="W175" s="1106"/>
      <c r="X175" s="1106"/>
      <c r="Y175" s="1106"/>
      <c r="Z175" s="1106"/>
      <c r="AA175" s="1106"/>
      <c r="AB175" s="1106"/>
      <c r="AC175" s="1106"/>
      <c r="AD175" s="1106"/>
      <c r="AE175" s="1106"/>
      <c r="AF175" s="1106"/>
      <c r="AG175" s="1106"/>
    </row>
    <row r="176" spans="4:33" x14ac:dyDescent="0.25">
      <c r="D176" s="905" t="s">
        <v>1205</v>
      </c>
      <c r="E176" s="1106" t="s">
        <v>1225</v>
      </c>
      <c r="F176" s="1106"/>
      <c r="G176" s="1106"/>
      <c r="H176" s="1106"/>
      <c r="I176" s="1106"/>
      <c r="J176" s="1106"/>
      <c r="K176" s="1106"/>
      <c r="L176" s="1106"/>
      <c r="M176" s="1106"/>
      <c r="N176" s="1106"/>
      <c r="O176" s="1106"/>
      <c r="P176" s="1106"/>
      <c r="Q176" s="1106"/>
      <c r="R176" s="1106"/>
      <c r="S176" s="1106"/>
      <c r="T176" s="1106"/>
      <c r="U176" s="1106"/>
      <c r="V176" s="1106"/>
      <c r="W176" s="1106"/>
      <c r="X176" s="1106"/>
      <c r="Y176" s="1106"/>
      <c r="Z176" s="1106"/>
      <c r="AA176" s="1106"/>
      <c r="AB176" s="1106"/>
      <c r="AC176" s="1106"/>
      <c r="AD176" s="1106"/>
      <c r="AE176" s="1106"/>
      <c r="AF176" s="1106"/>
      <c r="AG176" s="1106"/>
    </row>
    <row r="177" spans="4:33" x14ac:dyDescent="0.25">
      <c r="D177" s="905"/>
      <c r="E177" s="1106"/>
      <c r="F177" s="1106"/>
      <c r="G177" s="1106"/>
      <c r="H177" s="1106"/>
      <c r="I177" s="1106"/>
      <c r="J177" s="1106"/>
      <c r="K177" s="1106"/>
      <c r="L177" s="1106"/>
      <c r="M177" s="1106"/>
      <c r="N177" s="1106"/>
      <c r="O177" s="1106"/>
      <c r="P177" s="1106"/>
      <c r="Q177" s="1106"/>
      <c r="R177" s="1106"/>
      <c r="S177" s="1106"/>
      <c r="T177" s="1106"/>
      <c r="U177" s="1106"/>
      <c r="V177" s="1106"/>
      <c r="W177" s="1106"/>
      <c r="X177" s="1106"/>
      <c r="Y177" s="1106"/>
      <c r="Z177" s="1106"/>
      <c r="AA177" s="1106"/>
      <c r="AB177" s="1106"/>
      <c r="AC177" s="1106"/>
      <c r="AD177" s="1106"/>
      <c r="AE177" s="1106"/>
      <c r="AF177" s="1106"/>
      <c r="AG177" s="1106"/>
    </row>
    <row r="178" spans="4:33" x14ac:dyDescent="0.25">
      <c r="D178" s="905" t="s">
        <v>1205</v>
      </c>
      <c r="E178" s="1106" t="s">
        <v>1224</v>
      </c>
      <c r="F178" s="1106"/>
      <c r="G178" s="1106"/>
      <c r="H178" s="1106"/>
      <c r="I178" s="1106"/>
      <c r="J178" s="1106"/>
      <c r="K178" s="1106"/>
      <c r="L178" s="1106"/>
      <c r="M178" s="1106"/>
      <c r="N178" s="1106"/>
      <c r="O178" s="1106"/>
      <c r="P178" s="1106"/>
      <c r="Q178" s="1106"/>
      <c r="R178" s="1106"/>
      <c r="S178" s="1106"/>
      <c r="T178" s="1106"/>
      <c r="U178" s="1106"/>
      <c r="V178" s="1106"/>
      <c r="W178" s="1106"/>
      <c r="X178" s="1106"/>
      <c r="Y178" s="1106"/>
      <c r="Z178" s="1106"/>
      <c r="AA178" s="1106"/>
      <c r="AB178" s="1106"/>
      <c r="AC178" s="1106"/>
      <c r="AD178" s="1106"/>
      <c r="AE178" s="1106"/>
      <c r="AF178" s="1106"/>
      <c r="AG178" s="1106"/>
    </row>
    <row r="179" spans="4:33" x14ac:dyDescent="0.25">
      <c r="D179" s="905"/>
      <c r="E179" s="1106"/>
      <c r="F179" s="1106"/>
      <c r="G179" s="1106"/>
      <c r="H179" s="1106"/>
      <c r="I179" s="1106"/>
      <c r="J179" s="1106"/>
      <c r="K179" s="1106"/>
      <c r="L179" s="1106"/>
      <c r="M179" s="1106"/>
      <c r="N179" s="1106"/>
      <c r="O179" s="1106"/>
      <c r="P179" s="1106"/>
      <c r="Q179" s="1106"/>
      <c r="R179" s="1106"/>
      <c r="S179" s="1106"/>
      <c r="T179" s="1106"/>
      <c r="U179" s="1106"/>
      <c r="V179" s="1106"/>
      <c r="W179" s="1106"/>
      <c r="X179" s="1106"/>
      <c r="Y179" s="1106"/>
      <c r="Z179" s="1106"/>
      <c r="AA179" s="1106"/>
      <c r="AB179" s="1106"/>
      <c r="AC179" s="1106"/>
      <c r="AD179" s="1106"/>
      <c r="AE179" s="1106"/>
      <c r="AF179" s="1106"/>
      <c r="AG179" s="1106"/>
    </row>
    <row r="180" spans="4:33" x14ac:dyDescent="0.25">
      <c r="D180" s="905" t="s">
        <v>1205</v>
      </c>
      <c r="E180" s="1106" t="s">
        <v>1226</v>
      </c>
      <c r="F180" s="1106"/>
      <c r="G180" s="1106"/>
      <c r="H180" s="1106"/>
      <c r="I180" s="1106"/>
      <c r="J180" s="1106"/>
      <c r="K180" s="1106"/>
      <c r="L180" s="1106"/>
      <c r="M180" s="1106"/>
      <c r="N180" s="1106"/>
      <c r="O180" s="1106"/>
      <c r="P180" s="1106"/>
      <c r="Q180" s="1106"/>
      <c r="R180" s="1106"/>
      <c r="S180" s="1106"/>
      <c r="T180" s="1106"/>
      <c r="U180" s="1106"/>
      <c r="V180" s="1106"/>
      <c r="W180" s="1106"/>
      <c r="X180" s="1106"/>
      <c r="Y180" s="1106"/>
      <c r="Z180" s="1106"/>
      <c r="AA180" s="1106"/>
      <c r="AB180" s="1106"/>
      <c r="AC180" s="1106"/>
      <c r="AD180" s="1106"/>
      <c r="AE180" s="1106"/>
      <c r="AF180" s="1106"/>
      <c r="AG180" s="1106"/>
    </row>
    <row r="181" spans="4:33" x14ac:dyDescent="0.25">
      <c r="D181" s="905"/>
      <c r="E181" s="905"/>
      <c r="F181" s="905"/>
      <c r="G181" s="905"/>
      <c r="H181" s="905"/>
      <c r="I181" s="905"/>
      <c r="J181" s="905"/>
      <c r="K181" s="905"/>
      <c r="L181" s="905"/>
      <c r="M181" s="905"/>
      <c r="N181" s="905"/>
      <c r="O181" s="905"/>
      <c r="P181" s="905"/>
      <c r="Q181" s="905"/>
      <c r="R181" s="905"/>
      <c r="S181" s="905"/>
      <c r="T181" s="905"/>
      <c r="U181" s="905"/>
      <c r="V181" s="905"/>
      <c r="W181" s="905"/>
      <c r="X181" s="905"/>
      <c r="Y181" s="905"/>
      <c r="Z181" s="905"/>
      <c r="AA181" s="905"/>
      <c r="AB181" s="905"/>
      <c r="AC181" s="905"/>
      <c r="AD181" s="905"/>
      <c r="AE181" s="905"/>
      <c r="AF181" s="905"/>
      <c r="AG181" s="905"/>
    </row>
    <row r="182" spans="4:33" x14ac:dyDescent="0.25">
      <c r="D182" s="1106" t="s">
        <v>1227</v>
      </c>
      <c r="E182" s="1106"/>
      <c r="F182" s="1106"/>
      <c r="G182" s="1106"/>
      <c r="H182" s="1106"/>
      <c r="I182" s="1106"/>
      <c r="J182" s="1106"/>
      <c r="K182" s="1106"/>
      <c r="L182" s="1106"/>
      <c r="M182" s="1106"/>
      <c r="N182" s="1106"/>
      <c r="O182" s="1106"/>
      <c r="P182" s="1106"/>
      <c r="Q182" s="1106"/>
      <c r="R182" s="1106"/>
      <c r="S182" s="1106"/>
      <c r="T182" s="1106"/>
      <c r="U182" s="1106"/>
      <c r="V182" s="1106"/>
      <c r="W182" s="1106"/>
      <c r="X182" s="1106"/>
      <c r="Y182" s="1106"/>
      <c r="Z182" s="1106"/>
      <c r="AA182" s="1106"/>
      <c r="AB182" s="1106"/>
      <c r="AC182" s="1106"/>
      <c r="AD182" s="1106"/>
      <c r="AE182" s="1106"/>
      <c r="AF182" s="1106"/>
      <c r="AG182" s="1106"/>
    </row>
    <row r="183" spans="4:33" x14ac:dyDescent="0.25">
      <c r="D183" s="905"/>
      <c r="E183" s="905"/>
      <c r="F183" s="905"/>
      <c r="G183" s="905"/>
      <c r="H183" s="905"/>
      <c r="I183" s="905"/>
      <c r="J183" s="905"/>
      <c r="K183" s="905"/>
      <c r="L183" s="905"/>
      <c r="M183" s="905"/>
      <c r="N183" s="905"/>
      <c r="O183" s="905"/>
      <c r="P183" s="905"/>
      <c r="Q183" s="905"/>
      <c r="R183" s="905"/>
      <c r="S183" s="905"/>
      <c r="T183" s="905"/>
      <c r="U183" s="905"/>
      <c r="V183" s="905"/>
      <c r="W183" s="905"/>
      <c r="X183" s="905"/>
      <c r="Y183" s="905"/>
      <c r="Z183" s="905"/>
      <c r="AA183" s="905"/>
      <c r="AB183" s="905"/>
      <c r="AC183" s="905"/>
      <c r="AD183" s="905"/>
      <c r="AE183" s="905"/>
      <c r="AF183" s="905"/>
      <c r="AG183" s="905"/>
    </row>
    <row r="184" spans="4:33" x14ac:dyDescent="0.25">
      <c r="D184" s="911" t="s">
        <v>1872</v>
      </c>
      <c r="E184" s="906"/>
      <c r="F184" s="906"/>
      <c r="G184" s="906"/>
      <c r="H184" s="906"/>
      <c r="I184" s="906"/>
      <c r="J184" s="906"/>
      <c r="K184" s="906"/>
      <c r="L184" s="906"/>
      <c r="M184" s="906"/>
      <c r="N184" s="906"/>
      <c r="O184" s="906"/>
      <c r="P184" s="906"/>
      <c r="Q184" s="906"/>
      <c r="R184" s="906"/>
      <c r="S184" s="906"/>
      <c r="T184" s="906"/>
      <c r="U184" s="906"/>
      <c r="V184" s="906"/>
      <c r="W184" s="906"/>
      <c r="X184" s="906"/>
      <c r="Y184" s="906"/>
      <c r="Z184" s="906"/>
      <c r="AA184" s="906"/>
      <c r="AB184" s="906"/>
      <c r="AC184" s="906"/>
      <c r="AD184" s="906"/>
      <c r="AE184" s="906"/>
      <c r="AF184" s="906"/>
      <c r="AG184" s="906"/>
    </row>
    <row r="185" spans="4:33" x14ac:dyDescent="0.25">
      <c r="D185" s="906"/>
      <c r="E185" s="906"/>
      <c r="F185" s="906"/>
      <c r="G185" s="906"/>
      <c r="H185" s="906"/>
      <c r="I185" s="906"/>
      <c r="J185" s="906"/>
      <c r="K185" s="906"/>
      <c r="L185" s="906"/>
      <c r="M185" s="906"/>
      <c r="N185" s="906"/>
      <c r="O185" s="906"/>
      <c r="P185" s="906"/>
      <c r="Q185" s="906"/>
      <c r="R185" s="906"/>
      <c r="S185" s="906"/>
      <c r="T185" s="906"/>
      <c r="U185" s="906"/>
      <c r="V185" s="906"/>
      <c r="W185" s="906"/>
      <c r="X185" s="906"/>
      <c r="Y185" s="906"/>
      <c r="Z185" s="906"/>
      <c r="AA185" s="906"/>
      <c r="AB185" s="906"/>
      <c r="AC185" s="906"/>
      <c r="AD185" s="906"/>
      <c r="AE185" s="906"/>
      <c r="AF185" s="906"/>
      <c r="AG185" s="906"/>
    </row>
    <row r="186" spans="4:33" x14ac:dyDescent="0.25">
      <c r="D186" s="905" t="s">
        <v>1873</v>
      </c>
      <c r="E186" s="906"/>
      <c r="F186" s="906"/>
      <c r="G186" s="906"/>
      <c r="H186" s="906"/>
      <c r="I186" s="906"/>
      <c r="J186" s="906"/>
      <c r="K186" s="906"/>
      <c r="L186" s="906"/>
      <c r="M186" s="906"/>
      <c r="N186" s="906"/>
      <c r="O186" s="906"/>
      <c r="P186" s="906"/>
      <c r="Q186" s="906"/>
      <c r="R186" s="906"/>
      <c r="S186" s="906"/>
      <c r="T186" s="906"/>
      <c r="U186" s="906"/>
      <c r="V186" s="906"/>
      <c r="W186" s="906"/>
      <c r="X186" s="906"/>
      <c r="Y186" s="906"/>
      <c r="Z186" s="906"/>
      <c r="AA186" s="906"/>
      <c r="AB186" s="906"/>
      <c r="AC186" s="906"/>
      <c r="AD186" s="906"/>
      <c r="AE186" s="906"/>
      <c r="AF186" s="906"/>
      <c r="AG186" s="906"/>
    </row>
    <row r="188" spans="4:33" x14ac:dyDescent="0.25">
      <c r="D188" s="902" t="s">
        <v>1981</v>
      </c>
    </row>
    <row r="190" spans="4:33" x14ac:dyDescent="0.25">
      <c r="D190" s="902" t="s">
        <v>1252</v>
      </c>
    </row>
    <row r="192" spans="4:33" x14ac:dyDescent="0.25">
      <c r="D192" s="898" t="s">
        <v>1253</v>
      </c>
    </row>
    <row r="193" spans="1:34" ht="13.5" thickBot="1" x14ac:dyDescent="0.3"/>
    <row r="194" spans="1:34" s="887" customFormat="1" ht="12" thickBot="1" x14ac:dyDescent="0.3">
      <c r="A194" s="886"/>
      <c r="D194" s="1321" t="s">
        <v>20</v>
      </c>
      <c r="E194" s="1322"/>
      <c r="F194" s="1322"/>
      <c r="G194" s="1322"/>
      <c r="H194" s="1322"/>
      <c r="I194" s="1323"/>
      <c r="J194" s="1052" t="s">
        <v>2</v>
      </c>
      <c r="K194" s="1052"/>
      <c r="L194" s="1052"/>
      <c r="M194" s="1052"/>
      <c r="N194" s="1052"/>
      <c r="O194" s="1052"/>
      <c r="P194" s="1052"/>
      <c r="Q194" s="1052"/>
      <c r="R194" s="1052"/>
      <c r="S194" s="1052"/>
      <c r="T194" s="1052"/>
      <c r="U194" s="1052"/>
      <c r="V194" s="1052"/>
      <c r="W194" s="1052"/>
      <c r="X194" s="1052"/>
      <c r="Y194" s="1052"/>
      <c r="Z194" s="1052"/>
      <c r="AA194" s="1052"/>
      <c r="AB194" s="1052"/>
      <c r="AC194" s="1052"/>
      <c r="AD194" s="1052"/>
      <c r="AE194" s="1052"/>
      <c r="AF194" s="1052"/>
      <c r="AG194" s="1052"/>
    </row>
    <row r="195" spans="1:34" s="887" customFormat="1" ht="42" customHeight="1" thickBot="1" x14ac:dyDescent="0.3">
      <c r="A195" s="886"/>
      <c r="D195" s="1324"/>
      <c r="E195" s="1325"/>
      <c r="F195" s="1325"/>
      <c r="G195" s="1325"/>
      <c r="H195" s="1325"/>
      <c r="I195" s="1326"/>
      <c r="J195" s="1029" t="s">
        <v>405</v>
      </c>
      <c r="K195" s="1029"/>
      <c r="L195" s="1029"/>
      <c r="M195" s="1029" t="s">
        <v>21</v>
      </c>
      <c r="N195" s="1029"/>
      <c r="O195" s="1029"/>
      <c r="P195" s="1029" t="s">
        <v>406</v>
      </c>
      <c r="Q195" s="1029"/>
      <c r="R195" s="1029"/>
      <c r="S195" s="1029" t="s">
        <v>22</v>
      </c>
      <c r="T195" s="1029"/>
      <c r="U195" s="1029"/>
      <c r="V195" s="1029" t="s">
        <v>23</v>
      </c>
      <c r="W195" s="1029"/>
      <c r="X195" s="1029"/>
      <c r="Y195" s="1029" t="s">
        <v>407</v>
      </c>
      <c r="Z195" s="1029"/>
      <c r="AA195" s="1029"/>
      <c r="AB195" s="1029" t="s">
        <v>24</v>
      </c>
      <c r="AC195" s="1029"/>
      <c r="AD195" s="1029"/>
      <c r="AE195" s="1029" t="s">
        <v>14</v>
      </c>
      <c r="AF195" s="1029"/>
      <c r="AG195" s="1029"/>
    </row>
    <row r="196" spans="1:34" s="920" customFormat="1" ht="12" thickBot="1" x14ac:dyDescent="0.3">
      <c r="A196" s="919"/>
      <c r="D196" s="1144" t="s">
        <v>25</v>
      </c>
      <c r="E196" s="1144"/>
      <c r="F196" s="1144"/>
      <c r="G196" s="1144"/>
      <c r="H196" s="1144"/>
      <c r="I196" s="1144"/>
      <c r="J196" s="1144"/>
      <c r="K196" s="1144"/>
      <c r="L196" s="1144"/>
      <c r="M196" s="1144"/>
      <c r="N196" s="1144"/>
      <c r="O196" s="1144"/>
      <c r="P196" s="1144"/>
      <c r="Q196" s="1144"/>
      <c r="R196" s="1144"/>
      <c r="S196" s="1144"/>
      <c r="T196" s="1144"/>
      <c r="U196" s="1144"/>
      <c r="V196" s="1144"/>
      <c r="W196" s="1144"/>
      <c r="X196" s="1144"/>
      <c r="Y196" s="1144"/>
      <c r="Z196" s="1144"/>
      <c r="AA196" s="1144"/>
      <c r="AB196" s="1144"/>
      <c r="AC196" s="1144"/>
      <c r="AD196" s="1144"/>
      <c r="AE196" s="1144"/>
      <c r="AF196" s="1144"/>
      <c r="AG196" s="1144"/>
      <c r="AH196" s="921"/>
    </row>
    <row r="197" spans="1:34" s="887" customFormat="1" ht="21.75" customHeight="1" x14ac:dyDescent="0.25">
      <c r="A197" s="886"/>
      <c r="D197" s="1079" t="s">
        <v>26</v>
      </c>
      <c r="E197" s="1079"/>
      <c r="F197" s="1079"/>
      <c r="G197" s="1079"/>
      <c r="H197" s="1079"/>
      <c r="I197" s="1079"/>
      <c r="J197" s="1128"/>
      <c r="K197" s="1128"/>
      <c r="L197" s="1128"/>
      <c r="M197" s="1128">
        <v>3600</v>
      </c>
      <c r="N197" s="1128"/>
      <c r="O197" s="1128"/>
      <c r="P197" s="1128">
        <v>73973</v>
      </c>
      <c r="Q197" s="1128"/>
      <c r="R197" s="1128"/>
      <c r="S197" s="1128"/>
      <c r="T197" s="1128"/>
      <c r="U197" s="1128"/>
      <c r="V197" s="1128"/>
      <c r="W197" s="1128"/>
      <c r="X197" s="1128"/>
      <c r="Y197" s="1128"/>
      <c r="Z197" s="1128"/>
      <c r="AA197" s="1128"/>
      <c r="AB197" s="1128"/>
      <c r="AC197" s="1128"/>
      <c r="AD197" s="1128"/>
      <c r="AE197" s="1105">
        <f>SUM(J197:AD197)</f>
        <v>77573</v>
      </c>
      <c r="AF197" s="1105"/>
      <c r="AG197" s="1105"/>
    </row>
    <row r="198" spans="1:34" s="887" customFormat="1" ht="11.25" x14ac:dyDescent="0.25">
      <c r="A198" s="886"/>
      <c r="D198" s="1074" t="s">
        <v>27</v>
      </c>
      <c r="E198" s="1074"/>
      <c r="F198" s="1074"/>
      <c r="G198" s="1074"/>
      <c r="H198" s="1074"/>
      <c r="I198" s="1074"/>
      <c r="J198" s="1054"/>
      <c r="K198" s="1054"/>
      <c r="L198" s="1054"/>
      <c r="M198" s="1054"/>
      <c r="N198" s="1054"/>
      <c r="O198" s="1054"/>
      <c r="P198" s="1054"/>
      <c r="Q198" s="1054"/>
      <c r="R198" s="1054"/>
      <c r="S198" s="1054"/>
      <c r="T198" s="1054"/>
      <c r="U198" s="1054"/>
      <c r="V198" s="1054"/>
      <c r="W198" s="1054"/>
      <c r="X198" s="1054"/>
      <c r="Y198" s="1054"/>
      <c r="Z198" s="1054"/>
      <c r="AA198" s="1054"/>
      <c r="AB198" s="1054"/>
      <c r="AC198" s="1054"/>
      <c r="AD198" s="1054"/>
      <c r="AE198" s="1100">
        <f>SUM(J198:AD198)</f>
        <v>0</v>
      </c>
      <c r="AF198" s="1100"/>
      <c r="AG198" s="1100"/>
    </row>
    <row r="199" spans="1:34" s="887" customFormat="1" ht="11.25" x14ac:dyDescent="0.25">
      <c r="A199" s="886"/>
      <c r="D199" s="1074" t="s">
        <v>28</v>
      </c>
      <c r="E199" s="1074"/>
      <c r="F199" s="1074"/>
      <c r="G199" s="1074"/>
      <c r="H199" s="1074"/>
      <c r="I199" s="1074"/>
      <c r="J199" s="1054"/>
      <c r="K199" s="1054"/>
      <c r="L199" s="1054"/>
      <c r="M199" s="1054"/>
      <c r="N199" s="1054"/>
      <c r="O199" s="1054"/>
      <c r="P199" s="1054"/>
      <c r="Q199" s="1054"/>
      <c r="R199" s="1054"/>
      <c r="S199" s="1054"/>
      <c r="T199" s="1054"/>
      <c r="U199" s="1054"/>
      <c r="V199" s="1054"/>
      <c r="W199" s="1054"/>
      <c r="X199" s="1054"/>
      <c r="Y199" s="1054"/>
      <c r="Z199" s="1054"/>
      <c r="AA199" s="1054"/>
      <c r="AB199" s="1054"/>
      <c r="AC199" s="1054"/>
      <c r="AD199" s="1054"/>
      <c r="AE199" s="1100">
        <f t="shared" ref="AE199" si="0">SUM(J199:AD199)</f>
        <v>0</v>
      </c>
      <c r="AF199" s="1100"/>
      <c r="AG199" s="1100"/>
    </row>
    <row r="200" spans="1:34" s="887" customFormat="1" ht="11.25" x14ac:dyDescent="0.25">
      <c r="A200" s="886"/>
      <c r="D200" s="1074" t="s">
        <v>29</v>
      </c>
      <c r="E200" s="1074"/>
      <c r="F200" s="1074"/>
      <c r="G200" s="1074"/>
      <c r="H200" s="1074"/>
      <c r="I200" s="1074"/>
      <c r="J200" s="1054"/>
      <c r="K200" s="1054"/>
      <c r="L200" s="1054"/>
      <c r="M200" s="1054"/>
      <c r="N200" s="1054"/>
      <c r="O200" s="1054"/>
      <c r="P200" s="1054"/>
      <c r="Q200" s="1054"/>
      <c r="R200" s="1054"/>
      <c r="S200" s="1054"/>
      <c r="T200" s="1054"/>
      <c r="U200" s="1054"/>
      <c r="V200" s="1054"/>
      <c r="W200" s="1054"/>
      <c r="X200" s="1054"/>
      <c r="Y200" s="1054"/>
      <c r="Z200" s="1054"/>
      <c r="AA200" s="1054"/>
      <c r="AB200" s="1054"/>
      <c r="AC200" s="1054"/>
      <c r="AD200" s="1054"/>
      <c r="AE200" s="1100">
        <f>SUM(J200:AD200)</f>
        <v>0</v>
      </c>
      <c r="AF200" s="1100"/>
      <c r="AG200" s="1100"/>
    </row>
    <row r="201" spans="1:34" s="887" customFormat="1" ht="21.75" customHeight="1" thickBot="1" x14ac:dyDescent="0.3">
      <c r="A201" s="886"/>
      <c r="D201" s="1099" t="s">
        <v>30</v>
      </c>
      <c r="E201" s="1099"/>
      <c r="F201" s="1099"/>
      <c r="G201" s="1099"/>
      <c r="H201" s="1099"/>
      <c r="I201" s="1099"/>
      <c r="J201" s="1130">
        <f>J197+J198-J199+J200</f>
        <v>0</v>
      </c>
      <c r="K201" s="1130"/>
      <c r="L201" s="1130"/>
      <c r="M201" s="1130">
        <f t="shared" ref="M201" si="1">M197+M198-M199+M200</f>
        <v>3600</v>
      </c>
      <c r="N201" s="1130"/>
      <c r="O201" s="1130"/>
      <c r="P201" s="1130">
        <f t="shared" ref="P201" si="2">P197+P198-P199+P200</f>
        <v>73973</v>
      </c>
      <c r="Q201" s="1130"/>
      <c r="R201" s="1130"/>
      <c r="S201" s="1130">
        <f t="shared" ref="S201" si="3">S197+S198-S199+S200</f>
        <v>0</v>
      </c>
      <c r="T201" s="1130"/>
      <c r="U201" s="1130"/>
      <c r="V201" s="1130">
        <f t="shared" ref="V201" si="4">V197+V198-V199+V200</f>
        <v>0</v>
      </c>
      <c r="W201" s="1130"/>
      <c r="X201" s="1130"/>
      <c r="Y201" s="1130">
        <f t="shared" ref="Y201" si="5">Y197+Y198-Y199+Y200</f>
        <v>0</v>
      </c>
      <c r="Z201" s="1130"/>
      <c r="AA201" s="1130"/>
      <c r="AB201" s="1130">
        <f t="shared" ref="AB201" si="6">AB197+AB198-AB199+AB200</f>
        <v>0</v>
      </c>
      <c r="AC201" s="1130"/>
      <c r="AD201" s="1130"/>
      <c r="AE201" s="1130">
        <f t="shared" ref="AE201" si="7">AE197+AE198-AE199+AE200</f>
        <v>77573</v>
      </c>
      <c r="AF201" s="1130"/>
      <c r="AG201" s="1130"/>
    </row>
    <row r="202" spans="1:34" s="920" customFormat="1" ht="12" thickBot="1" x14ac:dyDescent="0.3">
      <c r="A202" s="919"/>
      <c r="D202" s="1144" t="s">
        <v>31</v>
      </c>
      <c r="E202" s="1144"/>
      <c r="F202" s="1144"/>
      <c r="G202" s="1144"/>
      <c r="H202" s="1144"/>
      <c r="I202" s="1144"/>
      <c r="J202" s="1144"/>
      <c r="K202" s="1144"/>
      <c r="L202" s="1144"/>
      <c r="M202" s="1144"/>
      <c r="N202" s="1144"/>
      <c r="O202" s="1144"/>
      <c r="P202" s="1144"/>
      <c r="Q202" s="1144"/>
      <c r="R202" s="1144"/>
      <c r="S202" s="1144"/>
      <c r="T202" s="1144"/>
      <c r="U202" s="1144"/>
      <c r="V202" s="1144"/>
      <c r="W202" s="1144"/>
      <c r="X202" s="1144"/>
      <c r="Y202" s="1144"/>
      <c r="Z202" s="1144"/>
      <c r="AA202" s="1144"/>
      <c r="AB202" s="1144"/>
      <c r="AC202" s="1144"/>
      <c r="AD202" s="1144"/>
      <c r="AE202" s="1144"/>
      <c r="AF202" s="1144"/>
      <c r="AG202" s="1144"/>
      <c r="AH202" s="921"/>
    </row>
    <row r="203" spans="1:34" s="887" customFormat="1" ht="21.75" customHeight="1" x14ac:dyDescent="0.25">
      <c r="A203" s="886"/>
      <c r="D203" s="1084" t="s">
        <v>32</v>
      </c>
      <c r="E203" s="1085"/>
      <c r="F203" s="1085"/>
      <c r="G203" s="1085"/>
      <c r="H203" s="1085"/>
      <c r="I203" s="1086"/>
      <c r="J203" s="1120"/>
      <c r="K203" s="1121"/>
      <c r="L203" s="1122"/>
      <c r="M203" s="1120">
        <v>1050</v>
      </c>
      <c r="N203" s="1121"/>
      <c r="O203" s="1122"/>
      <c r="P203" s="1120">
        <v>979</v>
      </c>
      <c r="Q203" s="1121"/>
      <c r="R203" s="1122"/>
      <c r="S203" s="1120"/>
      <c r="T203" s="1121"/>
      <c r="U203" s="1122"/>
      <c r="V203" s="1120"/>
      <c r="W203" s="1121"/>
      <c r="X203" s="1122"/>
      <c r="Y203" s="1120"/>
      <c r="Z203" s="1121"/>
      <c r="AA203" s="1122"/>
      <c r="AB203" s="1120"/>
      <c r="AC203" s="1121"/>
      <c r="AD203" s="1122"/>
      <c r="AE203" s="1138">
        <f>SUM(J203:AD203)</f>
        <v>2029</v>
      </c>
      <c r="AF203" s="1139"/>
      <c r="AG203" s="1140"/>
    </row>
    <row r="204" spans="1:34" s="887" customFormat="1" ht="11.25" x14ac:dyDescent="0.25">
      <c r="A204" s="886"/>
      <c r="D204" s="1141" t="s">
        <v>27</v>
      </c>
      <c r="E204" s="1142"/>
      <c r="F204" s="1142"/>
      <c r="G204" s="1142"/>
      <c r="H204" s="1142"/>
      <c r="I204" s="1143"/>
      <c r="J204" s="1123"/>
      <c r="K204" s="1124"/>
      <c r="L204" s="1125"/>
      <c r="M204" s="1123">
        <v>900</v>
      </c>
      <c r="N204" s="1124"/>
      <c r="O204" s="1125"/>
      <c r="P204" s="1123">
        <v>1068</v>
      </c>
      <c r="Q204" s="1124"/>
      <c r="R204" s="1125"/>
      <c r="S204" s="1123"/>
      <c r="T204" s="1124"/>
      <c r="U204" s="1125"/>
      <c r="V204" s="1123"/>
      <c r="W204" s="1124"/>
      <c r="X204" s="1125"/>
      <c r="Y204" s="1123"/>
      <c r="Z204" s="1124"/>
      <c r="AA204" s="1125"/>
      <c r="AB204" s="1123"/>
      <c r="AC204" s="1124"/>
      <c r="AD204" s="1125"/>
      <c r="AE204" s="1101">
        <f>SUM(J204:AD204)</f>
        <v>1968</v>
      </c>
      <c r="AF204" s="1102"/>
      <c r="AG204" s="1103"/>
    </row>
    <row r="205" spans="1:34" s="887" customFormat="1" ht="11.25" x14ac:dyDescent="0.25">
      <c r="A205" s="886"/>
      <c r="D205" s="1141" t="s">
        <v>28</v>
      </c>
      <c r="E205" s="1142"/>
      <c r="F205" s="1142"/>
      <c r="G205" s="1142"/>
      <c r="H205" s="1142"/>
      <c r="I205" s="1143"/>
      <c r="J205" s="1123"/>
      <c r="K205" s="1124"/>
      <c r="L205" s="1125"/>
      <c r="M205" s="1123"/>
      <c r="N205" s="1124"/>
      <c r="O205" s="1125"/>
      <c r="P205" s="1123"/>
      <c r="Q205" s="1124"/>
      <c r="R205" s="1125"/>
      <c r="S205" s="1123"/>
      <c r="T205" s="1124"/>
      <c r="U205" s="1125"/>
      <c r="V205" s="1123"/>
      <c r="W205" s="1124"/>
      <c r="X205" s="1125"/>
      <c r="Y205" s="1123"/>
      <c r="Z205" s="1124"/>
      <c r="AA205" s="1125"/>
      <c r="AB205" s="1123"/>
      <c r="AC205" s="1124"/>
      <c r="AD205" s="1125"/>
      <c r="AE205" s="1101">
        <f t="shared" ref="AE205:AE206" si="8">SUM(J205:AD205)</f>
        <v>0</v>
      </c>
      <c r="AF205" s="1102"/>
      <c r="AG205" s="1103"/>
    </row>
    <row r="206" spans="1:34" s="887" customFormat="1" ht="11.25" x14ac:dyDescent="0.25">
      <c r="A206" s="886"/>
      <c r="D206" s="1074" t="s">
        <v>29</v>
      </c>
      <c r="E206" s="1074"/>
      <c r="F206" s="1074"/>
      <c r="G206" s="1074"/>
      <c r="H206" s="1074"/>
      <c r="I206" s="1074"/>
      <c r="J206" s="1054"/>
      <c r="K206" s="1054"/>
      <c r="L206" s="1054"/>
      <c r="M206" s="1054"/>
      <c r="N206" s="1054"/>
      <c r="O206" s="1054"/>
      <c r="P206" s="1054"/>
      <c r="Q206" s="1054"/>
      <c r="R206" s="1054"/>
      <c r="S206" s="1054"/>
      <c r="T206" s="1054"/>
      <c r="U206" s="1054"/>
      <c r="V206" s="1054"/>
      <c r="W206" s="1054"/>
      <c r="X206" s="1054"/>
      <c r="Y206" s="1054"/>
      <c r="Z206" s="1054"/>
      <c r="AA206" s="1054"/>
      <c r="AB206" s="1054"/>
      <c r="AC206" s="1054"/>
      <c r="AD206" s="1054"/>
      <c r="AE206" s="1101">
        <f t="shared" si="8"/>
        <v>0</v>
      </c>
      <c r="AF206" s="1102"/>
      <c r="AG206" s="1103"/>
    </row>
    <row r="207" spans="1:34" s="887" customFormat="1" ht="21.75" customHeight="1" thickBot="1" x14ac:dyDescent="0.3">
      <c r="A207" s="886"/>
      <c r="D207" s="1133" t="s">
        <v>30</v>
      </c>
      <c r="E207" s="1134"/>
      <c r="F207" s="1134"/>
      <c r="G207" s="1134"/>
      <c r="H207" s="1134"/>
      <c r="I207" s="1135"/>
      <c r="J207" s="1130">
        <f>J203+J204-J205+J206</f>
        <v>0</v>
      </c>
      <c r="K207" s="1130"/>
      <c r="L207" s="1130"/>
      <c r="M207" s="1130">
        <f t="shared" ref="M207" si="9">M203+M204-M205+M206</f>
        <v>1950</v>
      </c>
      <c r="N207" s="1130"/>
      <c r="O207" s="1130"/>
      <c r="P207" s="1130">
        <f t="shared" ref="P207" si="10">P203+P204-P205+P206</f>
        <v>2047</v>
      </c>
      <c r="Q207" s="1130"/>
      <c r="R207" s="1130"/>
      <c r="S207" s="1130">
        <f t="shared" ref="S207" si="11">S203+S204-S205+S206</f>
        <v>0</v>
      </c>
      <c r="T207" s="1130"/>
      <c r="U207" s="1130"/>
      <c r="V207" s="1130">
        <f t="shared" ref="V207" si="12">V203+V204-V205+V206</f>
        <v>0</v>
      </c>
      <c r="W207" s="1130"/>
      <c r="X207" s="1130"/>
      <c r="Y207" s="1130">
        <f t="shared" ref="Y207" si="13">Y203+Y204-Y205+Y206</f>
        <v>0</v>
      </c>
      <c r="Z207" s="1130"/>
      <c r="AA207" s="1130"/>
      <c r="AB207" s="1130">
        <f t="shared" ref="AB207" si="14">AB203+AB204-AB205+AB206</f>
        <v>0</v>
      </c>
      <c r="AC207" s="1130"/>
      <c r="AD207" s="1130"/>
      <c r="AE207" s="1130">
        <f t="shared" ref="AE207" si="15">AE203+AE204-AE205+AE206</f>
        <v>3997</v>
      </c>
      <c r="AF207" s="1130"/>
      <c r="AG207" s="1130"/>
    </row>
    <row r="208" spans="1:34" s="920" customFormat="1" ht="12" thickBot="1" x14ac:dyDescent="0.3">
      <c r="A208" s="919"/>
      <c r="D208" s="1144" t="s">
        <v>33</v>
      </c>
      <c r="E208" s="1144"/>
      <c r="F208" s="1144"/>
      <c r="G208" s="1144"/>
      <c r="H208" s="1144"/>
      <c r="I208" s="1144"/>
      <c r="J208" s="1144"/>
      <c r="K208" s="1144"/>
      <c r="L208" s="1144"/>
      <c r="M208" s="1144"/>
      <c r="N208" s="1144"/>
      <c r="O208" s="1144"/>
      <c r="P208" s="1144"/>
      <c r="Q208" s="1144"/>
      <c r="R208" s="1144"/>
      <c r="S208" s="1144"/>
      <c r="T208" s="1144"/>
      <c r="U208" s="1144"/>
      <c r="V208" s="1144"/>
      <c r="W208" s="1144"/>
      <c r="X208" s="1144"/>
      <c r="Y208" s="1144"/>
      <c r="Z208" s="1144"/>
      <c r="AA208" s="1144"/>
      <c r="AB208" s="1144"/>
      <c r="AC208" s="1144"/>
      <c r="AD208" s="1144"/>
      <c r="AE208" s="1144"/>
      <c r="AF208" s="1144"/>
      <c r="AG208" s="1144"/>
      <c r="AH208" s="921"/>
    </row>
    <row r="209" spans="1:34" s="887" customFormat="1" ht="21.75" customHeight="1" x14ac:dyDescent="0.25">
      <c r="A209" s="886"/>
      <c r="D209" s="1084" t="s">
        <v>32</v>
      </c>
      <c r="E209" s="1085"/>
      <c r="F209" s="1085"/>
      <c r="G209" s="1085"/>
      <c r="H209" s="1085"/>
      <c r="I209" s="1086"/>
      <c r="J209" s="1120"/>
      <c r="K209" s="1121"/>
      <c r="L209" s="1122"/>
      <c r="M209" s="1120"/>
      <c r="N209" s="1121"/>
      <c r="O209" s="1122"/>
      <c r="P209" s="1120"/>
      <c r="Q209" s="1121"/>
      <c r="R209" s="1122"/>
      <c r="S209" s="1120"/>
      <c r="T209" s="1121"/>
      <c r="U209" s="1122"/>
      <c r="V209" s="1120"/>
      <c r="W209" s="1121"/>
      <c r="X209" s="1122"/>
      <c r="Y209" s="1120"/>
      <c r="Z209" s="1121"/>
      <c r="AA209" s="1122"/>
      <c r="AB209" s="1120"/>
      <c r="AC209" s="1121"/>
      <c r="AD209" s="1122"/>
      <c r="AE209" s="1138">
        <f>SUM(J209:AD209)</f>
        <v>0</v>
      </c>
      <c r="AF209" s="1139"/>
      <c r="AG209" s="1140"/>
    </row>
    <row r="210" spans="1:34" s="887" customFormat="1" ht="11.25" x14ac:dyDescent="0.25">
      <c r="A210" s="886"/>
      <c r="D210" s="1141" t="s">
        <v>27</v>
      </c>
      <c r="E210" s="1142"/>
      <c r="F210" s="1142"/>
      <c r="G210" s="1142"/>
      <c r="H210" s="1142"/>
      <c r="I210" s="1143"/>
      <c r="J210" s="1123"/>
      <c r="K210" s="1124"/>
      <c r="L210" s="1125"/>
      <c r="M210" s="1123"/>
      <c r="N210" s="1124"/>
      <c r="O210" s="1125"/>
      <c r="P210" s="1123"/>
      <c r="Q210" s="1124"/>
      <c r="R210" s="1125"/>
      <c r="S210" s="1123"/>
      <c r="T210" s="1124"/>
      <c r="U210" s="1125"/>
      <c r="V210" s="1123"/>
      <c r="W210" s="1124"/>
      <c r="X210" s="1125"/>
      <c r="Y210" s="1123"/>
      <c r="Z210" s="1124"/>
      <c r="AA210" s="1125"/>
      <c r="AB210" s="1123"/>
      <c r="AC210" s="1124"/>
      <c r="AD210" s="1125"/>
      <c r="AE210" s="1101">
        <f>SUM(J210:AD210)</f>
        <v>0</v>
      </c>
      <c r="AF210" s="1102"/>
      <c r="AG210" s="1103"/>
    </row>
    <row r="211" spans="1:34" s="887" customFormat="1" ht="11.25" x14ac:dyDescent="0.25">
      <c r="A211" s="886"/>
      <c r="D211" s="1141" t="s">
        <v>28</v>
      </c>
      <c r="E211" s="1142"/>
      <c r="F211" s="1142"/>
      <c r="G211" s="1142"/>
      <c r="H211" s="1142"/>
      <c r="I211" s="1143"/>
      <c r="J211" s="1123"/>
      <c r="K211" s="1124"/>
      <c r="L211" s="1125"/>
      <c r="M211" s="1123"/>
      <c r="N211" s="1124"/>
      <c r="O211" s="1125"/>
      <c r="P211" s="1123"/>
      <c r="Q211" s="1124"/>
      <c r="R211" s="1125"/>
      <c r="S211" s="1123"/>
      <c r="T211" s="1124"/>
      <c r="U211" s="1125"/>
      <c r="V211" s="1123"/>
      <c r="W211" s="1124"/>
      <c r="X211" s="1125"/>
      <c r="Y211" s="1123"/>
      <c r="Z211" s="1124"/>
      <c r="AA211" s="1125"/>
      <c r="AB211" s="1123"/>
      <c r="AC211" s="1124"/>
      <c r="AD211" s="1125"/>
      <c r="AE211" s="1101">
        <f t="shared" ref="AE211:AE212" si="16">SUM(J211:AD211)</f>
        <v>0</v>
      </c>
      <c r="AF211" s="1102"/>
      <c r="AG211" s="1103"/>
    </row>
    <row r="212" spans="1:34" s="887" customFormat="1" ht="11.25" x14ac:dyDescent="0.25">
      <c r="A212" s="886"/>
      <c r="D212" s="1074" t="s">
        <v>29</v>
      </c>
      <c r="E212" s="1074"/>
      <c r="F212" s="1074"/>
      <c r="G212" s="1074"/>
      <c r="H212" s="1074"/>
      <c r="I212" s="1074"/>
      <c r="J212" s="1054"/>
      <c r="K212" s="1054"/>
      <c r="L212" s="1054"/>
      <c r="M212" s="1054"/>
      <c r="N212" s="1054"/>
      <c r="O212" s="1054"/>
      <c r="P212" s="1054"/>
      <c r="Q212" s="1054"/>
      <c r="R212" s="1054"/>
      <c r="S212" s="1054"/>
      <c r="T212" s="1054"/>
      <c r="U212" s="1054"/>
      <c r="V212" s="1054"/>
      <c r="W212" s="1054"/>
      <c r="X212" s="1054"/>
      <c r="Y212" s="1054"/>
      <c r="Z212" s="1054"/>
      <c r="AA212" s="1054"/>
      <c r="AB212" s="1054"/>
      <c r="AC212" s="1054"/>
      <c r="AD212" s="1054"/>
      <c r="AE212" s="1101">
        <f t="shared" si="16"/>
        <v>0</v>
      </c>
      <c r="AF212" s="1102"/>
      <c r="AG212" s="1103"/>
    </row>
    <row r="213" spans="1:34" s="887" customFormat="1" ht="22.5" customHeight="1" thickBot="1" x14ac:dyDescent="0.3">
      <c r="A213" s="886"/>
      <c r="D213" s="1133" t="s">
        <v>30</v>
      </c>
      <c r="E213" s="1134"/>
      <c r="F213" s="1134"/>
      <c r="G213" s="1134"/>
      <c r="H213" s="1134"/>
      <c r="I213" s="1135"/>
      <c r="J213" s="1130">
        <f>J209+J210-J211+J212</f>
        <v>0</v>
      </c>
      <c r="K213" s="1130"/>
      <c r="L213" s="1130"/>
      <c r="M213" s="1130">
        <f t="shared" ref="M213" si="17">M209+M210-M211+M212</f>
        <v>0</v>
      </c>
      <c r="N213" s="1130"/>
      <c r="O213" s="1130"/>
      <c r="P213" s="1130">
        <f t="shared" ref="P213" si="18">P209+P210-P211+P212</f>
        <v>0</v>
      </c>
      <c r="Q213" s="1130"/>
      <c r="R213" s="1130"/>
      <c r="S213" s="1130">
        <f t="shared" ref="S213" si="19">S209+S210-S211+S212</f>
        <v>0</v>
      </c>
      <c r="T213" s="1130"/>
      <c r="U213" s="1130"/>
      <c r="V213" s="1130">
        <f t="shared" ref="V213" si="20">V209+V210-V211+V212</f>
        <v>0</v>
      </c>
      <c r="W213" s="1130"/>
      <c r="X213" s="1130"/>
      <c r="Y213" s="1130">
        <f t="shared" ref="Y213" si="21">Y209+Y210-Y211+Y212</f>
        <v>0</v>
      </c>
      <c r="Z213" s="1130"/>
      <c r="AA213" s="1130"/>
      <c r="AB213" s="1130">
        <f t="shared" ref="AB213" si="22">AB209+AB210-AB211+AB212</f>
        <v>0</v>
      </c>
      <c r="AC213" s="1130"/>
      <c r="AD213" s="1130"/>
      <c r="AE213" s="1130">
        <f t="shared" ref="AE213" si="23">AE209+AE210-AE211+AE212</f>
        <v>0</v>
      </c>
      <c r="AF213" s="1130"/>
      <c r="AG213" s="1130"/>
    </row>
    <row r="214" spans="1:34" s="923" customFormat="1" ht="12" thickBot="1" x14ac:dyDescent="0.3">
      <c r="A214" s="922"/>
      <c r="D214" s="1144" t="s">
        <v>34</v>
      </c>
      <c r="E214" s="1144"/>
      <c r="F214" s="1144"/>
      <c r="G214" s="1144"/>
      <c r="H214" s="1144"/>
      <c r="I214" s="1144"/>
      <c r="J214" s="1144"/>
      <c r="K214" s="1144"/>
      <c r="L214" s="1144"/>
      <c r="M214" s="1144"/>
      <c r="N214" s="1144"/>
      <c r="O214" s="1144"/>
      <c r="P214" s="1144"/>
      <c r="Q214" s="1144"/>
      <c r="R214" s="1144"/>
      <c r="S214" s="1144"/>
      <c r="T214" s="1144"/>
      <c r="U214" s="1144"/>
      <c r="V214" s="1144"/>
      <c r="W214" s="1144"/>
      <c r="X214" s="1144"/>
      <c r="Y214" s="1144"/>
      <c r="Z214" s="1144"/>
      <c r="AA214" s="1144"/>
      <c r="AB214" s="1144"/>
      <c r="AC214" s="1144"/>
      <c r="AD214" s="1144"/>
      <c r="AE214" s="1144"/>
      <c r="AF214" s="1144"/>
      <c r="AG214" s="1144"/>
      <c r="AH214" s="924"/>
    </row>
    <row r="215" spans="1:34" s="887" customFormat="1" ht="22.5" customHeight="1" x14ac:dyDescent="0.25">
      <c r="A215" s="886"/>
      <c r="D215" s="1129" t="s">
        <v>32</v>
      </c>
      <c r="E215" s="1129"/>
      <c r="F215" s="1129"/>
      <c r="G215" s="1129"/>
      <c r="H215" s="1129"/>
      <c r="I215" s="1129"/>
      <c r="J215" s="1137">
        <f>J197-J203-J209</f>
        <v>0</v>
      </c>
      <c r="K215" s="1137"/>
      <c r="L215" s="1137"/>
      <c r="M215" s="1137">
        <f>M197-M203-M209</f>
        <v>2550</v>
      </c>
      <c r="N215" s="1137"/>
      <c r="O215" s="1137"/>
      <c r="P215" s="1137">
        <f>P197-P203-P209</f>
        <v>72994</v>
      </c>
      <c r="Q215" s="1137"/>
      <c r="R215" s="1137"/>
      <c r="S215" s="1137">
        <f>S197-S203-S209</f>
        <v>0</v>
      </c>
      <c r="T215" s="1137"/>
      <c r="U215" s="1137"/>
      <c r="V215" s="1137">
        <f>V197-V203-V209</f>
        <v>0</v>
      </c>
      <c r="W215" s="1137"/>
      <c r="X215" s="1137"/>
      <c r="Y215" s="1137">
        <f>Y197-Y203-Y209</f>
        <v>0</v>
      </c>
      <c r="Z215" s="1137"/>
      <c r="AA215" s="1137"/>
      <c r="AB215" s="1137">
        <f>AB197-AB203-AB209</f>
        <v>0</v>
      </c>
      <c r="AC215" s="1137"/>
      <c r="AD215" s="1137"/>
      <c r="AE215" s="1137">
        <f>AE197-AE203-AE209</f>
        <v>75544</v>
      </c>
      <c r="AF215" s="1137"/>
      <c r="AG215" s="1137"/>
    </row>
    <row r="216" spans="1:34" s="887" customFormat="1" ht="22.5" customHeight="1" thickBot="1" x14ac:dyDescent="0.3">
      <c r="A216" s="886"/>
      <c r="D216" s="1099" t="s">
        <v>30</v>
      </c>
      <c r="E216" s="1099"/>
      <c r="F216" s="1099"/>
      <c r="G216" s="1099"/>
      <c r="H216" s="1099"/>
      <c r="I216" s="1099"/>
      <c r="J216" s="1130">
        <f>J201-J207-J213</f>
        <v>0</v>
      </c>
      <c r="K216" s="1130"/>
      <c r="L216" s="1130"/>
      <c r="M216" s="1130">
        <f>M201-M207-M213</f>
        <v>1650</v>
      </c>
      <c r="N216" s="1130"/>
      <c r="O216" s="1130"/>
      <c r="P216" s="1130">
        <f>P201-P207-P213</f>
        <v>71926</v>
      </c>
      <c r="Q216" s="1130"/>
      <c r="R216" s="1130"/>
      <c r="S216" s="1130">
        <f>S201-S207-S213</f>
        <v>0</v>
      </c>
      <c r="T216" s="1130"/>
      <c r="U216" s="1130"/>
      <c r="V216" s="1130">
        <f>V201-V207-V213</f>
        <v>0</v>
      </c>
      <c r="W216" s="1130"/>
      <c r="X216" s="1130"/>
      <c r="Y216" s="1130">
        <f>Y201-Y207-Y213</f>
        <v>0</v>
      </c>
      <c r="Z216" s="1130"/>
      <c r="AA216" s="1130"/>
      <c r="AB216" s="1130">
        <f>AB201-AB207-AB213</f>
        <v>0</v>
      </c>
      <c r="AC216" s="1130"/>
      <c r="AD216" s="1130"/>
      <c r="AE216" s="1130">
        <f>AE201-AE207-AE213</f>
        <v>73576</v>
      </c>
      <c r="AF216" s="1130"/>
      <c r="AG216" s="1130"/>
    </row>
    <row r="217" spans="1:34" ht="13.5" thickBot="1" x14ac:dyDescent="0.3">
      <c r="D217" s="905"/>
      <c r="E217" s="905"/>
      <c r="F217" s="905"/>
      <c r="G217" s="905"/>
    </row>
    <row r="218" spans="1:34" s="887" customFormat="1" ht="12" thickBot="1" x14ac:dyDescent="0.3">
      <c r="A218" s="886"/>
      <c r="D218" s="1043" t="s">
        <v>20</v>
      </c>
      <c r="E218" s="1044"/>
      <c r="F218" s="1044"/>
      <c r="G218" s="1044"/>
      <c r="H218" s="1044"/>
      <c r="I218" s="1045"/>
      <c r="J218" s="1055" t="s">
        <v>3</v>
      </c>
      <c r="K218" s="1055"/>
      <c r="L218" s="1055"/>
      <c r="M218" s="1055"/>
      <c r="N218" s="1055"/>
      <c r="O218" s="1055"/>
      <c r="P218" s="1055"/>
      <c r="Q218" s="1055"/>
      <c r="R218" s="1055"/>
      <c r="S218" s="1055"/>
      <c r="T218" s="1055"/>
      <c r="U218" s="1055"/>
      <c r="V218" s="1055"/>
      <c r="W218" s="1055"/>
      <c r="X218" s="1055"/>
      <c r="Y218" s="1055"/>
      <c r="Z218" s="1055"/>
      <c r="AA218" s="1055"/>
      <c r="AB218" s="1055"/>
      <c r="AC218" s="1055"/>
      <c r="AD218" s="1055"/>
      <c r="AE218" s="1055"/>
      <c r="AF218" s="1055"/>
      <c r="AG218" s="1055"/>
    </row>
    <row r="219" spans="1:34" s="887" customFormat="1" ht="36" customHeight="1" thickBot="1" x14ac:dyDescent="0.3">
      <c r="A219" s="886"/>
      <c r="D219" s="1046"/>
      <c r="E219" s="1047"/>
      <c r="F219" s="1047"/>
      <c r="G219" s="1047"/>
      <c r="H219" s="1047"/>
      <c r="I219" s="1048"/>
      <c r="J219" s="1056" t="s">
        <v>405</v>
      </c>
      <c r="K219" s="1056"/>
      <c r="L219" s="1056"/>
      <c r="M219" s="1056" t="s">
        <v>21</v>
      </c>
      <c r="N219" s="1056"/>
      <c r="O219" s="1056"/>
      <c r="P219" s="1056" t="s">
        <v>406</v>
      </c>
      <c r="Q219" s="1056"/>
      <c r="R219" s="1056"/>
      <c r="S219" s="1056" t="s">
        <v>22</v>
      </c>
      <c r="T219" s="1056"/>
      <c r="U219" s="1056"/>
      <c r="V219" s="1056" t="s">
        <v>23</v>
      </c>
      <c r="W219" s="1056"/>
      <c r="X219" s="1056"/>
      <c r="Y219" s="1056" t="s">
        <v>407</v>
      </c>
      <c r="Z219" s="1056"/>
      <c r="AA219" s="1056"/>
      <c r="AB219" s="1056" t="s">
        <v>24</v>
      </c>
      <c r="AC219" s="1056"/>
      <c r="AD219" s="1056"/>
      <c r="AE219" s="1056" t="s">
        <v>14</v>
      </c>
      <c r="AF219" s="1056"/>
      <c r="AG219" s="1056"/>
    </row>
    <row r="220" spans="1:34" s="926" customFormat="1" ht="12" thickBot="1" x14ac:dyDescent="0.3">
      <c r="A220" s="925"/>
      <c r="D220" s="1136" t="s">
        <v>25</v>
      </c>
      <c r="E220" s="1136"/>
      <c r="F220" s="1136"/>
      <c r="G220" s="1136"/>
      <c r="H220" s="1136"/>
      <c r="I220" s="1136"/>
      <c r="J220" s="1136"/>
      <c r="K220" s="1136"/>
      <c r="L220" s="1136"/>
      <c r="M220" s="1136"/>
      <c r="N220" s="1136"/>
      <c r="O220" s="1136"/>
      <c r="P220" s="1136"/>
      <c r="Q220" s="1136"/>
      <c r="R220" s="1136"/>
      <c r="S220" s="1136"/>
      <c r="T220" s="1136"/>
      <c r="U220" s="1136"/>
      <c r="V220" s="1136"/>
      <c r="W220" s="1136"/>
      <c r="X220" s="1136"/>
      <c r="Y220" s="1136"/>
      <c r="Z220" s="1136"/>
      <c r="AA220" s="1136"/>
      <c r="AB220" s="1136"/>
      <c r="AC220" s="1136"/>
      <c r="AD220" s="1136"/>
      <c r="AE220" s="1136"/>
      <c r="AF220" s="1136"/>
      <c r="AG220" s="1136"/>
      <c r="AH220" s="927"/>
    </row>
    <row r="221" spans="1:34" s="887" customFormat="1" ht="22.5" customHeight="1" x14ac:dyDescent="0.25">
      <c r="A221" s="886"/>
      <c r="D221" s="1079" t="s">
        <v>26</v>
      </c>
      <c r="E221" s="1079"/>
      <c r="F221" s="1079"/>
      <c r="G221" s="1079"/>
      <c r="H221" s="1079"/>
      <c r="I221" s="1079"/>
      <c r="J221" s="1128"/>
      <c r="K221" s="1128"/>
      <c r="L221" s="1128"/>
      <c r="M221" s="1128">
        <v>5668</v>
      </c>
      <c r="N221" s="1128"/>
      <c r="O221" s="1128"/>
      <c r="P221" s="1128">
        <v>0</v>
      </c>
      <c r="Q221" s="1128"/>
      <c r="R221" s="1128"/>
      <c r="S221" s="1128"/>
      <c r="T221" s="1128"/>
      <c r="U221" s="1128"/>
      <c r="V221" s="1128"/>
      <c r="W221" s="1128"/>
      <c r="X221" s="1128"/>
      <c r="Y221" s="1128"/>
      <c r="Z221" s="1128"/>
      <c r="AA221" s="1128"/>
      <c r="AB221" s="1128"/>
      <c r="AC221" s="1128"/>
      <c r="AD221" s="1128"/>
      <c r="AE221" s="1105">
        <f>SUM(J221:AD221)</f>
        <v>5668</v>
      </c>
      <c r="AF221" s="1105"/>
      <c r="AG221" s="1105"/>
    </row>
    <row r="222" spans="1:34" s="887" customFormat="1" ht="11.25" x14ac:dyDescent="0.25">
      <c r="A222" s="886"/>
      <c r="D222" s="1074" t="s">
        <v>27</v>
      </c>
      <c r="E222" s="1074"/>
      <c r="F222" s="1074"/>
      <c r="G222" s="1074"/>
      <c r="H222" s="1074"/>
      <c r="I222" s="1074"/>
      <c r="J222" s="1054"/>
      <c r="K222" s="1054"/>
      <c r="L222" s="1054"/>
      <c r="M222" s="1054"/>
      <c r="N222" s="1054"/>
      <c r="O222" s="1054"/>
      <c r="P222" s="1054">
        <v>73973</v>
      </c>
      <c r="Q222" s="1054"/>
      <c r="R222" s="1054"/>
      <c r="S222" s="1054"/>
      <c r="T222" s="1054"/>
      <c r="U222" s="1054"/>
      <c r="V222" s="1054"/>
      <c r="W222" s="1054"/>
      <c r="X222" s="1054"/>
      <c r="Y222" s="1054"/>
      <c r="Z222" s="1054"/>
      <c r="AA222" s="1054"/>
      <c r="AB222" s="1054"/>
      <c r="AC222" s="1054"/>
      <c r="AD222" s="1054"/>
      <c r="AE222" s="1101">
        <f>SUM(J222:AD222)</f>
        <v>73973</v>
      </c>
      <c r="AF222" s="1102"/>
      <c r="AG222" s="1103"/>
    </row>
    <row r="223" spans="1:34" s="887" customFormat="1" ht="11.25" x14ac:dyDescent="0.25">
      <c r="A223" s="886"/>
      <c r="D223" s="1074" t="s">
        <v>28</v>
      </c>
      <c r="E223" s="1074"/>
      <c r="F223" s="1074"/>
      <c r="G223" s="1074"/>
      <c r="H223" s="1074"/>
      <c r="I223" s="1074"/>
      <c r="J223" s="1054"/>
      <c r="K223" s="1054"/>
      <c r="L223" s="1054"/>
      <c r="M223" s="1054">
        <v>2068</v>
      </c>
      <c r="N223" s="1054"/>
      <c r="O223" s="1054"/>
      <c r="P223" s="1054"/>
      <c r="Q223" s="1054"/>
      <c r="R223" s="1054"/>
      <c r="S223" s="1054"/>
      <c r="T223" s="1054"/>
      <c r="U223" s="1054"/>
      <c r="V223" s="1054"/>
      <c r="W223" s="1054"/>
      <c r="X223" s="1054"/>
      <c r="Y223" s="1054"/>
      <c r="Z223" s="1054"/>
      <c r="AA223" s="1054"/>
      <c r="AB223" s="1054"/>
      <c r="AC223" s="1054"/>
      <c r="AD223" s="1054"/>
      <c r="AE223" s="1101">
        <f t="shared" ref="AE223:AE224" si="24">SUM(J223:AD223)</f>
        <v>2068</v>
      </c>
      <c r="AF223" s="1102"/>
      <c r="AG223" s="1103"/>
    </row>
    <row r="224" spans="1:34" s="887" customFormat="1" ht="11.25" x14ac:dyDescent="0.25">
      <c r="A224" s="886"/>
      <c r="D224" s="1074" t="s">
        <v>29</v>
      </c>
      <c r="E224" s="1074"/>
      <c r="F224" s="1074"/>
      <c r="G224" s="1074"/>
      <c r="H224" s="1074"/>
      <c r="I224" s="1074"/>
      <c r="J224" s="1054"/>
      <c r="K224" s="1054"/>
      <c r="L224" s="1054"/>
      <c r="M224" s="1054"/>
      <c r="N224" s="1054"/>
      <c r="O224" s="1054"/>
      <c r="P224" s="1054"/>
      <c r="Q224" s="1054"/>
      <c r="R224" s="1054"/>
      <c r="S224" s="1054"/>
      <c r="T224" s="1054"/>
      <c r="U224" s="1054"/>
      <c r="V224" s="1054"/>
      <c r="W224" s="1054"/>
      <c r="X224" s="1054"/>
      <c r="Y224" s="1054"/>
      <c r="Z224" s="1054"/>
      <c r="AA224" s="1054"/>
      <c r="AB224" s="1054"/>
      <c r="AC224" s="1054"/>
      <c r="AD224" s="1054"/>
      <c r="AE224" s="1101">
        <f t="shared" si="24"/>
        <v>0</v>
      </c>
      <c r="AF224" s="1102"/>
      <c r="AG224" s="1103"/>
    </row>
    <row r="225" spans="1:34" s="887" customFormat="1" ht="22.5" customHeight="1" thickBot="1" x14ac:dyDescent="0.3">
      <c r="A225" s="886"/>
      <c r="D225" s="1099" t="s">
        <v>30</v>
      </c>
      <c r="E225" s="1099"/>
      <c r="F225" s="1099"/>
      <c r="G225" s="1099"/>
      <c r="H225" s="1099"/>
      <c r="I225" s="1099"/>
      <c r="J225" s="1130">
        <f>J221+J222-J223+J224</f>
        <v>0</v>
      </c>
      <c r="K225" s="1130"/>
      <c r="L225" s="1130"/>
      <c r="M225" s="1130">
        <f t="shared" ref="M225" si="25">M221+M222-M223+M224</f>
        <v>3600</v>
      </c>
      <c r="N225" s="1130"/>
      <c r="O225" s="1130"/>
      <c r="P225" s="1130">
        <f t="shared" ref="P225" si="26">P221+P222-P223+P224</f>
        <v>73973</v>
      </c>
      <c r="Q225" s="1130"/>
      <c r="R225" s="1130"/>
      <c r="S225" s="1130">
        <f t="shared" ref="S225" si="27">S221+S222-S223+S224</f>
        <v>0</v>
      </c>
      <c r="T225" s="1130"/>
      <c r="U225" s="1130"/>
      <c r="V225" s="1130">
        <f t="shared" ref="V225" si="28">V221+V222-V223+V224</f>
        <v>0</v>
      </c>
      <c r="W225" s="1130"/>
      <c r="X225" s="1130"/>
      <c r="Y225" s="1130">
        <f t="shared" ref="Y225" si="29">Y221+Y222-Y223+Y224</f>
        <v>0</v>
      </c>
      <c r="Z225" s="1130"/>
      <c r="AA225" s="1130"/>
      <c r="AB225" s="1130">
        <f t="shared" ref="AB225" si="30">AB221+AB222-AB223+AB224</f>
        <v>0</v>
      </c>
      <c r="AC225" s="1130"/>
      <c r="AD225" s="1130"/>
      <c r="AE225" s="1130">
        <f t="shared" ref="AE225" si="31">AE221+AE222-AE223+AE224</f>
        <v>77573</v>
      </c>
      <c r="AF225" s="1130"/>
      <c r="AG225" s="1130"/>
    </row>
    <row r="226" spans="1:34" s="926" customFormat="1" ht="12" thickBot="1" x14ac:dyDescent="0.3">
      <c r="A226" s="925"/>
      <c r="D226" s="1136" t="s">
        <v>31</v>
      </c>
      <c r="E226" s="1136"/>
      <c r="F226" s="1136"/>
      <c r="G226" s="1136"/>
      <c r="H226" s="1136"/>
      <c r="I226" s="1136"/>
      <c r="J226" s="1136"/>
      <c r="K226" s="1136"/>
      <c r="L226" s="1136"/>
      <c r="M226" s="1136"/>
      <c r="N226" s="1136"/>
      <c r="O226" s="1136"/>
      <c r="P226" s="1136"/>
      <c r="Q226" s="1136"/>
      <c r="R226" s="1136"/>
      <c r="S226" s="1136"/>
      <c r="T226" s="1136"/>
      <c r="U226" s="1136"/>
      <c r="V226" s="1136"/>
      <c r="W226" s="1136"/>
      <c r="X226" s="1136"/>
      <c r="Y226" s="1136"/>
      <c r="Z226" s="1136"/>
      <c r="AA226" s="1136"/>
      <c r="AB226" s="1136"/>
      <c r="AC226" s="1136"/>
      <c r="AD226" s="1136"/>
      <c r="AE226" s="1136"/>
      <c r="AF226" s="1136"/>
      <c r="AG226" s="1136"/>
      <c r="AH226" s="927"/>
    </row>
    <row r="227" spans="1:34" s="887" customFormat="1" ht="22.5" customHeight="1" x14ac:dyDescent="0.25">
      <c r="A227" s="886"/>
      <c r="D227" s="1084" t="s">
        <v>32</v>
      </c>
      <c r="E227" s="1085"/>
      <c r="F227" s="1085"/>
      <c r="G227" s="1085"/>
      <c r="H227" s="1085"/>
      <c r="I227" s="1086"/>
      <c r="J227" s="1120"/>
      <c r="K227" s="1121"/>
      <c r="L227" s="1122"/>
      <c r="M227" s="1120">
        <v>2219</v>
      </c>
      <c r="N227" s="1121"/>
      <c r="O227" s="1122"/>
      <c r="P227" s="1120">
        <v>0</v>
      </c>
      <c r="Q227" s="1121"/>
      <c r="R227" s="1122"/>
      <c r="S227" s="1120"/>
      <c r="T227" s="1121"/>
      <c r="U227" s="1122"/>
      <c r="V227" s="1120"/>
      <c r="W227" s="1121"/>
      <c r="X227" s="1122"/>
      <c r="Y227" s="1120"/>
      <c r="Z227" s="1121"/>
      <c r="AA227" s="1122"/>
      <c r="AB227" s="1120"/>
      <c r="AC227" s="1121"/>
      <c r="AD227" s="1122"/>
      <c r="AE227" s="1138">
        <f>SUM(J227:AD227)</f>
        <v>2219</v>
      </c>
      <c r="AF227" s="1139"/>
      <c r="AG227" s="1140"/>
    </row>
    <row r="228" spans="1:34" s="887" customFormat="1" ht="11.25" x14ac:dyDescent="0.25">
      <c r="A228" s="886"/>
      <c r="D228" s="1141" t="s">
        <v>27</v>
      </c>
      <c r="E228" s="1142"/>
      <c r="F228" s="1142"/>
      <c r="G228" s="1142"/>
      <c r="H228" s="1142"/>
      <c r="I228" s="1143"/>
      <c r="J228" s="1123"/>
      <c r="K228" s="1124"/>
      <c r="L228" s="1125"/>
      <c r="M228" s="1123">
        <v>900</v>
      </c>
      <c r="N228" s="1124"/>
      <c r="O228" s="1125"/>
      <c r="P228" s="1123">
        <v>979</v>
      </c>
      <c r="Q228" s="1124"/>
      <c r="R228" s="1125"/>
      <c r="S228" s="1123"/>
      <c r="T228" s="1124"/>
      <c r="U228" s="1125"/>
      <c r="V228" s="1123"/>
      <c r="W228" s="1124"/>
      <c r="X228" s="1125"/>
      <c r="Y228" s="1123"/>
      <c r="Z228" s="1124"/>
      <c r="AA228" s="1125"/>
      <c r="AB228" s="1123"/>
      <c r="AC228" s="1124"/>
      <c r="AD228" s="1125"/>
      <c r="AE228" s="1101">
        <f>SUM(J228:AD228)</f>
        <v>1879</v>
      </c>
      <c r="AF228" s="1102"/>
      <c r="AG228" s="1103"/>
    </row>
    <row r="229" spans="1:34" s="887" customFormat="1" ht="11.25" x14ac:dyDescent="0.25">
      <c r="A229" s="886"/>
      <c r="D229" s="1141" t="s">
        <v>28</v>
      </c>
      <c r="E229" s="1142"/>
      <c r="F229" s="1142"/>
      <c r="G229" s="1142"/>
      <c r="H229" s="1142"/>
      <c r="I229" s="1143"/>
      <c r="J229" s="1123"/>
      <c r="K229" s="1124"/>
      <c r="L229" s="1125"/>
      <c r="M229" s="1123">
        <v>2069</v>
      </c>
      <c r="N229" s="1124"/>
      <c r="O229" s="1125"/>
      <c r="P229" s="1123"/>
      <c r="Q229" s="1124"/>
      <c r="R229" s="1125"/>
      <c r="S229" s="1123"/>
      <c r="T229" s="1124"/>
      <c r="U229" s="1125"/>
      <c r="V229" s="1123"/>
      <c r="W229" s="1124"/>
      <c r="X229" s="1125"/>
      <c r="Y229" s="1123"/>
      <c r="Z229" s="1124"/>
      <c r="AA229" s="1125"/>
      <c r="AB229" s="1123"/>
      <c r="AC229" s="1124"/>
      <c r="AD229" s="1125"/>
      <c r="AE229" s="1101">
        <f t="shared" ref="AE229:AE230" si="32">SUM(J229:AD229)</f>
        <v>2069</v>
      </c>
      <c r="AF229" s="1102"/>
      <c r="AG229" s="1103"/>
    </row>
    <row r="230" spans="1:34" s="887" customFormat="1" ht="11.25" x14ac:dyDescent="0.25">
      <c r="A230" s="886"/>
      <c r="D230" s="1074" t="s">
        <v>29</v>
      </c>
      <c r="E230" s="1074"/>
      <c r="F230" s="1074"/>
      <c r="G230" s="1074"/>
      <c r="H230" s="1074"/>
      <c r="I230" s="1074"/>
      <c r="J230" s="1054"/>
      <c r="K230" s="1054"/>
      <c r="L230" s="1054"/>
      <c r="M230" s="1054"/>
      <c r="N230" s="1054"/>
      <c r="O230" s="1054"/>
      <c r="P230" s="1054"/>
      <c r="Q230" s="1054"/>
      <c r="R230" s="1054"/>
      <c r="S230" s="1054"/>
      <c r="T230" s="1054"/>
      <c r="U230" s="1054"/>
      <c r="V230" s="1054"/>
      <c r="W230" s="1054"/>
      <c r="X230" s="1054"/>
      <c r="Y230" s="1054"/>
      <c r="Z230" s="1054"/>
      <c r="AA230" s="1054"/>
      <c r="AB230" s="1054"/>
      <c r="AC230" s="1054"/>
      <c r="AD230" s="1054"/>
      <c r="AE230" s="1101">
        <f t="shared" si="32"/>
        <v>0</v>
      </c>
      <c r="AF230" s="1102"/>
      <c r="AG230" s="1103"/>
    </row>
    <row r="231" spans="1:34" s="887" customFormat="1" ht="22.5" customHeight="1" thickBot="1" x14ac:dyDescent="0.3">
      <c r="A231" s="886"/>
      <c r="D231" s="1133" t="s">
        <v>30</v>
      </c>
      <c r="E231" s="1134"/>
      <c r="F231" s="1134"/>
      <c r="G231" s="1134"/>
      <c r="H231" s="1134"/>
      <c r="I231" s="1135"/>
      <c r="J231" s="1130">
        <f>J227+J228-J229+J230</f>
        <v>0</v>
      </c>
      <c r="K231" s="1130"/>
      <c r="L231" s="1130"/>
      <c r="M231" s="1130">
        <f>M227+M228-M229+M230</f>
        <v>1050</v>
      </c>
      <c r="N231" s="1130"/>
      <c r="O231" s="1130"/>
      <c r="P231" s="1130">
        <f t="shared" ref="P231" si="33">P227+P228-P229+P230</f>
        <v>979</v>
      </c>
      <c r="Q231" s="1130"/>
      <c r="R231" s="1130"/>
      <c r="S231" s="1130">
        <f t="shared" ref="S231" si="34">S227+S228-S229+S230</f>
        <v>0</v>
      </c>
      <c r="T231" s="1130"/>
      <c r="U231" s="1130"/>
      <c r="V231" s="1130">
        <f t="shared" ref="V231" si="35">V227+V228-V229+V230</f>
        <v>0</v>
      </c>
      <c r="W231" s="1130"/>
      <c r="X231" s="1130"/>
      <c r="Y231" s="1130">
        <f t="shared" ref="Y231" si="36">Y227+Y228-Y229+Y230</f>
        <v>0</v>
      </c>
      <c r="Z231" s="1130"/>
      <c r="AA231" s="1130"/>
      <c r="AB231" s="1130">
        <f t="shared" ref="AB231" si="37">AB227+AB228-AB229+AB230</f>
        <v>0</v>
      </c>
      <c r="AC231" s="1130"/>
      <c r="AD231" s="1130"/>
      <c r="AE231" s="1130">
        <f t="shared" ref="AE231" si="38">AE227+AE228-AE229+AE230</f>
        <v>2029</v>
      </c>
      <c r="AF231" s="1130"/>
      <c r="AG231" s="1130"/>
    </row>
    <row r="232" spans="1:34" s="926" customFormat="1" ht="12" thickBot="1" x14ac:dyDescent="0.3">
      <c r="A232" s="925"/>
      <c r="D232" s="1136" t="s">
        <v>33</v>
      </c>
      <c r="E232" s="1136"/>
      <c r="F232" s="1136"/>
      <c r="G232" s="1136"/>
      <c r="H232" s="1136"/>
      <c r="I232" s="1136"/>
      <c r="J232" s="1136"/>
      <c r="K232" s="1136"/>
      <c r="L232" s="1136"/>
      <c r="M232" s="1136"/>
      <c r="N232" s="1136"/>
      <c r="O232" s="1136"/>
      <c r="P232" s="1136"/>
      <c r="Q232" s="1136"/>
      <c r="R232" s="1136"/>
      <c r="S232" s="1136"/>
      <c r="T232" s="1136"/>
      <c r="U232" s="1136"/>
      <c r="V232" s="1136"/>
      <c r="W232" s="1136"/>
      <c r="X232" s="1136"/>
      <c r="Y232" s="1136"/>
      <c r="Z232" s="1136"/>
      <c r="AA232" s="1136"/>
      <c r="AB232" s="1136"/>
      <c r="AC232" s="1136"/>
      <c r="AD232" s="1136"/>
      <c r="AE232" s="1136"/>
      <c r="AF232" s="1136"/>
      <c r="AG232" s="1136"/>
      <c r="AH232" s="927"/>
    </row>
    <row r="233" spans="1:34" s="887" customFormat="1" ht="22.5" customHeight="1" x14ac:dyDescent="0.25">
      <c r="A233" s="886"/>
      <c r="D233" s="1084" t="s">
        <v>32</v>
      </c>
      <c r="E233" s="1085"/>
      <c r="F233" s="1085"/>
      <c r="G233" s="1085"/>
      <c r="H233" s="1085"/>
      <c r="I233" s="1086"/>
      <c r="J233" s="1120"/>
      <c r="K233" s="1121"/>
      <c r="L233" s="1122"/>
      <c r="M233" s="1120"/>
      <c r="N233" s="1121"/>
      <c r="O233" s="1122"/>
      <c r="P233" s="1120"/>
      <c r="Q233" s="1121"/>
      <c r="R233" s="1122"/>
      <c r="S233" s="1120"/>
      <c r="T233" s="1121"/>
      <c r="U233" s="1122"/>
      <c r="V233" s="1120"/>
      <c r="W233" s="1121"/>
      <c r="X233" s="1122"/>
      <c r="Y233" s="1120"/>
      <c r="Z233" s="1121"/>
      <c r="AA233" s="1122"/>
      <c r="AB233" s="1120"/>
      <c r="AC233" s="1121"/>
      <c r="AD233" s="1122"/>
      <c r="AE233" s="1138">
        <f>SUM(J233:AD233)</f>
        <v>0</v>
      </c>
      <c r="AF233" s="1139"/>
      <c r="AG233" s="1140"/>
    </row>
    <row r="234" spans="1:34" s="887" customFormat="1" ht="11.25" x14ac:dyDescent="0.25">
      <c r="A234" s="886"/>
      <c r="D234" s="1141" t="s">
        <v>27</v>
      </c>
      <c r="E234" s="1142"/>
      <c r="F234" s="1142"/>
      <c r="G234" s="1142"/>
      <c r="H234" s="1142"/>
      <c r="I234" s="1143"/>
      <c r="J234" s="1123"/>
      <c r="K234" s="1124"/>
      <c r="L234" s="1125"/>
      <c r="M234" s="1123"/>
      <c r="N234" s="1124"/>
      <c r="O234" s="1125"/>
      <c r="P234" s="1123"/>
      <c r="Q234" s="1124"/>
      <c r="R234" s="1125"/>
      <c r="S234" s="1123"/>
      <c r="T234" s="1124"/>
      <c r="U234" s="1125"/>
      <c r="V234" s="1123"/>
      <c r="W234" s="1124"/>
      <c r="X234" s="1125"/>
      <c r="Y234" s="1123"/>
      <c r="Z234" s="1124"/>
      <c r="AA234" s="1125"/>
      <c r="AB234" s="1123"/>
      <c r="AC234" s="1124"/>
      <c r="AD234" s="1125"/>
      <c r="AE234" s="1101">
        <f>SUM(J234:AD234)</f>
        <v>0</v>
      </c>
      <c r="AF234" s="1102"/>
      <c r="AG234" s="1103"/>
    </row>
    <row r="235" spans="1:34" s="887" customFormat="1" ht="11.25" x14ac:dyDescent="0.25">
      <c r="A235" s="886"/>
      <c r="D235" s="1141" t="s">
        <v>28</v>
      </c>
      <c r="E235" s="1142"/>
      <c r="F235" s="1142"/>
      <c r="G235" s="1142"/>
      <c r="H235" s="1142"/>
      <c r="I235" s="1143"/>
      <c r="J235" s="1123"/>
      <c r="K235" s="1124"/>
      <c r="L235" s="1125"/>
      <c r="M235" s="1123"/>
      <c r="N235" s="1124"/>
      <c r="O235" s="1125"/>
      <c r="P235" s="1123"/>
      <c r="Q235" s="1124"/>
      <c r="R235" s="1125"/>
      <c r="S235" s="1123"/>
      <c r="T235" s="1124"/>
      <c r="U235" s="1125"/>
      <c r="V235" s="1123"/>
      <c r="W235" s="1124"/>
      <c r="X235" s="1125"/>
      <c r="Y235" s="1123"/>
      <c r="Z235" s="1124"/>
      <c r="AA235" s="1125"/>
      <c r="AB235" s="1123"/>
      <c r="AC235" s="1124"/>
      <c r="AD235" s="1125"/>
      <c r="AE235" s="1101">
        <f t="shared" ref="AE235:AE236" si="39">SUM(J235:AD235)</f>
        <v>0</v>
      </c>
      <c r="AF235" s="1102"/>
      <c r="AG235" s="1103"/>
    </row>
    <row r="236" spans="1:34" s="887" customFormat="1" ht="11.25" x14ac:dyDescent="0.25">
      <c r="A236" s="886"/>
      <c r="D236" s="1074" t="s">
        <v>29</v>
      </c>
      <c r="E236" s="1074"/>
      <c r="F236" s="1074"/>
      <c r="G236" s="1074"/>
      <c r="H236" s="1074"/>
      <c r="I236" s="1074"/>
      <c r="J236" s="1054"/>
      <c r="K236" s="1054"/>
      <c r="L236" s="1054"/>
      <c r="M236" s="1054"/>
      <c r="N236" s="1054"/>
      <c r="O236" s="1054"/>
      <c r="P236" s="1054"/>
      <c r="Q236" s="1054"/>
      <c r="R236" s="1054"/>
      <c r="S236" s="1054"/>
      <c r="T236" s="1054"/>
      <c r="U236" s="1054"/>
      <c r="V236" s="1054"/>
      <c r="W236" s="1054"/>
      <c r="X236" s="1054"/>
      <c r="Y236" s="1054"/>
      <c r="Z236" s="1054"/>
      <c r="AA236" s="1054"/>
      <c r="AB236" s="1054"/>
      <c r="AC236" s="1054"/>
      <c r="AD236" s="1054"/>
      <c r="AE236" s="1101">
        <f t="shared" si="39"/>
        <v>0</v>
      </c>
      <c r="AF236" s="1102"/>
      <c r="AG236" s="1103"/>
    </row>
    <row r="237" spans="1:34" s="887" customFormat="1" ht="22.5" customHeight="1" thickBot="1" x14ac:dyDescent="0.3">
      <c r="A237" s="886"/>
      <c r="D237" s="1133" t="s">
        <v>30</v>
      </c>
      <c r="E237" s="1134"/>
      <c r="F237" s="1134"/>
      <c r="G237" s="1134"/>
      <c r="H237" s="1134"/>
      <c r="I237" s="1135"/>
      <c r="J237" s="1130">
        <f>J233+J234-J235+J236</f>
        <v>0</v>
      </c>
      <c r="K237" s="1130"/>
      <c r="L237" s="1130"/>
      <c r="M237" s="1130">
        <f t="shared" ref="M237" si="40">M233+M234-M235+M236</f>
        <v>0</v>
      </c>
      <c r="N237" s="1130"/>
      <c r="O237" s="1130"/>
      <c r="P237" s="1130">
        <f t="shared" ref="P237" si="41">P233+P234-P235+P236</f>
        <v>0</v>
      </c>
      <c r="Q237" s="1130"/>
      <c r="R237" s="1130"/>
      <c r="S237" s="1130">
        <f t="shared" ref="S237" si="42">S233+S234-S235+S236</f>
        <v>0</v>
      </c>
      <c r="T237" s="1130"/>
      <c r="U237" s="1130"/>
      <c r="V237" s="1130">
        <f t="shared" ref="V237" si="43">V233+V234-V235+V236</f>
        <v>0</v>
      </c>
      <c r="W237" s="1130"/>
      <c r="X237" s="1130"/>
      <c r="Y237" s="1130">
        <f t="shared" ref="Y237" si="44">Y233+Y234-Y235+Y236</f>
        <v>0</v>
      </c>
      <c r="Z237" s="1130"/>
      <c r="AA237" s="1130"/>
      <c r="AB237" s="1130">
        <f t="shared" ref="AB237" si="45">AB233+AB234-AB235+AB236</f>
        <v>0</v>
      </c>
      <c r="AC237" s="1130"/>
      <c r="AD237" s="1130"/>
      <c r="AE237" s="1130">
        <f t="shared" ref="AE237" si="46">AE233+AE234-AE235+AE236</f>
        <v>0</v>
      </c>
      <c r="AF237" s="1130"/>
      <c r="AG237" s="1130"/>
    </row>
    <row r="238" spans="1:34" s="926" customFormat="1" ht="12" thickBot="1" x14ac:dyDescent="0.3">
      <c r="A238" s="925"/>
      <c r="D238" s="1136" t="s">
        <v>34</v>
      </c>
      <c r="E238" s="1136"/>
      <c r="F238" s="1136"/>
      <c r="G238" s="1136"/>
      <c r="H238" s="1136"/>
      <c r="I238" s="1136"/>
      <c r="J238" s="1136"/>
      <c r="K238" s="1136"/>
      <c r="L238" s="1136"/>
      <c r="M238" s="1136"/>
      <c r="N238" s="1136"/>
      <c r="O238" s="1136"/>
      <c r="P238" s="1136"/>
      <c r="Q238" s="1136"/>
      <c r="R238" s="1136"/>
      <c r="S238" s="1136"/>
      <c r="T238" s="1136"/>
      <c r="U238" s="1136"/>
      <c r="V238" s="1136"/>
      <c r="W238" s="1136"/>
      <c r="X238" s="1136"/>
      <c r="Y238" s="1136"/>
      <c r="Z238" s="1136"/>
      <c r="AA238" s="1136"/>
      <c r="AB238" s="1136"/>
      <c r="AC238" s="1136"/>
      <c r="AD238" s="1136"/>
      <c r="AE238" s="1136"/>
      <c r="AF238" s="1136"/>
      <c r="AG238" s="1136"/>
      <c r="AH238" s="927"/>
    </row>
    <row r="239" spans="1:34" s="887" customFormat="1" ht="22.5" customHeight="1" x14ac:dyDescent="0.25">
      <c r="A239" s="886"/>
      <c r="D239" s="1129" t="s">
        <v>32</v>
      </c>
      <c r="E239" s="1129"/>
      <c r="F239" s="1129"/>
      <c r="G239" s="1129"/>
      <c r="H239" s="1129"/>
      <c r="I239" s="1129"/>
      <c r="J239" s="1137">
        <f>J221-J227-J233</f>
        <v>0</v>
      </c>
      <c r="K239" s="1137"/>
      <c r="L239" s="1137"/>
      <c r="M239" s="1137">
        <f>M221-M227-M233</f>
        <v>3449</v>
      </c>
      <c r="N239" s="1137"/>
      <c r="O239" s="1137"/>
      <c r="P239" s="1137">
        <f>P221-P227-P233</f>
        <v>0</v>
      </c>
      <c r="Q239" s="1137"/>
      <c r="R239" s="1137"/>
      <c r="S239" s="1137">
        <f>S221-S227-S233</f>
        <v>0</v>
      </c>
      <c r="T239" s="1137"/>
      <c r="U239" s="1137"/>
      <c r="V239" s="1137">
        <f>V221-V227-V233</f>
        <v>0</v>
      </c>
      <c r="W239" s="1137"/>
      <c r="X239" s="1137"/>
      <c r="Y239" s="1137">
        <f>Y221-Y227-Y233</f>
        <v>0</v>
      </c>
      <c r="Z239" s="1137"/>
      <c r="AA239" s="1137"/>
      <c r="AB239" s="1137">
        <f>AB221-AB227-AB233</f>
        <v>0</v>
      </c>
      <c r="AC239" s="1137"/>
      <c r="AD239" s="1137"/>
      <c r="AE239" s="1137">
        <f>AE221-AE227-AE233</f>
        <v>3449</v>
      </c>
      <c r="AF239" s="1137"/>
      <c r="AG239" s="1137"/>
    </row>
    <row r="240" spans="1:34" s="887" customFormat="1" ht="22.5" customHeight="1" thickBot="1" x14ac:dyDescent="0.3">
      <c r="A240" s="886"/>
      <c r="D240" s="1099" t="s">
        <v>30</v>
      </c>
      <c r="E240" s="1099"/>
      <c r="F240" s="1099"/>
      <c r="G240" s="1099"/>
      <c r="H240" s="1099"/>
      <c r="I240" s="1099"/>
      <c r="J240" s="1130">
        <f>J225-J231-J237</f>
        <v>0</v>
      </c>
      <c r="K240" s="1130"/>
      <c r="L240" s="1130"/>
      <c r="M240" s="1130">
        <f>M225-M231-M237</f>
        <v>2550</v>
      </c>
      <c r="N240" s="1130"/>
      <c r="O240" s="1130"/>
      <c r="P240" s="1130">
        <f>P225-P231-P237</f>
        <v>72994</v>
      </c>
      <c r="Q240" s="1130"/>
      <c r="R240" s="1130"/>
      <c r="S240" s="1130">
        <f>S225-S231-S237</f>
        <v>0</v>
      </c>
      <c r="T240" s="1130"/>
      <c r="U240" s="1130"/>
      <c r="V240" s="1130">
        <f>V225-V231-V237</f>
        <v>0</v>
      </c>
      <c r="W240" s="1130"/>
      <c r="X240" s="1130"/>
      <c r="Y240" s="1130">
        <f>Y225-Y231-Y237</f>
        <v>0</v>
      </c>
      <c r="Z240" s="1130"/>
      <c r="AA240" s="1130"/>
      <c r="AB240" s="1130">
        <f>AB225-AB231-AB237</f>
        <v>0</v>
      </c>
      <c r="AC240" s="1130"/>
      <c r="AD240" s="1130"/>
      <c r="AE240" s="1130">
        <f>AE225-AE231-AE237</f>
        <v>75544</v>
      </c>
      <c r="AF240" s="1130"/>
      <c r="AG240" s="1130"/>
    </row>
    <row r="241" spans="1:34" ht="13.5" thickBot="1" x14ac:dyDescent="0.3">
      <c r="D241" s="905"/>
      <c r="E241" s="905"/>
      <c r="F241" s="905"/>
      <c r="G241" s="905"/>
    </row>
    <row r="242" spans="1:34" s="887" customFormat="1" ht="12" thickBot="1" x14ac:dyDescent="0.3">
      <c r="A242" s="886"/>
      <c r="D242" s="1055" t="s">
        <v>20</v>
      </c>
      <c r="E242" s="1055"/>
      <c r="F242" s="1055"/>
      <c r="G242" s="1055"/>
      <c r="H242" s="1055"/>
      <c r="I242" s="1055"/>
      <c r="J242" s="1055"/>
      <c r="K242" s="1055"/>
      <c r="L242" s="1055"/>
      <c r="M242" s="1055"/>
      <c r="N242" s="1055"/>
      <c r="O242" s="1055"/>
      <c r="P242" s="1055"/>
      <c r="Q242" s="1055"/>
      <c r="R242" s="1055"/>
      <c r="S242" s="1055" t="s">
        <v>36</v>
      </c>
      <c r="T242" s="1055"/>
      <c r="U242" s="1055"/>
      <c r="V242" s="1055"/>
      <c r="W242" s="1055"/>
      <c r="X242" s="1055"/>
      <c r="Y242" s="1055"/>
      <c r="Z242" s="1055"/>
      <c r="AA242" s="1055"/>
      <c r="AB242" s="1055"/>
      <c r="AC242" s="1055"/>
      <c r="AD242" s="1055"/>
      <c r="AE242" s="1055"/>
      <c r="AF242" s="1055"/>
      <c r="AG242" s="1055"/>
    </row>
    <row r="243" spans="1:34" s="887" customFormat="1" ht="22.5" customHeight="1" x14ac:dyDescent="0.25">
      <c r="A243" s="886"/>
      <c r="D243" s="1051" t="s">
        <v>37</v>
      </c>
      <c r="E243" s="1051"/>
      <c r="F243" s="1051"/>
      <c r="G243" s="1051"/>
      <c r="H243" s="1051"/>
      <c r="I243" s="1051"/>
      <c r="J243" s="1051"/>
      <c r="K243" s="1051"/>
      <c r="L243" s="1051"/>
      <c r="M243" s="1051"/>
      <c r="N243" s="1051"/>
      <c r="O243" s="1051"/>
      <c r="P243" s="1051"/>
      <c r="Q243" s="1051"/>
      <c r="R243" s="1051"/>
      <c r="S243" s="1057">
        <v>0</v>
      </c>
      <c r="T243" s="1057"/>
      <c r="U243" s="1057"/>
      <c r="V243" s="1057"/>
      <c r="W243" s="1057"/>
      <c r="X243" s="1057"/>
      <c r="Y243" s="1057"/>
      <c r="Z243" s="1057"/>
      <c r="AA243" s="1057"/>
      <c r="AB243" s="1057"/>
      <c r="AC243" s="1057"/>
      <c r="AD243" s="1057"/>
      <c r="AE243" s="1057"/>
      <c r="AF243" s="1057"/>
      <c r="AG243" s="1057"/>
    </row>
    <row r="244" spans="1:34" s="887" customFormat="1" ht="22.5" customHeight="1" thickBot="1" x14ac:dyDescent="0.3">
      <c r="A244" s="886"/>
      <c r="D244" s="1131" t="s">
        <v>38</v>
      </c>
      <c r="E244" s="1131"/>
      <c r="F244" s="1131"/>
      <c r="G244" s="1131"/>
      <c r="H244" s="1131"/>
      <c r="I244" s="1131"/>
      <c r="J244" s="1131"/>
      <c r="K244" s="1131"/>
      <c r="L244" s="1131"/>
      <c r="M244" s="1131"/>
      <c r="N244" s="1131"/>
      <c r="O244" s="1131"/>
      <c r="P244" s="1131"/>
      <c r="Q244" s="1131"/>
      <c r="R244" s="1131"/>
      <c r="S244" s="1132">
        <v>0</v>
      </c>
      <c r="T244" s="1132"/>
      <c r="U244" s="1132"/>
      <c r="V244" s="1132"/>
      <c r="W244" s="1132"/>
      <c r="X244" s="1132"/>
      <c r="Y244" s="1132"/>
      <c r="Z244" s="1132"/>
      <c r="AA244" s="1132"/>
      <c r="AB244" s="1132"/>
      <c r="AC244" s="1132"/>
      <c r="AD244" s="1132"/>
      <c r="AE244" s="1132"/>
      <c r="AF244" s="1132"/>
      <c r="AG244" s="1132"/>
    </row>
    <row r="246" spans="1:34" x14ac:dyDescent="0.25">
      <c r="D246" s="902" t="s">
        <v>1254</v>
      </c>
      <c r="E246" s="903"/>
      <c r="F246" s="903"/>
      <c r="G246" s="903"/>
      <c r="H246" s="903"/>
      <c r="I246" s="903"/>
      <c r="J246" s="903"/>
      <c r="K246" s="903"/>
      <c r="L246" s="903"/>
      <c r="M246" s="903"/>
      <c r="N246" s="903"/>
      <c r="O246" s="903"/>
      <c r="P246" s="903"/>
      <c r="Q246" s="903"/>
      <c r="R246" s="903"/>
      <c r="S246" s="903"/>
      <c r="T246" s="903"/>
      <c r="U246" s="903"/>
      <c r="V246" s="903"/>
      <c r="W246" s="903"/>
      <c r="X246" s="903"/>
      <c r="Y246" s="903"/>
      <c r="Z246" s="903"/>
      <c r="AA246" s="903"/>
      <c r="AB246" s="903"/>
      <c r="AC246" s="903"/>
      <c r="AD246" s="903"/>
      <c r="AE246" s="903"/>
      <c r="AF246" s="903"/>
      <c r="AG246" s="903"/>
    </row>
    <row r="247" spans="1:34" x14ac:dyDescent="0.25">
      <c r="E247" s="903"/>
      <c r="F247" s="903"/>
      <c r="G247" s="903"/>
      <c r="H247" s="903"/>
      <c r="I247" s="903"/>
      <c r="J247" s="903"/>
      <c r="K247" s="903"/>
      <c r="L247" s="903"/>
      <c r="M247" s="903"/>
      <c r="N247" s="903"/>
      <c r="O247" s="903"/>
      <c r="P247" s="903"/>
      <c r="Q247" s="903"/>
      <c r="R247" s="903"/>
      <c r="S247" s="903"/>
      <c r="T247" s="903"/>
      <c r="U247" s="903"/>
      <c r="V247" s="903"/>
      <c r="W247" s="903"/>
      <c r="X247" s="903"/>
      <c r="Y247" s="903"/>
      <c r="Z247" s="903"/>
      <c r="AA247" s="903"/>
      <c r="AB247" s="903"/>
      <c r="AC247" s="903"/>
      <c r="AD247" s="903"/>
      <c r="AE247" s="903"/>
      <c r="AF247" s="903"/>
      <c r="AG247" s="903"/>
    </row>
    <row r="248" spans="1:34" x14ac:dyDescent="0.25">
      <c r="D248" s="898" t="s">
        <v>1255</v>
      </c>
      <c r="E248" s="903"/>
      <c r="F248" s="903"/>
      <c r="G248" s="903"/>
      <c r="H248" s="903"/>
      <c r="I248" s="903"/>
      <c r="J248" s="903"/>
      <c r="K248" s="903"/>
      <c r="L248" s="903"/>
      <c r="M248" s="903"/>
      <c r="N248" s="903"/>
      <c r="O248" s="903"/>
      <c r="P248" s="903"/>
      <c r="Q248" s="903"/>
      <c r="R248" s="903"/>
      <c r="S248" s="903"/>
      <c r="T248" s="903"/>
      <c r="U248" s="903"/>
      <c r="V248" s="903"/>
      <c r="W248" s="903"/>
      <c r="X248" s="903"/>
      <c r="Y248" s="903"/>
      <c r="Z248" s="903"/>
      <c r="AA248" s="903"/>
      <c r="AB248" s="903"/>
      <c r="AC248" s="903"/>
      <c r="AD248" s="903"/>
      <c r="AE248" s="903"/>
      <c r="AF248" s="903"/>
      <c r="AG248" s="903"/>
    </row>
    <row r="249" spans="1:34" ht="13.5" thickBot="1" x14ac:dyDescent="0.3">
      <c r="D249" s="903"/>
      <c r="E249" s="903"/>
      <c r="F249" s="903"/>
      <c r="G249" s="903"/>
      <c r="H249" s="903"/>
      <c r="I249" s="903"/>
      <c r="J249" s="903"/>
      <c r="K249" s="903"/>
      <c r="L249" s="903"/>
      <c r="M249" s="903"/>
      <c r="N249" s="903"/>
      <c r="O249" s="903"/>
      <c r="P249" s="903"/>
      <c r="Q249" s="903"/>
      <c r="R249" s="903"/>
      <c r="S249" s="903"/>
      <c r="T249" s="903"/>
      <c r="U249" s="903"/>
      <c r="V249" s="903"/>
      <c r="W249" s="903"/>
      <c r="X249" s="903"/>
      <c r="Y249" s="903"/>
      <c r="Z249" s="903"/>
      <c r="AA249" s="903"/>
      <c r="AB249" s="903"/>
      <c r="AC249" s="903"/>
      <c r="AD249" s="903"/>
      <c r="AE249" s="903"/>
      <c r="AF249" s="903"/>
      <c r="AG249" s="903"/>
    </row>
    <row r="250" spans="1:34" s="887" customFormat="1" ht="12" thickBot="1" x14ac:dyDescent="0.3">
      <c r="A250" s="886"/>
      <c r="D250" s="1043" t="s">
        <v>40</v>
      </c>
      <c r="E250" s="1044"/>
      <c r="F250" s="1044"/>
      <c r="G250" s="1045"/>
      <c r="H250" s="1055" t="s">
        <v>2</v>
      </c>
      <c r="I250" s="1055"/>
      <c r="J250" s="1055"/>
      <c r="K250" s="1055"/>
      <c r="L250" s="1055"/>
      <c r="M250" s="1055"/>
      <c r="N250" s="1055"/>
      <c r="O250" s="1055"/>
      <c r="P250" s="1055"/>
      <c r="Q250" s="1055"/>
      <c r="R250" s="1055"/>
      <c r="S250" s="1055"/>
      <c r="T250" s="1055"/>
      <c r="U250" s="1055"/>
      <c r="V250" s="1055"/>
      <c r="W250" s="1055"/>
      <c r="X250" s="1055"/>
      <c r="Y250" s="1055"/>
      <c r="Z250" s="1055"/>
      <c r="AA250" s="1055"/>
      <c r="AB250" s="1055"/>
      <c r="AC250" s="1055"/>
      <c r="AD250" s="1055"/>
      <c r="AE250" s="1055"/>
      <c r="AF250" s="1055"/>
      <c r="AG250" s="1055"/>
      <c r="AH250" s="1055"/>
    </row>
    <row r="251" spans="1:34" s="887" customFormat="1" ht="67.5" customHeight="1" thickBot="1" x14ac:dyDescent="0.3">
      <c r="A251" s="886"/>
      <c r="D251" s="1046"/>
      <c r="E251" s="1047"/>
      <c r="F251" s="1047"/>
      <c r="G251" s="1048"/>
      <c r="H251" s="1056" t="s">
        <v>41</v>
      </c>
      <c r="I251" s="1056"/>
      <c r="J251" s="1056"/>
      <c r="K251" s="1056" t="s">
        <v>42</v>
      </c>
      <c r="L251" s="1056"/>
      <c r="M251" s="1056"/>
      <c r="N251" s="1056" t="s">
        <v>43</v>
      </c>
      <c r="O251" s="1056"/>
      <c r="P251" s="1056"/>
      <c r="Q251" s="1056" t="s">
        <v>1256</v>
      </c>
      <c r="R251" s="1056"/>
      <c r="S251" s="1056"/>
      <c r="T251" s="1056" t="s">
        <v>44</v>
      </c>
      <c r="U251" s="1056"/>
      <c r="V251" s="1056"/>
      <c r="W251" s="1056" t="s">
        <v>45</v>
      </c>
      <c r="X251" s="1056"/>
      <c r="Y251" s="1056"/>
      <c r="Z251" s="1056" t="s">
        <v>409</v>
      </c>
      <c r="AA251" s="1056"/>
      <c r="AB251" s="1056"/>
      <c r="AC251" s="1056" t="s">
        <v>46</v>
      </c>
      <c r="AD251" s="1056"/>
      <c r="AE251" s="1056"/>
      <c r="AF251" s="1056" t="s">
        <v>14</v>
      </c>
      <c r="AG251" s="1056"/>
      <c r="AH251" s="1056"/>
    </row>
    <row r="252" spans="1:34" s="887" customFormat="1" ht="12" thickBot="1" x14ac:dyDescent="0.3">
      <c r="A252" s="886"/>
      <c r="D252" s="1076" t="s">
        <v>25</v>
      </c>
      <c r="E252" s="1077"/>
      <c r="F252" s="1077"/>
      <c r="G252" s="1077"/>
      <c r="H252" s="1077"/>
      <c r="I252" s="1077"/>
      <c r="J252" s="1077"/>
      <c r="K252" s="1077"/>
      <c r="L252" s="1077"/>
      <c r="M252" s="1077"/>
      <c r="N252" s="1077"/>
      <c r="O252" s="1077"/>
      <c r="P252" s="1077"/>
      <c r="Q252" s="1077"/>
      <c r="R252" s="1077"/>
      <c r="S252" s="1077"/>
      <c r="T252" s="1077"/>
      <c r="U252" s="1077"/>
      <c r="V252" s="1077"/>
      <c r="W252" s="1077"/>
      <c r="X252" s="1077"/>
      <c r="Y252" s="1077"/>
      <c r="Z252" s="1077"/>
      <c r="AA252" s="1077"/>
      <c r="AB252" s="1077"/>
      <c r="AC252" s="1077"/>
      <c r="AD252" s="1077"/>
      <c r="AE252" s="1077"/>
      <c r="AF252" s="1077"/>
      <c r="AG252" s="1077"/>
      <c r="AH252" s="1078"/>
    </row>
    <row r="253" spans="1:34" s="887" customFormat="1" ht="30" customHeight="1" x14ac:dyDescent="0.25">
      <c r="A253" s="886"/>
      <c r="D253" s="1079" t="s">
        <v>26</v>
      </c>
      <c r="E253" s="1079"/>
      <c r="F253" s="1079"/>
      <c r="G253" s="1079"/>
      <c r="H253" s="1080"/>
      <c r="I253" s="1080"/>
      <c r="J253" s="1080"/>
      <c r="K253" s="1081">
        <v>18949</v>
      </c>
      <c r="L253" s="1081"/>
      <c r="M253" s="1081"/>
      <c r="N253" s="1081">
        <v>153798</v>
      </c>
      <c r="O253" s="1081"/>
      <c r="P253" s="1081"/>
      <c r="Q253" s="1081"/>
      <c r="R253" s="1081"/>
      <c r="S253" s="1081"/>
      <c r="T253" s="1081"/>
      <c r="U253" s="1081"/>
      <c r="V253" s="1081"/>
      <c r="W253" s="1081"/>
      <c r="X253" s="1081"/>
      <c r="Y253" s="1081"/>
      <c r="Z253" s="1081"/>
      <c r="AA253" s="1081"/>
      <c r="AB253" s="1081"/>
      <c r="AC253" s="1081"/>
      <c r="AD253" s="1081"/>
      <c r="AE253" s="1081"/>
      <c r="AF253" s="1105">
        <f>SUM(H253:AE253)</f>
        <v>172747</v>
      </c>
      <c r="AG253" s="1105"/>
      <c r="AH253" s="1105"/>
    </row>
    <row r="254" spans="1:34" s="887" customFormat="1" ht="11.25" x14ac:dyDescent="0.25">
      <c r="A254" s="886"/>
      <c r="D254" s="1074" t="s">
        <v>27</v>
      </c>
      <c r="E254" s="1074"/>
      <c r="F254" s="1074"/>
      <c r="G254" s="1074"/>
      <c r="H254" s="1082"/>
      <c r="I254" s="1082"/>
      <c r="J254" s="1082"/>
      <c r="K254" s="1075"/>
      <c r="L254" s="1075"/>
      <c r="M254" s="1075"/>
      <c r="N254" s="1075">
        <v>55502</v>
      </c>
      <c r="O254" s="1075"/>
      <c r="P254" s="1075"/>
      <c r="Q254" s="1075"/>
      <c r="R254" s="1075"/>
      <c r="S254" s="1075"/>
      <c r="T254" s="1075"/>
      <c r="U254" s="1075"/>
      <c r="V254" s="1075"/>
      <c r="W254" s="1075"/>
      <c r="X254" s="1075"/>
      <c r="Y254" s="1075"/>
      <c r="Z254" s="1075"/>
      <c r="AA254" s="1075"/>
      <c r="AB254" s="1075"/>
      <c r="AC254" s="1075"/>
      <c r="AD254" s="1075"/>
      <c r="AE254" s="1075"/>
      <c r="AF254" s="1100">
        <f>SUM(H254:AE254)</f>
        <v>55502</v>
      </c>
      <c r="AG254" s="1100"/>
      <c r="AH254" s="1100"/>
    </row>
    <row r="255" spans="1:34" s="887" customFormat="1" ht="11.25" x14ac:dyDescent="0.25">
      <c r="A255" s="886"/>
      <c r="D255" s="1074" t="s">
        <v>28</v>
      </c>
      <c r="E255" s="1074"/>
      <c r="F255" s="1074"/>
      <c r="G255" s="1074"/>
      <c r="H255" s="1082"/>
      <c r="I255" s="1082"/>
      <c r="J255" s="1082"/>
      <c r="K255" s="1075"/>
      <c r="L255" s="1075"/>
      <c r="M255" s="1075"/>
      <c r="N255" s="1075">
        <v>46353</v>
      </c>
      <c r="O255" s="1075"/>
      <c r="P255" s="1075"/>
      <c r="Q255" s="1075"/>
      <c r="R255" s="1075"/>
      <c r="S255" s="1075"/>
      <c r="T255" s="1075"/>
      <c r="U255" s="1075"/>
      <c r="V255" s="1075"/>
      <c r="W255" s="1075"/>
      <c r="X255" s="1075"/>
      <c r="Y255" s="1075"/>
      <c r="Z255" s="1075"/>
      <c r="AA255" s="1075"/>
      <c r="AB255" s="1075"/>
      <c r="AC255" s="1075"/>
      <c r="AD255" s="1075"/>
      <c r="AE255" s="1075"/>
      <c r="AF255" s="1100">
        <f>SUM(H255:AE255)</f>
        <v>46353</v>
      </c>
      <c r="AG255" s="1100"/>
      <c r="AH255" s="1100"/>
    </row>
    <row r="256" spans="1:34" s="887" customFormat="1" ht="11.25" x14ac:dyDescent="0.25">
      <c r="A256" s="886"/>
      <c r="D256" s="1074" t="s">
        <v>29</v>
      </c>
      <c r="E256" s="1074"/>
      <c r="F256" s="1074"/>
      <c r="G256" s="1074"/>
      <c r="H256" s="1082"/>
      <c r="I256" s="1082"/>
      <c r="J256" s="1082"/>
      <c r="K256" s="1075"/>
      <c r="L256" s="1075"/>
      <c r="M256" s="1075"/>
      <c r="N256" s="1075"/>
      <c r="O256" s="1075"/>
      <c r="P256" s="1075"/>
      <c r="Q256" s="1075"/>
      <c r="R256" s="1075"/>
      <c r="S256" s="1075"/>
      <c r="T256" s="1075"/>
      <c r="U256" s="1075"/>
      <c r="V256" s="1075"/>
      <c r="W256" s="1075"/>
      <c r="X256" s="1075"/>
      <c r="Y256" s="1075"/>
      <c r="Z256" s="1075"/>
      <c r="AA256" s="1075"/>
      <c r="AB256" s="1075"/>
      <c r="AC256" s="1075"/>
      <c r="AD256" s="1075"/>
      <c r="AE256" s="1075"/>
      <c r="AF256" s="1100">
        <f>SUM(H256:AE256)</f>
        <v>0</v>
      </c>
      <c r="AG256" s="1100"/>
      <c r="AH256" s="1100"/>
    </row>
    <row r="257" spans="1:34" s="887" customFormat="1" ht="30" customHeight="1" thickBot="1" x14ac:dyDescent="0.3">
      <c r="A257" s="886"/>
      <c r="D257" s="1099" t="s">
        <v>30</v>
      </c>
      <c r="E257" s="1099"/>
      <c r="F257" s="1099"/>
      <c r="G257" s="1099"/>
      <c r="H257" s="1066">
        <f>H253+H254-H255+H256</f>
        <v>0</v>
      </c>
      <c r="I257" s="1066"/>
      <c r="J257" s="1066"/>
      <c r="K257" s="1066">
        <f t="shared" ref="K257" si="47">K253+K254-K255+K256</f>
        <v>18949</v>
      </c>
      <c r="L257" s="1066"/>
      <c r="M257" s="1066"/>
      <c r="N257" s="1066">
        <f t="shared" ref="N257" si="48">N253+N254-N255+N256</f>
        <v>162947</v>
      </c>
      <c r="O257" s="1066"/>
      <c r="P257" s="1066"/>
      <c r="Q257" s="1066">
        <f t="shared" ref="Q257" si="49">Q253+Q254-Q255+Q256</f>
        <v>0</v>
      </c>
      <c r="R257" s="1066"/>
      <c r="S257" s="1066"/>
      <c r="T257" s="1066">
        <f t="shared" ref="T257" si="50">T253+T254-T255+T256</f>
        <v>0</v>
      </c>
      <c r="U257" s="1066"/>
      <c r="V257" s="1066"/>
      <c r="W257" s="1066">
        <f t="shared" ref="W257" si="51">W253+W254-W255+W256</f>
        <v>0</v>
      </c>
      <c r="X257" s="1066"/>
      <c r="Y257" s="1066"/>
      <c r="Z257" s="1066">
        <f t="shared" ref="Z257" si="52">Z253+Z254-Z255+Z256</f>
        <v>0</v>
      </c>
      <c r="AA257" s="1066"/>
      <c r="AB257" s="1066"/>
      <c r="AC257" s="1066">
        <f t="shared" ref="AC257" si="53">AC253+AC254-AC255+AC256</f>
        <v>0</v>
      </c>
      <c r="AD257" s="1066"/>
      <c r="AE257" s="1066"/>
      <c r="AF257" s="1066">
        <f t="shared" ref="AF257" si="54">AF253+AF254-AF255+AF256</f>
        <v>181896</v>
      </c>
      <c r="AG257" s="1066"/>
      <c r="AH257" s="1066"/>
    </row>
    <row r="258" spans="1:34" s="887" customFormat="1" ht="12" thickBot="1" x14ac:dyDescent="0.3">
      <c r="A258" s="886"/>
      <c r="D258" s="1076" t="s">
        <v>31</v>
      </c>
      <c r="E258" s="1077"/>
      <c r="F258" s="1077"/>
      <c r="G258" s="1077"/>
      <c r="H258" s="1077"/>
      <c r="I258" s="1077"/>
      <c r="J258" s="1077"/>
      <c r="K258" s="1077"/>
      <c r="L258" s="1077"/>
      <c r="M258" s="1077"/>
      <c r="N258" s="1077"/>
      <c r="O258" s="1077"/>
      <c r="P258" s="1077"/>
      <c r="Q258" s="1077"/>
      <c r="R258" s="1077"/>
      <c r="S258" s="1077"/>
      <c r="T258" s="1077"/>
      <c r="U258" s="1077"/>
      <c r="V258" s="1077"/>
      <c r="W258" s="1077"/>
      <c r="X258" s="1077"/>
      <c r="Y258" s="1077"/>
      <c r="Z258" s="1077"/>
      <c r="AA258" s="1077"/>
      <c r="AB258" s="1077"/>
      <c r="AC258" s="1077"/>
      <c r="AD258" s="1077"/>
      <c r="AE258" s="1077"/>
      <c r="AF258" s="1077"/>
      <c r="AG258" s="1077"/>
      <c r="AH258" s="1078"/>
    </row>
    <row r="259" spans="1:34" s="887" customFormat="1" ht="30" customHeight="1" x14ac:dyDescent="0.25">
      <c r="A259" s="886"/>
      <c r="D259" s="1079" t="s">
        <v>32</v>
      </c>
      <c r="E259" s="1079"/>
      <c r="F259" s="1079"/>
      <c r="G259" s="1079"/>
      <c r="H259" s="1080"/>
      <c r="I259" s="1080"/>
      <c r="J259" s="1080"/>
      <c r="K259" s="1081">
        <v>9444</v>
      </c>
      <c r="L259" s="1081"/>
      <c r="M259" s="1081"/>
      <c r="N259" s="1081">
        <v>124496</v>
      </c>
      <c r="O259" s="1081"/>
      <c r="P259" s="1081"/>
      <c r="Q259" s="1081"/>
      <c r="R259" s="1081"/>
      <c r="S259" s="1081"/>
      <c r="T259" s="1081"/>
      <c r="U259" s="1081"/>
      <c r="V259" s="1081"/>
      <c r="W259" s="1081"/>
      <c r="X259" s="1081"/>
      <c r="Y259" s="1081"/>
      <c r="Z259" s="1081"/>
      <c r="AA259" s="1081"/>
      <c r="AB259" s="1081"/>
      <c r="AC259" s="1081"/>
      <c r="AD259" s="1081"/>
      <c r="AE259" s="1081"/>
      <c r="AF259" s="1105">
        <f>SUM(H259:AE259)</f>
        <v>133940</v>
      </c>
      <c r="AG259" s="1105"/>
      <c r="AH259" s="1105"/>
    </row>
    <row r="260" spans="1:34" s="887" customFormat="1" ht="11.25" x14ac:dyDescent="0.25">
      <c r="A260" s="886"/>
      <c r="D260" s="1074" t="s">
        <v>27</v>
      </c>
      <c r="E260" s="1074"/>
      <c r="F260" s="1074"/>
      <c r="G260" s="1074"/>
      <c r="H260" s="1082"/>
      <c r="I260" s="1082"/>
      <c r="J260" s="1082"/>
      <c r="K260" s="1075">
        <v>2364</v>
      </c>
      <c r="L260" s="1075"/>
      <c r="M260" s="1075"/>
      <c r="N260" s="1075">
        <v>22601</v>
      </c>
      <c r="O260" s="1075"/>
      <c r="P260" s="1075"/>
      <c r="Q260" s="1075"/>
      <c r="R260" s="1075"/>
      <c r="S260" s="1075"/>
      <c r="T260" s="1075"/>
      <c r="U260" s="1075"/>
      <c r="V260" s="1075"/>
      <c r="W260" s="1075"/>
      <c r="X260" s="1075"/>
      <c r="Y260" s="1075"/>
      <c r="Z260" s="1075"/>
      <c r="AA260" s="1075"/>
      <c r="AB260" s="1075"/>
      <c r="AC260" s="1075"/>
      <c r="AD260" s="1075"/>
      <c r="AE260" s="1075"/>
      <c r="AF260" s="1100">
        <f>SUM(H260:AE260)</f>
        <v>24965</v>
      </c>
      <c r="AG260" s="1100"/>
      <c r="AH260" s="1100"/>
    </row>
    <row r="261" spans="1:34" s="887" customFormat="1" ht="11.25" x14ac:dyDescent="0.25">
      <c r="A261" s="886"/>
      <c r="D261" s="1074" t="s">
        <v>28</v>
      </c>
      <c r="E261" s="1074"/>
      <c r="F261" s="1074"/>
      <c r="G261" s="1074"/>
      <c r="H261" s="1082"/>
      <c r="I261" s="1082"/>
      <c r="J261" s="1082"/>
      <c r="K261" s="1075"/>
      <c r="L261" s="1075"/>
      <c r="M261" s="1075"/>
      <c r="N261" s="1075">
        <v>46353</v>
      </c>
      <c r="O261" s="1075"/>
      <c r="P261" s="1075"/>
      <c r="Q261" s="1075"/>
      <c r="R261" s="1075"/>
      <c r="S261" s="1075"/>
      <c r="T261" s="1075"/>
      <c r="U261" s="1075"/>
      <c r="V261" s="1075"/>
      <c r="W261" s="1075"/>
      <c r="X261" s="1075"/>
      <c r="Y261" s="1075"/>
      <c r="Z261" s="1075"/>
      <c r="AA261" s="1075"/>
      <c r="AB261" s="1075"/>
      <c r="AC261" s="1075"/>
      <c r="AD261" s="1075"/>
      <c r="AE261" s="1075"/>
      <c r="AF261" s="1100">
        <f>SUM(H261:AE261)</f>
        <v>46353</v>
      </c>
      <c r="AG261" s="1100"/>
      <c r="AH261" s="1100"/>
    </row>
    <row r="262" spans="1:34" s="887" customFormat="1" ht="11.25" x14ac:dyDescent="0.25">
      <c r="A262" s="886"/>
      <c r="D262" s="1074" t="s">
        <v>29</v>
      </c>
      <c r="E262" s="1074"/>
      <c r="F262" s="1074"/>
      <c r="G262" s="1074"/>
      <c r="H262" s="1082"/>
      <c r="I262" s="1082"/>
      <c r="J262" s="1082"/>
      <c r="K262" s="1075"/>
      <c r="L262" s="1075"/>
      <c r="M262" s="1075"/>
      <c r="N262" s="1075"/>
      <c r="O262" s="1075"/>
      <c r="P262" s="1075"/>
      <c r="Q262" s="1075"/>
      <c r="R262" s="1075"/>
      <c r="S262" s="1075"/>
      <c r="T262" s="1075"/>
      <c r="U262" s="1075"/>
      <c r="V262" s="1075"/>
      <c r="W262" s="1075"/>
      <c r="X262" s="1075"/>
      <c r="Y262" s="1075"/>
      <c r="Z262" s="1075"/>
      <c r="AA262" s="1075"/>
      <c r="AB262" s="1075"/>
      <c r="AC262" s="1075"/>
      <c r="AD262" s="1075"/>
      <c r="AE262" s="1075"/>
      <c r="AF262" s="1100">
        <f>SUM(H262:AE262)</f>
        <v>0</v>
      </c>
      <c r="AG262" s="1100"/>
      <c r="AH262" s="1100"/>
    </row>
    <row r="263" spans="1:34" s="887" customFormat="1" ht="30" customHeight="1" thickBot="1" x14ac:dyDescent="0.3">
      <c r="A263" s="886"/>
      <c r="D263" s="1099" t="s">
        <v>30</v>
      </c>
      <c r="E263" s="1099"/>
      <c r="F263" s="1099"/>
      <c r="G263" s="1099"/>
      <c r="H263" s="1066">
        <f>H259+H260-H261+H262</f>
        <v>0</v>
      </c>
      <c r="I263" s="1066"/>
      <c r="J263" s="1066"/>
      <c r="K263" s="1066">
        <f t="shared" ref="K263" si="55">K259+K260-K261+K262</f>
        <v>11808</v>
      </c>
      <c r="L263" s="1066"/>
      <c r="M263" s="1066"/>
      <c r="N263" s="1066">
        <f t="shared" ref="N263" si="56">N259+N260-N261+N262</f>
        <v>100744</v>
      </c>
      <c r="O263" s="1066"/>
      <c r="P263" s="1066"/>
      <c r="Q263" s="1066">
        <f t="shared" ref="Q263" si="57">Q259+Q260-Q261+Q262</f>
        <v>0</v>
      </c>
      <c r="R263" s="1066"/>
      <c r="S263" s="1066"/>
      <c r="T263" s="1066">
        <f t="shared" ref="T263" si="58">T259+T260-T261+T262</f>
        <v>0</v>
      </c>
      <c r="U263" s="1066"/>
      <c r="V263" s="1066"/>
      <c r="W263" s="1066">
        <f t="shared" ref="W263" si="59">W259+W260-W261+W262</f>
        <v>0</v>
      </c>
      <c r="X263" s="1066"/>
      <c r="Y263" s="1066"/>
      <c r="Z263" s="1066">
        <f t="shared" ref="Z263" si="60">Z259+Z260-Z261+Z262</f>
        <v>0</v>
      </c>
      <c r="AA263" s="1066"/>
      <c r="AB263" s="1066"/>
      <c r="AC263" s="1066">
        <f t="shared" ref="AC263" si="61">AC259+AC260-AC261+AC262</f>
        <v>0</v>
      </c>
      <c r="AD263" s="1066"/>
      <c r="AE263" s="1066"/>
      <c r="AF263" s="1066">
        <f t="shared" ref="AF263" si="62">AF259+AF260-AF261+AF262</f>
        <v>112552</v>
      </c>
      <c r="AG263" s="1066"/>
      <c r="AH263" s="1066"/>
    </row>
    <row r="264" spans="1:34" s="887" customFormat="1" ht="12" thickBot="1" x14ac:dyDescent="0.3">
      <c r="A264" s="886"/>
      <c r="D264" s="1076" t="s">
        <v>33</v>
      </c>
      <c r="E264" s="1077"/>
      <c r="F264" s="1077"/>
      <c r="G264" s="1077"/>
      <c r="H264" s="1077"/>
      <c r="I264" s="1077"/>
      <c r="J264" s="1077"/>
      <c r="K264" s="1077"/>
      <c r="L264" s="1077"/>
      <c r="M264" s="1077"/>
      <c r="N264" s="1077"/>
      <c r="O264" s="1077"/>
      <c r="P264" s="1077"/>
      <c r="Q264" s="1077"/>
      <c r="R264" s="1077"/>
      <c r="S264" s="1077"/>
      <c r="T264" s="1077"/>
      <c r="U264" s="1077"/>
      <c r="V264" s="1077"/>
      <c r="W264" s="1077"/>
      <c r="X264" s="1077"/>
      <c r="Y264" s="1077"/>
      <c r="Z264" s="1077"/>
      <c r="AA264" s="1077"/>
      <c r="AB264" s="1077"/>
      <c r="AC264" s="1077"/>
      <c r="AD264" s="1077"/>
      <c r="AE264" s="1077"/>
      <c r="AF264" s="1077"/>
      <c r="AG264" s="1077"/>
      <c r="AH264" s="1078"/>
    </row>
    <row r="265" spans="1:34" s="887" customFormat="1" ht="30" customHeight="1" x14ac:dyDescent="0.25">
      <c r="A265" s="886"/>
      <c r="D265" s="1079" t="s">
        <v>32</v>
      </c>
      <c r="E265" s="1079"/>
      <c r="F265" s="1079"/>
      <c r="G265" s="1079"/>
      <c r="H265" s="1080"/>
      <c r="I265" s="1080"/>
      <c r="J265" s="1080"/>
      <c r="K265" s="1081"/>
      <c r="L265" s="1081"/>
      <c r="M265" s="1081"/>
      <c r="N265" s="1081"/>
      <c r="O265" s="1081"/>
      <c r="P265" s="1081"/>
      <c r="Q265" s="1081"/>
      <c r="R265" s="1081"/>
      <c r="S265" s="1081"/>
      <c r="T265" s="1081"/>
      <c r="U265" s="1081"/>
      <c r="V265" s="1081"/>
      <c r="W265" s="1081"/>
      <c r="X265" s="1081"/>
      <c r="Y265" s="1081"/>
      <c r="Z265" s="1081"/>
      <c r="AA265" s="1081"/>
      <c r="AB265" s="1081"/>
      <c r="AC265" s="1081"/>
      <c r="AD265" s="1081"/>
      <c r="AE265" s="1081"/>
      <c r="AF265" s="1105">
        <f>SUM(H265:AE265)</f>
        <v>0</v>
      </c>
      <c r="AG265" s="1105"/>
      <c r="AH265" s="1105"/>
    </row>
    <row r="266" spans="1:34" s="887" customFormat="1" ht="11.25" x14ac:dyDescent="0.25">
      <c r="A266" s="886"/>
      <c r="D266" s="1074" t="s">
        <v>27</v>
      </c>
      <c r="E266" s="1074"/>
      <c r="F266" s="1074"/>
      <c r="G266" s="1074"/>
      <c r="H266" s="1082"/>
      <c r="I266" s="1082"/>
      <c r="J266" s="1082"/>
      <c r="K266" s="1075"/>
      <c r="L266" s="1075"/>
      <c r="M266" s="1075"/>
      <c r="N266" s="1075"/>
      <c r="O266" s="1075"/>
      <c r="P266" s="1075"/>
      <c r="Q266" s="1075"/>
      <c r="R266" s="1075"/>
      <c r="S266" s="1075"/>
      <c r="T266" s="1075"/>
      <c r="U266" s="1075"/>
      <c r="V266" s="1075"/>
      <c r="W266" s="1075"/>
      <c r="X266" s="1075"/>
      <c r="Y266" s="1075"/>
      <c r="Z266" s="1075"/>
      <c r="AA266" s="1075"/>
      <c r="AB266" s="1075"/>
      <c r="AC266" s="1075"/>
      <c r="AD266" s="1075"/>
      <c r="AE266" s="1075"/>
      <c r="AF266" s="1100">
        <f>SUM(H266:AE266)</f>
        <v>0</v>
      </c>
      <c r="AG266" s="1100"/>
      <c r="AH266" s="1100"/>
    </row>
    <row r="267" spans="1:34" s="887" customFormat="1" ht="11.25" x14ac:dyDescent="0.25">
      <c r="A267" s="886"/>
      <c r="D267" s="1074" t="s">
        <v>28</v>
      </c>
      <c r="E267" s="1074"/>
      <c r="F267" s="1074"/>
      <c r="G267" s="1074"/>
      <c r="H267" s="1082"/>
      <c r="I267" s="1082"/>
      <c r="J267" s="1082"/>
      <c r="K267" s="1075"/>
      <c r="L267" s="1075"/>
      <c r="M267" s="1075"/>
      <c r="N267" s="1075"/>
      <c r="O267" s="1075"/>
      <c r="P267" s="1075"/>
      <c r="Q267" s="1075"/>
      <c r="R267" s="1075"/>
      <c r="S267" s="1075"/>
      <c r="T267" s="1075"/>
      <c r="U267" s="1075"/>
      <c r="V267" s="1075"/>
      <c r="W267" s="1075"/>
      <c r="X267" s="1075"/>
      <c r="Y267" s="1075"/>
      <c r="Z267" s="1075"/>
      <c r="AA267" s="1075"/>
      <c r="AB267" s="1075"/>
      <c r="AC267" s="1075"/>
      <c r="AD267" s="1075"/>
      <c r="AE267" s="1075"/>
      <c r="AF267" s="1100">
        <f>SUM(H267:AE267)</f>
        <v>0</v>
      </c>
      <c r="AG267" s="1100"/>
      <c r="AH267" s="1100"/>
    </row>
    <row r="268" spans="1:34" s="887" customFormat="1" ht="11.25" x14ac:dyDescent="0.25">
      <c r="A268" s="886"/>
      <c r="D268" s="1074" t="s">
        <v>29</v>
      </c>
      <c r="E268" s="1074"/>
      <c r="F268" s="1074"/>
      <c r="G268" s="1074"/>
      <c r="H268" s="1082"/>
      <c r="I268" s="1082"/>
      <c r="J268" s="1082"/>
      <c r="K268" s="1075"/>
      <c r="L268" s="1075"/>
      <c r="M268" s="1075"/>
      <c r="N268" s="1075"/>
      <c r="O268" s="1075"/>
      <c r="P268" s="1075"/>
      <c r="Q268" s="1075"/>
      <c r="R268" s="1075"/>
      <c r="S268" s="1075"/>
      <c r="T268" s="1075"/>
      <c r="U268" s="1075"/>
      <c r="V268" s="1075"/>
      <c r="W268" s="1075"/>
      <c r="X268" s="1075"/>
      <c r="Y268" s="1075"/>
      <c r="Z268" s="1075"/>
      <c r="AA268" s="1075"/>
      <c r="AB268" s="1075"/>
      <c r="AC268" s="1075"/>
      <c r="AD268" s="1075"/>
      <c r="AE268" s="1075"/>
      <c r="AF268" s="1100">
        <f>SUM(H268:AE268)</f>
        <v>0</v>
      </c>
      <c r="AG268" s="1100"/>
      <c r="AH268" s="1100"/>
    </row>
    <row r="269" spans="1:34" s="887" customFormat="1" ht="30" customHeight="1" thickBot="1" x14ac:dyDescent="0.3">
      <c r="A269" s="886"/>
      <c r="D269" s="1099" t="s">
        <v>30</v>
      </c>
      <c r="E269" s="1099"/>
      <c r="F269" s="1099"/>
      <c r="G269" s="1099"/>
      <c r="H269" s="1066">
        <f>H265+H266-H267+H268</f>
        <v>0</v>
      </c>
      <c r="I269" s="1066"/>
      <c r="J269" s="1066"/>
      <c r="K269" s="1066">
        <f t="shared" ref="K269" si="63">K265+K266-K267+K268</f>
        <v>0</v>
      </c>
      <c r="L269" s="1066"/>
      <c r="M269" s="1066"/>
      <c r="N269" s="1066">
        <f t="shared" ref="N269" si="64">N265+N266-N267+N268</f>
        <v>0</v>
      </c>
      <c r="O269" s="1066"/>
      <c r="P269" s="1066"/>
      <c r="Q269" s="1066">
        <f t="shared" ref="Q269" si="65">Q265+Q266-Q267+Q268</f>
        <v>0</v>
      </c>
      <c r="R269" s="1066"/>
      <c r="S269" s="1066"/>
      <c r="T269" s="1066">
        <f t="shared" ref="T269" si="66">T265+T266-T267+T268</f>
        <v>0</v>
      </c>
      <c r="U269" s="1066"/>
      <c r="V269" s="1066"/>
      <c r="W269" s="1066">
        <f t="shared" ref="W269" si="67">W265+W266-W267+W268</f>
        <v>0</v>
      </c>
      <c r="X269" s="1066"/>
      <c r="Y269" s="1066"/>
      <c r="Z269" s="1066">
        <f t="shared" ref="Z269" si="68">Z265+Z266-Z267+Z268</f>
        <v>0</v>
      </c>
      <c r="AA269" s="1066"/>
      <c r="AB269" s="1066"/>
      <c r="AC269" s="1066">
        <f t="shared" ref="AC269" si="69">AC265+AC266-AC267+AC268</f>
        <v>0</v>
      </c>
      <c r="AD269" s="1066"/>
      <c r="AE269" s="1066"/>
      <c r="AF269" s="1066">
        <f t="shared" ref="AF269" si="70">AF265+AF266-AF267+AF268</f>
        <v>0</v>
      </c>
      <c r="AG269" s="1066"/>
      <c r="AH269" s="1066"/>
    </row>
    <row r="270" spans="1:34" s="887" customFormat="1" ht="12" thickBot="1" x14ac:dyDescent="0.3">
      <c r="A270" s="886"/>
      <c r="D270" s="1076" t="s">
        <v>34</v>
      </c>
      <c r="E270" s="1077"/>
      <c r="F270" s="1077"/>
      <c r="G270" s="1077"/>
      <c r="H270" s="1077"/>
      <c r="I270" s="1077"/>
      <c r="J270" s="1077"/>
      <c r="K270" s="1077"/>
      <c r="L270" s="1077"/>
      <c r="M270" s="1077"/>
      <c r="N270" s="1077"/>
      <c r="O270" s="1077"/>
      <c r="P270" s="1077"/>
      <c r="Q270" s="1077"/>
      <c r="R270" s="1077"/>
      <c r="S270" s="1077"/>
      <c r="T270" s="1077"/>
      <c r="U270" s="1077"/>
      <c r="V270" s="1077"/>
      <c r="W270" s="1077"/>
      <c r="X270" s="1077"/>
      <c r="Y270" s="1077"/>
      <c r="Z270" s="1077"/>
      <c r="AA270" s="1077"/>
      <c r="AB270" s="1077"/>
      <c r="AC270" s="1077"/>
      <c r="AD270" s="1077"/>
      <c r="AE270" s="1077"/>
      <c r="AF270" s="1077"/>
      <c r="AG270" s="1077"/>
      <c r="AH270" s="1078"/>
    </row>
    <row r="271" spans="1:34" s="887" customFormat="1" ht="30" customHeight="1" x14ac:dyDescent="0.25">
      <c r="A271" s="886"/>
      <c r="D271" s="1129" t="s">
        <v>32</v>
      </c>
      <c r="E271" s="1129"/>
      <c r="F271" s="1129"/>
      <c r="G271" s="1129"/>
      <c r="H271" s="1104">
        <f>H253-H259-H265</f>
        <v>0</v>
      </c>
      <c r="I271" s="1104"/>
      <c r="J271" s="1104"/>
      <c r="K271" s="1104">
        <f t="shared" ref="K271" si="71">K253-K259-K265</f>
        <v>9505</v>
      </c>
      <c r="L271" s="1104"/>
      <c r="M271" s="1104"/>
      <c r="N271" s="1104">
        <f t="shared" ref="N271" si="72">N253-N259-N265</f>
        <v>29302</v>
      </c>
      <c r="O271" s="1104"/>
      <c r="P271" s="1104"/>
      <c r="Q271" s="1104">
        <f t="shared" ref="Q271" si="73">Q253-Q259-Q265</f>
        <v>0</v>
      </c>
      <c r="R271" s="1104"/>
      <c r="S271" s="1104"/>
      <c r="T271" s="1104">
        <f t="shared" ref="T271" si="74">T253-T259-T265</f>
        <v>0</v>
      </c>
      <c r="U271" s="1104"/>
      <c r="V271" s="1104"/>
      <c r="W271" s="1104">
        <f t="shared" ref="W271" si="75">W253-W259-W265</f>
        <v>0</v>
      </c>
      <c r="X271" s="1104"/>
      <c r="Y271" s="1104"/>
      <c r="Z271" s="1104">
        <f t="shared" ref="Z271" si="76">Z253-Z259-Z265</f>
        <v>0</v>
      </c>
      <c r="AA271" s="1104"/>
      <c r="AB271" s="1104"/>
      <c r="AC271" s="1104">
        <f t="shared" ref="AC271" si="77">AC253-AC259-AC265</f>
        <v>0</v>
      </c>
      <c r="AD271" s="1104"/>
      <c r="AE271" s="1104"/>
      <c r="AF271" s="1104">
        <f t="shared" ref="AF271" si="78">AF253-AF259-AF265</f>
        <v>38807</v>
      </c>
      <c r="AG271" s="1104"/>
      <c r="AH271" s="1104"/>
    </row>
    <row r="272" spans="1:34" s="887" customFormat="1" ht="30" customHeight="1" thickBot="1" x14ac:dyDescent="0.3">
      <c r="A272" s="886"/>
      <c r="D272" s="1099" t="s">
        <v>30</v>
      </c>
      <c r="E272" s="1099"/>
      <c r="F272" s="1099"/>
      <c r="G272" s="1099"/>
      <c r="H272" s="1066">
        <f>H257-H263-H269</f>
        <v>0</v>
      </c>
      <c r="I272" s="1066"/>
      <c r="J272" s="1066"/>
      <c r="K272" s="1066">
        <f t="shared" ref="K272" si="79">K257-K263-K269</f>
        <v>7141</v>
      </c>
      <c r="L272" s="1066"/>
      <c r="M272" s="1066"/>
      <c r="N272" s="1066">
        <f t="shared" ref="N272" si="80">N257-N263-N269</f>
        <v>62203</v>
      </c>
      <c r="O272" s="1066"/>
      <c r="P272" s="1066"/>
      <c r="Q272" s="1066">
        <f t="shared" ref="Q272" si="81">Q257-Q263-Q269</f>
        <v>0</v>
      </c>
      <c r="R272" s="1066"/>
      <c r="S272" s="1066"/>
      <c r="T272" s="1066">
        <f t="shared" ref="T272" si="82">T257-T263-T269</f>
        <v>0</v>
      </c>
      <c r="U272" s="1066"/>
      <c r="V272" s="1066"/>
      <c r="W272" s="1066">
        <f t="shared" ref="W272" si="83">W257-W263-W269</f>
        <v>0</v>
      </c>
      <c r="X272" s="1066"/>
      <c r="Y272" s="1066"/>
      <c r="Z272" s="1066">
        <f t="shared" ref="Z272" si="84">Z257-Z263-Z269</f>
        <v>0</v>
      </c>
      <c r="AA272" s="1066"/>
      <c r="AB272" s="1066"/>
      <c r="AC272" s="1066">
        <f t="shared" ref="AC272" si="85">AC257-AC263-AC269</f>
        <v>0</v>
      </c>
      <c r="AD272" s="1066"/>
      <c r="AE272" s="1066"/>
      <c r="AF272" s="1066">
        <f t="shared" ref="AF272" si="86">AF257-AF263-AF269</f>
        <v>69344</v>
      </c>
      <c r="AG272" s="1066"/>
      <c r="AH272" s="1066"/>
    </row>
    <row r="273" spans="1:34" ht="13.5" thickBot="1" x14ac:dyDescent="0.3">
      <c r="D273" s="903"/>
      <c r="E273" s="903"/>
      <c r="F273" s="903"/>
      <c r="G273" s="903"/>
      <c r="H273" s="903"/>
      <c r="I273" s="903"/>
      <c r="J273" s="903"/>
      <c r="K273" s="903"/>
      <c r="L273" s="903"/>
      <c r="M273" s="903"/>
      <c r="N273" s="903"/>
      <c r="O273" s="903"/>
      <c r="P273" s="903"/>
      <c r="Q273" s="903"/>
      <c r="R273" s="903"/>
      <c r="S273" s="903"/>
      <c r="T273" s="903"/>
      <c r="U273" s="903"/>
      <c r="V273" s="903"/>
      <c r="W273" s="903"/>
      <c r="X273" s="903"/>
      <c r="Y273" s="903"/>
      <c r="Z273" s="903"/>
      <c r="AA273" s="903"/>
      <c r="AB273" s="903"/>
      <c r="AC273" s="903"/>
      <c r="AD273" s="903"/>
      <c r="AE273" s="903"/>
      <c r="AF273" s="903"/>
      <c r="AG273" s="903"/>
    </row>
    <row r="274" spans="1:34" s="887" customFormat="1" ht="12" thickBot="1" x14ac:dyDescent="0.3">
      <c r="A274" s="886"/>
      <c r="D274" s="1043" t="s">
        <v>40</v>
      </c>
      <c r="E274" s="1044"/>
      <c r="F274" s="1044"/>
      <c r="G274" s="1045"/>
      <c r="H274" s="1055" t="s">
        <v>3</v>
      </c>
      <c r="I274" s="1055"/>
      <c r="J274" s="1055"/>
      <c r="K274" s="1055"/>
      <c r="L274" s="1055"/>
      <c r="M274" s="1055"/>
      <c r="N274" s="1055"/>
      <c r="O274" s="1055"/>
      <c r="P274" s="1055"/>
      <c r="Q274" s="1055"/>
      <c r="R274" s="1055"/>
      <c r="S274" s="1055"/>
      <c r="T274" s="1055"/>
      <c r="U274" s="1055"/>
      <c r="V274" s="1055"/>
      <c r="W274" s="1055"/>
      <c r="X274" s="1055"/>
      <c r="Y274" s="1055"/>
      <c r="Z274" s="1055"/>
      <c r="AA274" s="1055"/>
      <c r="AB274" s="1055"/>
      <c r="AC274" s="1055"/>
      <c r="AD274" s="1055"/>
      <c r="AE274" s="1055"/>
      <c r="AF274" s="1055"/>
      <c r="AG274" s="1055"/>
      <c r="AH274" s="1055"/>
    </row>
    <row r="275" spans="1:34" s="887" customFormat="1" ht="67.5" customHeight="1" thickBot="1" x14ac:dyDescent="0.3">
      <c r="A275" s="886"/>
      <c r="D275" s="1046"/>
      <c r="E275" s="1047"/>
      <c r="F275" s="1047"/>
      <c r="G275" s="1048"/>
      <c r="H275" s="1056" t="s">
        <v>41</v>
      </c>
      <c r="I275" s="1056"/>
      <c r="J275" s="1056"/>
      <c r="K275" s="1056" t="s">
        <v>42</v>
      </c>
      <c r="L275" s="1056"/>
      <c r="M275" s="1056"/>
      <c r="N275" s="1056" t="s">
        <v>43</v>
      </c>
      <c r="O275" s="1056"/>
      <c r="P275" s="1056"/>
      <c r="Q275" s="1056" t="s">
        <v>1256</v>
      </c>
      <c r="R275" s="1056"/>
      <c r="S275" s="1056"/>
      <c r="T275" s="1056" t="s">
        <v>44</v>
      </c>
      <c r="U275" s="1056"/>
      <c r="V275" s="1056"/>
      <c r="W275" s="1056" t="s">
        <v>45</v>
      </c>
      <c r="X275" s="1056"/>
      <c r="Y275" s="1056"/>
      <c r="Z275" s="1056" t="s">
        <v>409</v>
      </c>
      <c r="AA275" s="1056"/>
      <c r="AB275" s="1056"/>
      <c r="AC275" s="1056" t="s">
        <v>46</v>
      </c>
      <c r="AD275" s="1056"/>
      <c r="AE275" s="1056"/>
      <c r="AF275" s="1056" t="s">
        <v>14</v>
      </c>
      <c r="AG275" s="1056"/>
      <c r="AH275" s="1056"/>
    </row>
    <row r="276" spans="1:34" s="887" customFormat="1" ht="12" thickBot="1" x14ac:dyDescent="0.3">
      <c r="A276" s="886"/>
      <c r="D276" s="1076" t="s">
        <v>25</v>
      </c>
      <c r="E276" s="1077"/>
      <c r="F276" s="1077"/>
      <c r="G276" s="1077"/>
      <c r="H276" s="1077"/>
      <c r="I276" s="1077"/>
      <c r="J276" s="1077"/>
      <c r="K276" s="1077"/>
      <c r="L276" s="1077"/>
      <c r="M276" s="1077"/>
      <c r="N276" s="1077"/>
      <c r="O276" s="1077"/>
      <c r="P276" s="1077"/>
      <c r="Q276" s="1077"/>
      <c r="R276" s="1077"/>
      <c r="S276" s="1077"/>
      <c r="T276" s="1077"/>
      <c r="U276" s="1077"/>
      <c r="V276" s="1077"/>
      <c r="W276" s="1077"/>
      <c r="X276" s="1077"/>
      <c r="Y276" s="1077"/>
      <c r="Z276" s="1077"/>
      <c r="AA276" s="1077"/>
      <c r="AB276" s="1077"/>
      <c r="AC276" s="1077"/>
      <c r="AD276" s="1077"/>
      <c r="AE276" s="1077"/>
      <c r="AF276" s="1077"/>
      <c r="AG276" s="1077"/>
      <c r="AH276" s="1078"/>
    </row>
    <row r="277" spans="1:34" s="887" customFormat="1" ht="27.6" customHeight="1" x14ac:dyDescent="0.25">
      <c r="A277" s="886"/>
      <c r="D277" s="1079" t="s">
        <v>26</v>
      </c>
      <c r="E277" s="1079"/>
      <c r="F277" s="1079"/>
      <c r="G277" s="1079"/>
      <c r="H277" s="1080"/>
      <c r="I277" s="1080"/>
      <c r="J277" s="1080"/>
      <c r="K277" s="1081">
        <v>18949</v>
      </c>
      <c r="L277" s="1081"/>
      <c r="M277" s="1081"/>
      <c r="N277" s="1081">
        <v>181263</v>
      </c>
      <c r="O277" s="1081"/>
      <c r="P277" s="1081"/>
      <c r="Q277" s="1081"/>
      <c r="R277" s="1081"/>
      <c r="S277" s="1081"/>
      <c r="T277" s="1081"/>
      <c r="U277" s="1081"/>
      <c r="V277" s="1081"/>
      <c r="W277" s="1081"/>
      <c r="X277" s="1081"/>
      <c r="Y277" s="1081"/>
      <c r="Z277" s="1081"/>
      <c r="AA277" s="1081"/>
      <c r="AB277" s="1081"/>
      <c r="AC277" s="1081"/>
      <c r="AD277" s="1081"/>
      <c r="AE277" s="1081"/>
      <c r="AF277" s="1105">
        <f>SUM(H277:AE277)</f>
        <v>200212</v>
      </c>
      <c r="AG277" s="1105"/>
      <c r="AH277" s="1105"/>
    </row>
    <row r="278" spans="1:34" s="887" customFormat="1" ht="11.25" x14ac:dyDescent="0.25">
      <c r="A278" s="886"/>
      <c r="D278" s="1074" t="s">
        <v>27</v>
      </c>
      <c r="E278" s="1074"/>
      <c r="F278" s="1074"/>
      <c r="G278" s="1074"/>
      <c r="H278" s="1082"/>
      <c r="I278" s="1082"/>
      <c r="J278" s="1082"/>
      <c r="K278" s="1075"/>
      <c r="L278" s="1075"/>
      <c r="M278" s="1075"/>
      <c r="N278" s="1075"/>
      <c r="O278" s="1075"/>
      <c r="P278" s="1075"/>
      <c r="Q278" s="1075"/>
      <c r="R278" s="1075"/>
      <c r="S278" s="1075"/>
      <c r="T278" s="1075"/>
      <c r="U278" s="1075"/>
      <c r="V278" s="1075"/>
      <c r="W278" s="1075"/>
      <c r="X278" s="1075"/>
      <c r="Y278" s="1075"/>
      <c r="Z278" s="1075"/>
      <c r="AA278" s="1075"/>
      <c r="AB278" s="1075"/>
      <c r="AC278" s="1075"/>
      <c r="AD278" s="1075"/>
      <c r="AE278" s="1075"/>
      <c r="AF278" s="1100">
        <f>SUM(H278:AE278)</f>
        <v>0</v>
      </c>
      <c r="AG278" s="1100"/>
      <c r="AH278" s="1100"/>
    </row>
    <row r="279" spans="1:34" s="887" customFormat="1" ht="11.25" x14ac:dyDescent="0.25">
      <c r="A279" s="886"/>
      <c r="D279" s="1074" t="s">
        <v>28</v>
      </c>
      <c r="E279" s="1074"/>
      <c r="F279" s="1074"/>
      <c r="G279" s="1074"/>
      <c r="H279" s="1082"/>
      <c r="I279" s="1082"/>
      <c r="J279" s="1082"/>
      <c r="K279" s="1075"/>
      <c r="L279" s="1075"/>
      <c r="M279" s="1075"/>
      <c r="N279" s="1075">
        <v>27465</v>
      </c>
      <c r="O279" s="1075"/>
      <c r="P279" s="1075"/>
      <c r="Q279" s="1075"/>
      <c r="R279" s="1075"/>
      <c r="S279" s="1075"/>
      <c r="T279" s="1075"/>
      <c r="U279" s="1075"/>
      <c r="V279" s="1075"/>
      <c r="W279" s="1075"/>
      <c r="X279" s="1075"/>
      <c r="Y279" s="1075"/>
      <c r="Z279" s="1075"/>
      <c r="AA279" s="1075"/>
      <c r="AB279" s="1075"/>
      <c r="AC279" s="1075"/>
      <c r="AD279" s="1075"/>
      <c r="AE279" s="1075"/>
      <c r="AF279" s="1100">
        <f>SUM(H279:AE279)</f>
        <v>27465</v>
      </c>
      <c r="AG279" s="1100"/>
      <c r="AH279" s="1100"/>
    </row>
    <row r="280" spans="1:34" s="887" customFormat="1" ht="11.25" x14ac:dyDescent="0.25">
      <c r="A280" s="886"/>
      <c r="D280" s="1074" t="s">
        <v>29</v>
      </c>
      <c r="E280" s="1074"/>
      <c r="F280" s="1074"/>
      <c r="G280" s="1074"/>
      <c r="H280" s="1082"/>
      <c r="I280" s="1082"/>
      <c r="J280" s="1082"/>
      <c r="K280" s="1075"/>
      <c r="L280" s="1075"/>
      <c r="M280" s="1075"/>
      <c r="N280" s="1075"/>
      <c r="O280" s="1075"/>
      <c r="P280" s="1075"/>
      <c r="Q280" s="1075"/>
      <c r="R280" s="1075"/>
      <c r="S280" s="1075"/>
      <c r="T280" s="1075"/>
      <c r="U280" s="1075"/>
      <c r="V280" s="1075"/>
      <c r="W280" s="1075"/>
      <c r="X280" s="1075"/>
      <c r="Y280" s="1075"/>
      <c r="Z280" s="1075"/>
      <c r="AA280" s="1075"/>
      <c r="AB280" s="1075"/>
      <c r="AC280" s="1075"/>
      <c r="AD280" s="1075"/>
      <c r="AE280" s="1075"/>
      <c r="AF280" s="1100">
        <f>SUM(H280:AE280)</f>
        <v>0</v>
      </c>
      <c r="AG280" s="1100"/>
      <c r="AH280" s="1100"/>
    </row>
    <row r="281" spans="1:34" s="887" customFormat="1" ht="27.6" customHeight="1" thickBot="1" x14ac:dyDescent="0.3">
      <c r="A281" s="886"/>
      <c r="D281" s="1099" t="s">
        <v>30</v>
      </c>
      <c r="E281" s="1099"/>
      <c r="F281" s="1099"/>
      <c r="G281" s="1099"/>
      <c r="H281" s="1066">
        <f>H277+H278-H279+H280</f>
        <v>0</v>
      </c>
      <c r="I281" s="1066"/>
      <c r="J281" s="1066"/>
      <c r="K281" s="1066">
        <f t="shared" ref="K281" si="87">K277+K278-K279+K280</f>
        <v>18949</v>
      </c>
      <c r="L281" s="1066"/>
      <c r="M281" s="1066"/>
      <c r="N281" s="1066">
        <f t="shared" ref="N281" si="88">N277+N278-N279+N280</f>
        <v>153798</v>
      </c>
      <c r="O281" s="1066"/>
      <c r="P281" s="1066"/>
      <c r="Q281" s="1066">
        <f t="shared" ref="Q281" si="89">Q277+Q278-Q279+Q280</f>
        <v>0</v>
      </c>
      <c r="R281" s="1066"/>
      <c r="S281" s="1066"/>
      <c r="T281" s="1066">
        <f t="shared" ref="T281" si="90">T277+T278-T279+T280</f>
        <v>0</v>
      </c>
      <c r="U281" s="1066"/>
      <c r="V281" s="1066"/>
      <c r="W281" s="1066">
        <f t="shared" ref="W281" si="91">W277+W278-W279+W280</f>
        <v>0</v>
      </c>
      <c r="X281" s="1066"/>
      <c r="Y281" s="1066"/>
      <c r="Z281" s="1066">
        <f t="shared" ref="Z281" si="92">Z277+Z278-Z279+Z280</f>
        <v>0</v>
      </c>
      <c r="AA281" s="1066"/>
      <c r="AB281" s="1066"/>
      <c r="AC281" s="1066">
        <f t="shared" ref="AC281" si="93">AC277+AC278-AC279+AC280</f>
        <v>0</v>
      </c>
      <c r="AD281" s="1066"/>
      <c r="AE281" s="1066"/>
      <c r="AF281" s="1066">
        <f t="shared" ref="AF281" si="94">AF277+AF278-AF279+AF280</f>
        <v>172747</v>
      </c>
      <c r="AG281" s="1066"/>
      <c r="AH281" s="1066"/>
    </row>
    <row r="282" spans="1:34" s="887" customFormat="1" ht="12" thickBot="1" x14ac:dyDescent="0.3">
      <c r="A282" s="886"/>
      <c r="D282" s="1076" t="s">
        <v>31</v>
      </c>
      <c r="E282" s="1077"/>
      <c r="F282" s="1077"/>
      <c r="G282" s="1077"/>
      <c r="H282" s="1077"/>
      <c r="I282" s="1077"/>
      <c r="J282" s="1077"/>
      <c r="K282" s="1077"/>
      <c r="L282" s="1077"/>
      <c r="M282" s="1077"/>
      <c r="N282" s="1077"/>
      <c r="O282" s="1077"/>
      <c r="P282" s="1077"/>
      <c r="Q282" s="1077"/>
      <c r="R282" s="1077"/>
      <c r="S282" s="1077"/>
      <c r="T282" s="1077"/>
      <c r="U282" s="1077"/>
      <c r="V282" s="1077"/>
      <c r="W282" s="1077"/>
      <c r="X282" s="1077"/>
      <c r="Y282" s="1077"/>
      <c r="Z282" s="1077"/>
      <c r="AA282" s="1077"/>
      <c r="AB282" s="1077"/>
      <c r="AC282" s="1077"/>
      <c r="AD282" s="1077"/>
      <c r="AE282" s="1077"/>
      <c r="AF282" s="1077"/>
      <c r="AG282" s="1077"/>
      <c r="AH282" s="1078"/>
    </row>
    <row r="283" spans="1:34" s="887" customFormat="1" ht="27.6" customHeight="1" x14ac:dyDescent="0.25">
      <c r="A283" s="886"/>
      <c r="D283" s="1079" t="s">
        <v>32</v>
      </c>
      <c r="E283" s="1079"/>
      <c r="F283" s="1079"/>
      <c r="G283" s="1079"/>
      <c r="H283" s="1080"/>
      <c r="I283" s="1080"/>
      <c r="J283" s="1080"/>
      <c r="K283" s="1081">
        <v>7080</v>
      </c>
      <c r="L283" s="1081"/>
      <c r="M283" s="1081"/>
      <c r="N283" s="1081">
        <v>128213</v>
      </c>
      <c r="O283" s="1081"/>
      <c r="P283" s="1081"/>
      <c r="Q283" s="1081"/>
      <c r="R283" s="1081"/>
      <c r="S283" s="1081"/>
      <c r="T283" s="1081"/>
      <c r="U283" s="1081"/>
      <c r="V283" s="1081"/>
      <c r="W283" s="1081"/>
      <c r="X283" s="1081"/>
      <c r="Y283" s="1081"/>
      <c r="Z283" s="1081"/>
      <c r="AA283" s="1081"/>
      <c r="AB283" s="1081"/>
      <c r="AC283" s="1081"/>
      <c r="AD283" s="1081"/>
      <c r="AE283" s="1081"/>
      <c r="AF283" s="1105">
        <f>SUM(H283:AE283)</f>
        <v>135293</v>
      </c>
      <c r="AG283" s="1105"/>
      <c r="AH283" s="1105"/>
    </row>
    <row r="284" spans="1:34" s="887" customFormat="1" ht="11.25" x14ac:dyDescent="0.25">
      <c r="A284" s="886"/>
      <c r="D284" s="1074" t="s">
        <v>27</v>
      </c>
      <c r="E284" s="1074"/>
      <c r="F284" s="1074"/>
      <c r="G284" s="1074"/>
      <c r="H284" s="1082"/>
      <c r="I284" s="1082"/>
      <c r="J284" s="1082"/>
      <c r="K284" s="1075">
        <v>2364</v>
      </c>
      <c r="L284" s="1075"/>
      <c r="M284" s="1075"/>
      <c r="N284" s="1075">
        <v>23747</v>
      </c>
      <c r="O284" s="1075"/>
      <c r="P284" s="1075"/>
      <c r="Q284" s="1075"/>
      <c r="R284" s="1075"/>
      <c r="S284" s="1075"/>
      <c r="T284" s="1075"/>
      <c r="U284" s="1075"/>
      <c r="V284" s="1075"/>
      <c r="W284" s="1075"/>
      <c r="X284" s="1075"/>
      <c r="Y284" s="1075"/>
      <c r="Z284" s="1075"/>
      <c r="AA284" s="1075"/>
      <c r="AB284" s="1075"/>
      <c r="AC284" s="1075"/>
      <c r="AD284" s="1075"/>
      <c r="AE284" s="1075"/>
      <c r="AF284" s="1100">
        <f>SUM(H284:AE284)</f>
        <v>26111</v>
      </c>
      <c r="AG284" s="1100"/>
      <c r="AH284" s="1100"/>
    </row>
    <row r="285" spans="1:34" s="887" customFormat="1" ht="11.25" x14ac:dyDescent="0.25">
      <c r="A285" s="886"/>
      <c r="D285" s="1074" t="s">
        <v>28</v>
      </c>
      <c r="E285" s="1074"/>
      <c r="F285" s="1074"/>
      <c r="G285" s="1074"/>
      <c r="H285" s="1082"/>
      <c r="I285" s="1082"/>
      <c r="J285" s="1082"/>
      <c r="K285" s="1075"/>
      <c r="L285" s="1075"/>
      <c r="M285" s="1075"/>
      <c r="N285" s="1075">
        <v>27464</v>
      </c>
      <c r="O285" s="1075"/>
      <c r="P285" s="1075"/>
      <c r="Q285" s="1075"/>
      <c r="R285" s="1075"/>
      <c r="S285" s="1075"/>
      <c r="T285" s="1075"/>
      <c r="U285" s="1075"/>
      <c r="V285" s="1075"/>
      <c r="W285" s="1075"/>
      <c r="X285" s="1075"/>
      <c r="Y285" s="1075"/>
      <c r="Z285" s="1075"/>
      <c r="AA285" s="1075"/>
      <c r="AB285" s="1075"/>
      <c r="AC285" s="1075"/>
      <c r="AD285" s="1075"/>
      <c r="AE285" s="1075"/>
      <c r="AF285" s="1100">
        <f>SUM(H285:AE285)</f>
        <v>27464</v>
      </c>
      <c r="AG285" s="1100"/>
      <c r="AH285" s="1100"/>
    </row>
    <row r="286" spans="1:34" s="887" customFormat="1" ht="11.25" x14ac:dyDescent="0.25">
      <c r="A286" s="886"/>
      <c r="D286" s="1074" t="s">
        <v>29</v>
      </c>
      <c r="E286" s="1074"/>
      <c r="F286" s="1074"/>
      <c r="G286" s="1074"/>
      <c r="H286" s="1082"/>
      <c r="I286" s="1082"/>
      <c r="J286" s="1082"/>
      <c r="K286" s="1075"/>
      <c r="L286" s="1075"/>
      <c r="M286" s="1075"/>
      <c r="N286" s="1075"/>
      <c r="O286" s="1075"/>
      <c r="P286" s="1075"/>
      <c r="Q286" s="1075"/>
      <c r="R286" s="1075"/>
      <c r="S286" s="1075"/>
      <c r="T286" s="1075"/>
      <c r="U286" s="1075"/>
      <c r="V286" s="1075"/>
      <c r="W286" s="1075"/>
      <c r="X286" s="1075"/>
      <c r="Y286" s="1075"/>
      <c r="Z286" s="1075"/>
      <c r="AA286" s="1075"/>
      <c r="AB286" s="1075"/>
      <c r="AC286" s="1075"/>
      <c r="AD286" s="1075"/>
      <c r="AE286" s="1075"/>
      <c r="AF286" s="1100">
        <f>SUM(H286:AE286)</f>
        <v>0</v>
      </c>
      <c r="AG286" s="1100"/>
      <c r="AH286" s="1100"/>
    </row>
    <row r="287" spans="1:34" s="887" customFormat="1" ht="27.6" customHeight="1" thickBot="1" x14ac:dyDescent="0.3">
      <c r="A287" s="886"/>
      <c r="D287" s="1099" t="s">
        <v>30</v>
      </c>
      <c r="E287" s="1099"/>
      <c r="F287" s="1099"/>
      <c r="G287" s="1099"/>
      <c r="H287" s="1066">
        <f>H283+H284-H285+H286</f>
        <v>0</v>
      </c>
      <c r="I287" s="1066"/>
      <c r="J287" s="1066"/>
      <c r="K287" s="1066">
        <f t="shared" ref="K287" si="95">K283+K284-K285+K286</f>
        <v>9444</v>
      </c>
      <c r="L287" s="1066"/>
      <c r="M287" s="1066"/>
      <c r="N287" s="1066">
        <f t="shared" ref="N287" si="96">N283+N284-N285+N286</f>
        <v>124496</v>
      </c>
      <c r="O287" s="1066"/>
      <c r="P287" s="1066"/>
      <c r="Q287" s="1066">
        <f t="shared" ref="Q287" si="97">Q283+Q284-Q285+Q286</f>
        <v>0</v>
      </c>
      <c r="R287" s="1066"/>
      <c r="S287" s="1066"/>
      <c r="T287" s="1066">
        <f t="shared" ref="T287" si="98">T283+T284-T285+T286</f>
        <v>0</v>
      </c>
      <c r="U287" s="1066"/>
      <c r="V287" s="1066"/>
      <c r="W287" s="1066">
        <f t="shared" ref="W287" si="99">W283+W284-W285+W286</f>
        <v>0</v>
      </c>
      <c r="X287" s="1066"/>
      <c r="Y287" s="1066"/>
      <c r="Z287" s="1066">
        <f t="shared" ref="Z287" si="100">Z283+Z284-Z285+Z286</f>
        <v>0</v>
      </c>
      <c r="AA287" s="1066"/>
      <c r="AB287" s="1066"/>
      <c r="AC287" s="1066">
        <f t="shared" ref="AC287" si="101">AC283+AC284-AC285+AC286</f>
        <v>0</v>
      </c>
      <c r="AD287" s="1066"/>
      <c r="AE287" s="1066"/>
      <c r="AF287" s="1066">
        <f t="shared" ref="AF287" si="102">AF283+AF284-AF285+AF286</f>
        <v>133940</v>
      </c>
      <c r="AG287" s="1066"/>
      <c r="AH287" s="1066"/>
    </row>
    <row r="288" spans="1:34" s="887" customFormat="1" ht="12" thickBot="1" x14ac:dyDescent="0.3">
      <c r="A288" s="886"/>
      <c r="D288" s="1076" t="s">
        <v>33</v>
      </c>
      <c r="E288" s="1077"/>
      <c r="F288" s="1077"/>
      <c r="G288" s="1077"/>
      <c r="H288" s="1077"/>
      <c r="I288" s="1077"/>
      <c r="J288" s="1077"/>
      <c r="K288" s="1077"/>
      <c r="L288" s="1077"/>
      <c r="M288" s="1077"/>
      <c r="N288" s="1077"/>
      <c r="O288" s="1077"/>
      <c r="P288" s="1077"/>
      <c r="Q288" s="1077"/>
      <c r="R288" s="1077"/>
      <c r="S288" s="1077"/>
      <c r="T288" s="1077"/>
      <c r="U288" s="1077"/>
      <c r="V288" s="1077"/>
      <c r="W288" s="1077"/>
      <c r="X288" s="1077"/>
      <c r="Y288" s="1077"/>
      <c r="Z288" s="1077"/>
      <c r="AA288" s="1077"/>
      <c r="AB288" s="1077"/>
      <c r="AC288" s="1077"/>
      <c r="AD288" s="1077"/>
      <c r="AE288" s="1077"/>
      <c r="AF288" s="1077"/>
      <c r="AG288" s="1077"/>
      <c r="AH288" s="1078"/>
    </row>
    <row r="289" spans="1:34" s="887" customFormat="1" ht="27.6" customHeight="1" x14ac:dyDescent="0.25">
      <c r="A289" s="886"/>
      <c r="D289" s="1079" t="s">
        <v>32</v>
      </c>
      <c r="E289" s="1079"/>
      <c r="F289" s="1079"/>
      <c r="G289" s="1079"/>
      <c r="H289" s="1080"/>
      <c r="I289" s="1080"/>
      <c r="J289" s="1080"/>
      <c r="K289" s="1081"/>
      <c r="L289" s="1081"/>
      <c r="M289" s="1081"/>
      <c r="N289" s="1081"/>
      <c r="O289" s="1081"/>
      <c r="P289" s="1081"/>
      <c r="Q289" s="1081"/>
      <c r="R289" s="1081"/>
      <c r="S289" s="1081"/>
      <c r="T289" s="1081"/>
      <c r="U289" s="1081"/>
      <c r="V289" s="1081"/>
      <c r="W289" s="1081"/>
      <c r="X289" s="1081"/>
      <c r="Y289" s="1081"/>
      <c r="Z289" s="1081"/>
      <c r="AA289" s="1081"/>
      <c r="AB289" s="1081"/>
      <c r="AC289" s="1081"/>
      <c r="AD289" s="1081"/>
      <c r="AE289" s="1081"/>
      <c r="AF289" s="1105">
        <f>SUM(H289:AE289)</f>
        <v>0</v>
      </c>
      <c r="AG289" s="1105"/>
      <c r="AH289" s="1105"/>
    </row>
    <row r="290" spans="1:34" s="887" customFormat="1" ht="11.25" x14ac:dyDescent="0.25">
      <c r="A290" s="886"/>
      <c r="D290" s="1074" t="s">
        <v>27</v>
      </c>
      <c r="E290" s="1074"/>
      <c r="F290" s="1074"/>
      <c r="G290" s="1074"/>
      <c r="H290" s="1082"/>
      <c r="I290" s="1082"/>
      <c r="J290" s="1082"/>
      <c r="K290" s="1075"/>
      <c r="L290" s="1075"/>
      <c r="M290" s="1075"/>
      <c r="N290" s="1075"/>
      <c r="O290" s="1075"/>
      <c r="P290" s="1075"/>
      <c r="Q290" s="1075"/>
      <c r="R290" s="1075"/>
      <c r="S290" s="1075"/>
      <c r="T290" s="1075"/>
      <c r="U290" s="1075"/>
      <c r="V290" s="1075"/>
      <c r="W290" s="1075"/>
      <c r="X290" s="1075"/>
      <c r="Y290" s="1075"/>
      <c r="Z290" s="1075"/>
      <c r="AA290" s="1075"/>
      <c r="AB290" s="1075"/>
      <c r="AC290" s="1075"/>
      <c r="AD290" s="1075"/>
      <c r="AE290" s="1075"/>
      <c r="AF290" s="1100">
        <f>SUM(H290:AE290)</f>
        <v>0</v>
      </c>
      <c r="AG290" s="1100"/>
      <c r="AH290" s="1100"/>
    </row>
    <row r="291" spans="1:34" s="887" customFormat="1" ht="11.25" x14ac:dyDescent="0.25">
      <c r="A291" s="886"/>
      <c r="D291" s="1074" t="s">
        <v>28</v>
      </c>
      <c r="E291" s="1074"/>
      <c r="F291" s="1074"/>
      <c r="G291" s="1074"/>
      <c r="H291" s="1082"/>
      <c r="I291" s="1082"/>
      <c r="J291" s="1082"/>
      <c r="K291" s="1075"/>
      <c r="L291" s="1075"/>
      <c r="M291" s="1075"/>
      <c r="N291" s="1075"/>
      <c r="O291" s="1075"/>
      <c r="P291" s="1075"/>
      <c r="Q291" s="1075"/>
      <c r="R291" s="1075"/>
      <c r="S291" s="1075"/>
      <c r="T291" s="1075"/>
      <c r="U291" s="1075"/>
      <c r="V291" s="1075"/>
      <c r="W291" s="1075"/>
      <c r="X291" s="1075"/>
      <c r="Y291" s="1075"/>
      <c r="Z291" s="1075"/>
      <c r="AA291" s="1075"/>
      <c r="AB291" s="1075"/>
      <c r="AC291" s="1075"/>
      <c r="AD291" s="1075"/>
      <c r="AE291" s="1075"/>
      <c r="AF291" s="1100">
        <f>SUM(H291:AE291)</f>
        <v>0</v>
      </c>
      <c r="AG291" s="1100"/>
      <c r="AH291" s="1100"/>
    </row>
    <row r="292" spans="1:34" s="887" customFormat="1" ht="11.25" x14ac:dyDescent="0.25">
      <c r="A292" s="886"/>
      <c r="D292" s="1074" t="s">
        <v>29</v>
      </c>
      <c r="E292" s="1074"/>
      <c r="F292" s="1074"/>
      <c r="G292" s="1074"/>
      <c r="H292" s="1082"/>
      <c r="I292" s="1082"/>
      <c r="J292" s="1082"/>
      <c r="K292" s="1075"/>
      <c r="L292" s="1075"/>
      <c r="M292" s="1075"/>
      <c r="N292" s="1075"/>
      <c r="O292" s="1075"/>
      <c r="P292" s="1075"/>
      <c r="Q292" s="1075"/>
      <c r="R292" s="1075"/>
      <c r="S292" s="1075"/>
      <c r="T292" s="1075"/>
      <c r="U292" s="1075"/>
      <c r="V292" s="1075"/>
      <c r="W292" s="1075"/>
      <c r="X292" s="1075"/>
      <c r="Y292" s="1075"/>
      <c r="Z292" s="1075"/>
      <c r="AA292" s="1075"/>
      <c r="AB292" s="1075"/>
      <c r="AC292" s="1075"/>
      <c r="AD292" s="1075"/>
      <c r="AE292" s="1075"/>
      <c r="AF292" s="1100">
        <f>SUM(H292:AE292)</f>
        <v>0</v>
      </c>
      <c r="AG292" s="1100"/>
      <c r="AH292" s="1100"/>
    </row>
    <row r="293" spans="1:34" s="887" customFormat="1" ht="27.6" customHeight="1" thickBot="1" x14ac:dyDescent="0.3">
      <c r="A293" s="886"/>
      <c r="D293" s="1099" t="s">
        <v>30</v>
      </c>
      <c r="E293" s="1099"/>
      <c r="F293" s="1099"/>
      <c r="G293" s="1099"/>
      <c r="H293" s="1066">
        <f>H289+H290-H291+H292</f>
        <v>0</v>
      </c>
      <c r="I293" s="1066"/>
      <c r="J293" s="1066"/>
      <c r="K293" s="1066">
        <f t="shared" ref="K293" si="103">K289+K290-K291+K292</f>
        <v>0</v>
      </c>
      <c r="L293" s="1066"/>
      <c r="M293" s="1066"/>
      <c r="N293" s="1066">
        <f t="shared" ref="N293" si="104">N289+N290-N291+N292</f>
        <v>0</v>
      </c>
      <c r="O293" s="1066"/>
      <c r="P293" s="1066"/>
      <c r="Q293" s="1066">
        <f t="shared" ref="Q293" si="105">Q289+Q290-Q291+Q292</f>
        <v>0</v>
      </c>
      <c r="R293" s="1066"/>
      <c r="S293" s="1066"/>
      <c r="T293" s="1066">
        <f t="shared" ref="T293" si="106">T289+T290-T291+T292</f>
        <v>0</v>
      </c>
      <c r="U293" s="1066"/>
      <c r="V293" s="1066"/>
      <c r="W293" s="1066">
        <f t="shared" ref="W293" si="107">W289+W290-W291+W292</f>
        <v>0</v>
      </c>
      <c r="X293" s="1066"/>
      <c r="Y293" s="1066"/>
      <c r="Z293" s="1066">
        <f t="shared" ref="Z293" si="108">Z289+Z290-Z291+Z292</f>
        <v>0</v>
      </c>
      <c r="AA293" s="1066"/>
      <c r="AB293" s="1066"/>
      <c r="AC293" s="1066">
        <f t="shared" ref="AC293" si="109">AC289+AC290-AC291+AC292</f>
        <v>0</v>
      </c>
      <c r="AD293" s="1066"/>
      <c r="AE293" s="1066"/>
      <c r="AF293" s="1066">
        <f t="shared" ref="AF293" si="110">AF289+AF290-AF291+AF292</f>
        <v>0</v>
      </c>
      <c r="AG293" s="1066"/>
      <c r="AH293" s="1066"/>
    </row>
    <row r="294" spans="1:34" s="887" customFormat="1" ht="12" thickBot="1" x14ac:dyDescent="0.3">
      <c r="A294" s="886"/>
      <c r="D294" s="1076" t="s">
        <v>34</v>
      </c>
      <c r="E294" s="1077"/>
      <c r="F294" s="1077"/>
      <c r="G294" s="1077"/>
      <c r="H294" s="1077"/>
      <c r="I294" s="1077"/>
      <c r="J294" s="1077"/>
      <c r="K294" s="1077"/>
      <c r="L294" s="1077"/>
      <c r="M294" s="1077"/>
      <c r="N294" s="1077"/>
      <c r="O294" s="1077"/>
      <c r="P294" s="1077"/>
      <c r="Q294" s="1077"/>
      <c r="R294" s="1077"/>
      <c r="S294" s="1077"/>
      <c r="T294" s="1077"/>
      <c r="U294" s="1077"/>
      <c r="V294" s="1077"/>
      <c r="W294" s="1077"/>
      <c r="X294" s="1077"/>
      <c r="Y294" s="1077"/>
      <c r="Z294" s="1077"/>
      <c r="AA294" s="1077"/>
      <c r="AB294" s="1077"/>
      <c r="AC294" s="1077"/>
      <c r="AD294" s="1077"/>
      <c r="AE294" s="1077"/>
      <c r="AF294" s="1077"/>
      <c r="AG294" s="1077"/>
      <c r="AH294" s="1078"/>
    </row>
    <row r="295" spans="1:34" s="887" customFormat="1" ht="27.6" customHeight="1" x14ac:dyDescent="0.25">
      <c r="A295" s="886"/>
      <c r="D295" s="1129" t="s">
        <v>32</v>
      </c>
      <c r="E295" s="1129"/>
      <c r="F295" s="1129"/>
      <c r="G295" s="1129"/>
      <c r="H295" s="1104">
        <f>H277-H283-H289</f>
        <v>0</v>
      </c>
      <c r="I295" s="1104"/>
      <c r="J295" s="1104"/>
      <c r="K295" s="1104">
        <f t="shared" ref="K295" si="111">K277-K283-K289</f>
        <v>11869</v>
      </c>
      <c r="L295" s="1104"/>
      <c r="M295" s="1104"/>
      <c r="N295" s="1104">
        <f t="shared" ref="N295" si="112">N277-N283-N289</f>
        <v>53050</v>
      </c>
      <c r="O295" s="1104"/>
      <c r="P295" s="1104"/>
      <c r="Q295" s="1104">
        <f t="shared" ref="Q295" si="113">Q277-Q283-Q289</f>
        <v>0</v>
      </c>
      <c r="R295" s="1104"/>
      <c r="S295" s="1104"/>
      <c r="T295" s="1104">
        <f t="shared" ref="T295" si="114">T277-T283-T289</f>
        <v>0</v>
      </c>
      <c r="U295" s="1104"/>
      <c r="V295" s="1104"/>
      <c r="W295" s="1104">
        <f t="shared" ref="W295" si="115">W277-W283-W289</f>
        <v>0</v>
      </c>
      <c r="X295" s="1104"/>
      <c r="Y295" s="1104"/>
      <c r="Z295" s="1104">
        <f t="shared" ref="Z295" si="116">Z277-Z283-Z289</f>
        <v>0</v>
      </c>
      <c r="AA295" s="1104"/>
      <c r="AB295" s="1104"/>
      <c r="AC295" s="1104">
        <f t="shared" ref="AC295" si="117">AC277-AC283-AC289</f>
        <v>0</v>
      </c>
      <c r="AD295" s="1104"/>
      <c r="AE295" s="1104"/>
      <c r="AF295" s="1104">
        <f t="shared" ref="AF295" si="118">AF277-AF283-AF289</f>
        <v>64919</v>
      </c>
      <c r="AG295" s="1104"/>
      <c r="AH295" s="1104"/>
    </row>
    <row r="296" spans="1:34" s="887" customFormat="1" ht="27.6" customHeight="1" thickBot="1" x14ac:dyDescent="0.3">
      <c r="A296" s="886"/>
      <c r="D296" s="1099" t="s">
        <v>30</v>
      </c>
      <c r="E296" s="1099"/>
      <c r="F296" s="1099"/>
      <c r="G296" s="1099"/>
      <c r="H296" s="1066">
        <f>H281-H287-H293</f>
        <v>0</v>
      </c>
      <c r="I296" s="1066"/>
      <c r="J296" s="1066"/>
      <c r="K296" s="1066">
        <f t="shared" ref="K296" si="119">K281-K287-K293</f>
        <v>9505</v>
      </c>
      <c r="L296" s="1066"/>
      <c r="M296" s="1066"/>
      <c r="N296" s="1066">
        <f t="shared" ref="N296" si="120">N281-N287-N293</f>
        <v>29302</v>
      </c>
      <c r="O296" s="1066"/>
      <c r="P296" s="1066"/>
      <c r="Q296" s="1066">
        <f t="shared" ref="Q296" si="121">Q281-Q287-Q293</f>
        <v>0</v>
      </c>
      <c r="R296" s="1066"/>
      <c r="S296" s="1066"/>
      <c r="T296" s="1066">
        <f t="shared" ref="T296" si="122">T281-T287-T293</f>
        <v>0</v>
      </c>
      <c r="U296" s="1066"/>
      <c r="V296" s="1066"/>
      <c r="W296" s="1066">
        <f t="shared" ref="W296" si="123">W281-W287-W293</f>
        <v>0</v>
      </c>
      <c r="X296" s="1066"/>
      <c r="Y296" s="1066"/>
      <c r="Z296" s="1066">
        <f t="shared" ref="Z296" si="124">Z281-Z287-Z293</f>
        <v>0</v>
      </c>
      <c r="AA296" s="1066"/>
      <c r="AB296" s="1066"/>
      <c r="AC296" s="1066">
        <f t="shared" ref="AC296" si="125">AC281-AC287-AC293</f>
        <v>0</v>
      </c>
      <c r="AD296" s="1066"/>
      <c r="AE296" s="1066"/>
      <c r="AF296" s="1066">
        <f t="shared" ref="AF296" si="126">AF281-AF287-AF293</f>
        <v>38807</v>
      </c>
      <c r="AG296" s="1066"/>
      <c r="AH296" s="1066"/>
    </row>
    <row r="297" spans="1:34" ht="13.5" thickBot="1" x14ac:dyDescent="0.3"/>
    <row r="298" spans="1:34" s="887" customFormat="1" ht="12" thickBot="1" x14ac:dyDescent="0.3">
      <c r="A298" s="886"/>
      <c r="D298" s="1055" t="s">
        <v>40</v>
      </c>
      <c r="E298" s="1055"/>
      <c r="F298" s="1055"/>
      <c r="G298" s="1055"/>
      <c r="H298" s="1055"/>
      <c r="I298" s="1055"/>
      <c r="J298" s="1055"/>
      <c r="K298" s="1055"/>
      <c r="L298" s="1055"/>
      <c r="M298" s="1055"/>
      <c r="N298" s="1055"/>
      <c r="O298" s="1055"/>
      <c r="P298" s="1055"/>
      <c r="Q298" s="1055"/>
      <c r="R298" s="1055"/>
      <c r="S298" s="1055" t="s">
        <v>36</v>
      </c>
      <c r="T298" s="1055"/>
      <c r="U298" s="1055"/>
      <c r="V298" s="1055"/>
      <c r="W298" s="1055"/>
      <c r="X298" s="1055"/>
      <c r="Y298" s="1055"/>
      <c r="Z298" s="1055"/>
      <c r="AA298" s="1055"/>
      <c r="AB298" s="1055"/>
      <c r="AC298" s="1055"/>
      <c r="AD298" s="1055"/>
      <c r="AE298" s="1055"/>
      <c r="AF298" s="1055"/>
      <c r="AG298" s="1055"/>
    </row>
    <row r="299" spans="1:34" s="887" customFormat="1" ht="11.25" x14ac:dyDescent="0.25">
      <c r="A299" s="886"/>
      <c r="D299" s="1051" t="s">
        <v>48</v>
      </c>
      <c r="E299" s="1051"/>
      <c r="F299" s="1051"/>
      <c r="G299" s="1051"/>
      <c r="H299" s="1051"/>
      <c r="I299" s="1051"/>
      <c r="J299" s="1051"/>
      <c r="K299" s="1051"/>
      <c r="L299" s="1051"/>
      <c r="M299" s="1051"/>
      <c r="N299" s="1051"/>
      <c r="O299" s="1051"/>
      <c r="P299" s="1051"/>
      <c r="Q299" s="1051"/>
      <c r="R299" s="1051"/>
      <c r="S299" s="1057">
        <v>0</v>
      </c>
      <c r="T299" s="1057"/>
      <c r="U299" s="1057"/>
      <c r="V299" s="1057"/>
      <c r="W299" s="1057"/>
      <c r="X299" s="1057"/>
      <c r="Y299" s="1057"/>
      <c r="Z299" s="1057"/>
      <c r="AA299" s="1057"/>
      <c r="AB299" s="1057"/>
      <c r="AC299" s="1057"/>
      <c r="AD299" s="1057"/>
      <c r="AE299" s="1057"/>
      <c r="AF299" s="1057"/>
      <c r="AG299" s="1057"/>
    </row>
    <row r="300" spans="1:34" s="887" customFormat="1" ht="23.25" customHeight="1" thickBot="1" x14ac:dyDescent="0.3">
      <c r="A300" s="886"/>
      <c r="D300" s="1131" t="s">
        <v>49</v>
      </c>
      <c r="E300" s="1131"/>
      <c r="F300" s="1131"/>
      <c r="G300" s="1131"/>
      <c r="H300" s="1131"/>
      <c r="I300" s="1131"/>
      <c r="J300" s="1131"/>
      <c r="K300" s="1131"/>
      <c r="L300" s="1131"/>
      <c r="M300" s="1131"/>
      <c r="N300" s="1131"/>
      <c r="O300" s="1131"/>
      <c r="P300" s="1131"/>
      <c r="Q300" s="1131"/>
      <c r="R300" s="1131"/>
      <c r="S300" s="1132">
        <v>0</v>
      </c>
      <c r="T300" s="1132"/>
      <c r="U300" s="1132"/>
      <c r="V300" s="1132"/>
      <c r="W300" s="1132"/>
      <c r="X300" s="1132"/>
      <c r="Y300" s="1132"/>
      <c r="Z300" s="1132"/>
      <c r="AA300" s="1132"/>
      <c r="AB300" s="1132"/>
      <c r="AC300" s="1132"/>
      <c r="AD300" s="1132"/>
      <c r="AE300" s="1132"/>
      <c r="AF300" s="1132"/>
      <c r="AG300" s="1132"/>
    </row>
    <row r="302" spans="1:34" x14ac:dyDescent="0.25">
      <c r="D302" s="902" t="s">
        <v>1228</v>
      </c>
    </row>
    <row r="303" spans="1:34" ht="14.25" customHeight="1" x14ac:dyDescent="0.25">
      <c r="D303" s="1241" t="s">
        <v>1937</v>
      </c>
      <c r="E303" s="1241"/>
      <c r="F303" s="1241"/>
      <c r="G303" s="1241"/>
      <c r="H303" s="1241"/>
      <c r="I303" s="1241"/>
      <c r="J303" s="1241"/>
      <c r="K303" s="1241"/>
      <c r="L303" s="1241"/>
      <c r="M303" s="1241"/>
      <c r="N303" s="1241"/>
      <c r="O303" s="1241"/>
      <c r="P303" s="1241"/>
      <c r="Q303" s="1241"/>
      <c r="R303" s="1241"/>
      <c r="S303" s="1241"/>
      <c r="T303" s="1241"/>
      <c r="U303" s="1241"/>
      <c r="V303" s="1241"/>
      <c r="W303" s="1241"/>
      <c r="X303" s="1241"/>
      <c r="Y303" s="1241"/>
      <c r="Z303" s="1241"/>
      <c r="AA303" s="1241"/>
      <c r="AB303" s="1241"/>
      <c r="AC303" s="1241"/>
      <c r="AD303" s="1241"/>
      <c r="AE303" s="1241"/>
      <c r="AF303" s="1241"/>
      <c r="AG303" s="1241"/>
    </row>
    <row r="304" spans="1:34" x14ac:dyDescent="0.25">
      <c r="D304" s="1241"/>
      <c r="E304" s="1241"/>
      <c r="F304" s="1241"/>
      <c r="G304" s="1241"/>
      <c r="H304" s="1241"/>
      <c r="I304" s="1241"/>
      <c r="J304" s="1241"/>
      <c r="K304" s="1241"/>
      <c r="L304" s="1241"/>
      <c r="M304" s="1241"/>
      <c r="N304" s="1241"/>
      <c r="O304" s="1241"/>
      <c r="P304" s="1241"/>
      <c r="Q304" s="1241"/>
      <c r="R304" s="1241"/>
      <c r="S304" s="1241"/>
      <c r="T304" s="1241"/>
      <c r="U304" s="1241"/>
      <c r="V304" s="1241"/>
      <c r="W304" s="1241"/>
      <c r="X304" s="1241"/>
      <c r="Y304" s="1241"/>
      <c r="Z304" s="1241"/>
      <c r="AA304" s="1241"/>
      <c r="AB304" s="1241"/>
      <c r="AC304" s="1241"/>
      <c r="AD304" s="1241"/>
      <c r="AE304" s="1241"/>
      <c r="AF304" s="1241"/>
      <c r="AG304" s="1241"/>
    </row>
    <row r="305" spans="1:33" x14ac:dyDescent="0.25">
      <c r="D305" s="1241"/>
      <c r="E305" s="1241"/>
      <c r="F305" s="1241"/>
      <c r="G305" s="1241"/>
      <c r="H305" s="1241"/>
      <c r="I305" s="1241"/>
      <c r="J305" s="1241"/>
      <c r="K305" s="1241"/>
      <c r="L305" s="1241"/>
      <c r="M305" s="1241"/>
      <c r="N305" s="1241"/>
      <c r="O305" s="1241"/>
      <c r="P305" s="1241"/>
      <c r="Q305" s="1241"/>
      <c r="R305" s="1241"/>
      <c r="S305" s="1241"/>
      <c r="T305" s="1241"/>
      <c r="U305" s="1241"/>
      <c r="V305" s="1241"/>
      <c r="W305" s="1241"/>
      <c r="X305" s="1241"/>
      <c r="Y305" s="1241"/>
      <c r="Z305" s="1241"/>
      <c r="AA305" s="1241"/>
      <c r="AB305" s="1241"/>
      <c r="AC305" s="1241"/>
      <c r="AD305" s="1241"/>
      <c r="AE305" s="1241"/>
      <c r="AF305" s="1241"/>
      <c r="AG305" s="1241"/>
    </row>
    <row r="306" spans="1:33" x14ac:dyDescent="0.25">
      <c r="D306" s="1241"/>
      <c r="E306" s="1241"/>
      <c r="F306" s="1241"/>
      <c r="G306" s="1241"/>
      <c r="H306" s="1241"/>
      <c r="I306" s="1241"/>
      <c r="J306" s="1241"/>
      <c r="K306" s="1241"/>
      <c r="L306" s="1241"/>
      <c r="M306" s="1241"/>
      <c r="N306" s="1241"/>
      <c r="O306" s="1241"/>
      <c r="P306" s="1241"/>
      <c r="Q306" s="1241"/>
      <c r="R306" s="1241"/>
      <c r="S306" s="1241"/>
      <c r="T306" s="1241"/>
      <c r="U306" s="1241"/>
      <c r="V306" s="1241"/>
      <c r="W306" s="1241"/>
      <c r="X306" s="1241"/>
      <c r="Y306" s="1241"/>
      <c r="Z306" s="1241"/>
      <c r="AA306" s="1241"/>
      <c r="AB306" s="1241"/>
      <c r="AC306" s="1241"/>
      <c r="AD306" s="1241"/>
      <c r="AE306" s="1241"/>
      <c r="AF306" s="1241"/>
      <c r="AG306" s="1241"/>
    </row>
    <row r="307" spans="1:33" x14ac:dyDescent="0.25">
      <c r="D307" s="1241"/>
      <c r="E307" s="1241"/>
      <c r="F307" s="1241"/>
      <c r="G307" s="1241"/>
      <c r="H307" s="1241"/>
      <c r="I307" s="1241"/>
      <c r="J307" s="1241"/>
      <c r="K307" s="1241"/>
      <c r="L307" s="1241"/>
      <c r="M307" s="1241"/>
      <c r="N307" s="1241"/>
      <c r="O307" s="1241"/>
      <c r="P307" s="1241"/>
      <c r="Q307" s="1241"/>
      <c r="R307" s="1241"/>
      <c r="S307" s="1241"/>
      <c r="T307" s="1241"/>
      <c r="U307" s="1241"/>
      <c r="V307" s="1241"/>
      <c r="W307" s="1241"/>
      <c r="X307" s="1241"/>
      <c r="Y307" s="1241"/>
      <c r="Z307" s="1241"/>
      <c r="AA307" s="1241"/>
      <c r="AB307" s="1241"/>
      <c r="AC307" s="1241"/>
      <c r="AD307" s="1241"/>
      <c r="AE307" s="1241"/>
      <c r="AF307" s="1241"/>
      <c r="AG307" s="1241"/>
    </row>
    <row r="308" spans="1:33" x14ac:dyDescent="0.25">
      <c r="D308" s="1241"/>
      <c r="E308" s="1241"/>
      <c r="F308" s="1241"/>
      <c r="G308" s="1241"/>
      <c r="H308" s="1241"/>
      <c r="I308" s="1241"/>
      <c r="J308" s="1241"/>
      <c r="K308" s="1241"/>
      <c r="L308" s="1241"/>
      <c r="M308" s="1241"/>
      <c r="N308" s="1241"/>
      <c r="O308" s="1241"/>
      <c r="P308" s="1241"/>
      <c r="Q308" s="1241"/>
      <c r="R308" s="1241"/>
      <c r="S308" s="1241"/>
      <c r="T308" s="1241"/>
      <c r="U308" s="1241"/>
      <c r="V308" s="1241"/>
      <c r="W308" s="1241"/>
      <c r="X308" s="1241"/>
      <c r="Y308" s="1241"/>
      <c r="Z308" s="1241"/>
      <c r="AA308" s="1241"/>
      <c r="AB308" s="1241"/>
      <c r="AC308" s="1241"/>
      <c r="AD308" s="1241"/>
      <c r="AE308" s="1241"/>
      <c r="AF308" s="1241"/>
      <c r="AG308" s="1241"/>
    </row>
    <row r="309" spans="1:33" x14ac:dyDescent="0.25">
      <c r="D309" s="1241"/>
      <c r="E309" s="1241"/>
      <c r="F309" s="1241"/>
      <c r="G309" s="1241"/>
      <c r="H309" s="1241"/>
      <c r="I309" s="1241"/>
      <c r="J309" s="1241"/>
      <c r="K309" s="1241"/>
      <c r="L309" s="1241"/>
      <c r="M309" s="1241"/>
      <c r="N309" s="1241"/>
      <c r="O309" s="1241"/>
      <c r="P309" s="1241"/>
      <c r="Q309" s="1241"/>
      <c r="R309" s="1241"/>
      <c r="S309" s="1241"/>
      <c r="T309" s="1241"/>
      <c r="U309" s="1241"/>
      <c r="V309" s="1241"/>
      <c r="W309" s="1241"/>
      <c r="X309" s="1241"/>
      <c r="Y309" s="1241"/>
      <c r="Z309" s="1241"/>
      <c r="AA309" s="1241"/>
      <c r="AB309" s="1241"/>
      <c r="AC309" s="1241"/>
      <c r="AD309" s="1241"/>
      <c r="AE309" s="1241"/>
      <c r="AF309" s="1241"/>
      <c r="AG309" s="1241"/>
    </row>
    <row r="310" spans="1:33" x14ac:dyDescent="0.25">
      <c r="D310" s="1241"/>
      <c r="E310" s="1241"/>
      <c r="F310" s="1241"/>
      <c r="G310" s="1241"/>
      <c r="H310" s="1241"/>
      <c r="I310" s="1241"/>
      <c r="J310" s="1241"/>
      <c r="K310" s="1241"/>
      <c r="L310" s="1241"/>
      <c r="M310" s="1241"/>
      <c r="N310" s="1241"/>
      <c r="O310" s="1241"/>
      <c r="P310" s="1241"/>
      <c r="Q310" s="1241"/>
      <c r="R310" s="1241"/>
      <c r="S310" s="1241"/>
      <c r="T310" s="1241"/>
      <c r="U310" s="1241"/>
      <c r="V310" s="1241"/>
      <c r="W310" s="1241"/>
      <c r="X310" s="1241"/>
      <c r="Y310" s="1241"/>
      <c r="Z310" s="1241"/>
      <c r="AA310" s="1241"/>
      <c r="AB310" s="1241"/>
      <c r="AC310" s="1241"/>
      <c r="AD310" s="1241"/>
      <c r="AE310" s="1241"/>
      <c r="AF310" s="1241"/>
      <c r="AG310" s="1241"/>
    </row>
    <row r="311" spans="1:33" x14ac:dyDescent="0.25">
      <c r="D311" s="1241"/>
      <c r="E311" s="1241"/>
      <c r="F311" s="1241"/>
      <c r="G311" s="1241"/>
      <c r="H311" s="1241"/>
      <c r="I311" s="1241"/>
      <c r="J311" s="1241"/>
      <c r="K311" s="1241"/>
      <c r="L311" s="1241"/>
      <c r="M311" s="1241"/>
      <c r="N311" s="1241"/>
      <c r="O311" s="1241"/>
      <c r="P311" s="1241"/>
      <c r="Q311" s="1241"/>
      <c r="R311" s="1241"/>
      <c r="S311" s="1241"/>
      <c r="T311" s="1241"/>
      <c r="U311" s="1241"/>
      <c r="V311" s="1241"/>
      <c r="W311" s="1241"/>
      <c r="X311" s="1241"/>
      <c r="Y311" s="1241"/>
      <c r="Z311" s="1241"/>
      <c r="AA311" s="1241"/>
      <c r="AB311" s="1241"/>
      <c r="AC311" s="1241"/>
      <c r="AD311" s="1241"/>
      <c r="AE311" s="1241"/>
      <c r="AF311" s="1241"/>
      <c r="AG311" s="1241"/>
    </row>
    <row r="312" spans="1:33" x14ac:dyDescent="0.25">
      <c r="D312" s="1241"/>
      <c r="E312" s="1241"/>
      <c r="F312" s="1241"/>
      <c r="G312" s="1241"/>
      <c r="H312" s="1241"/>
      <c r="I312" s="1241"/>
      <c r="J312" s="1241"/>
      <c r="K312" s="1241"/>
      <c r="L312" s="1241"/>
      <c r="M312" s="1241"/>
      <c r="N312" s="1241"/>
      <c r="O312" s="1241"/>
      <c r="P312" s="1241"/>
      <c r="Q312" s="1241"/>
      <c r="R312" s="1241"/>
      <c r="S312" s="1241"/>
      <c r="T312" s="1241"/>
      <c r="U312" s="1241"/>
      <c r="V312" s="1241"/>
      <c r="W312" s="1241"/>
      <c r="X312" s="1241"/>
      <c r="Y312" s="1241"/>
      <c r="Z312" s="1241"/>
      <c r="AA312" s="1241"/>
      <c r="AB312" s="1241"/>
      <c r="AC312" s="1241"/>
      <c r="AD312" s="1241"/>
      <c r="AE312" s="1241"/>
      <c r="AF312" s="1241"/>
      <c r="AG312" s="1241"/>
    </row>
    <row r="313" spans="1:33" x14ac:dyDescent="0.25">
      <c r="D313" s="1241"/>
      <c r="E313" s="1241"/>
      <c r="F313" s="1241"/>
      <c r="G313" s="1241"/>
      <c r="H313" s="1241"/>
      <c r="I313" s="1241"/>
      <c r="J313" s="1241"/>
      <c r="K313" s="1241"/>
      <c r="L313" s="1241"/>
      <c r="M313" s="1241"/>
      <c r="N313" s="1241"/>
      <c r="O313" s="1241"/>
      <c r="P313" s="1241"/>
      <c r="Q313" s="1241"/>
      <c r="R313" s="1241"/>
      <c r="S313" s="1241"/>
      <c r="T313" s="1241"/>
      <c r="U313" s="1241"/>
      <c r="V313" s="1241"/>
      <c r="W313" s="1241"/>
      <c r="X313" s="1241"/>
      <c r="Y313" s="1241"/>
      <c r="Z313" s="1241"/>
      <c r="AA313" s="1241"/>
      <c r="AB313" s="1241"/>
      <c r="AC313" s="1241"/>
      <c r="AD313" s="1241"/>
      <c r="AE313" s="1241"/>
      <c r="AF313" s="1241"/>
      <c r="AG313" s="1241"/>
    </row>
    <row r="314" spans="1:33" x14ac:dyDescent="0.25">
      <c r="D314" s="902" t="s">
        <v>1982</v>
      </c>
    </row>
    <row r="316" spans="1:33" x14ac:dyDescent="0.25">
      <c r="D316" s="1087" t="s">
        <v>1874</v>
      </c>
      <c r="E316" s="1087"/>
      <c r="F316" s="1087"/>
      <c r="G316" s="1087"/>
      <c r="H316" s="1087"/>
      <c r="I316" s="1087"/>
      <c r="J316" s="1087"/>
      <c r="K316" s="1087"/>
      <c r="L316" s="1087"/>
      <c r="M316" s="1087"/>
      <c r="N316" s="1087"/>
      <c r="O316" s="1087"/>
      <c r="P316" s="1087"/>
      <c r="Q316" s="1087"/>
      <c r="R316" s="1087"/>
      <c r="S316" s="1087"/>
      <c r="T316" s="1087"/>
      <c r="U316" s="1087"/>
      <c r="V316" s="1087"/>
      <c r="W316" s="1087"/>
      <c r="X316" s="1087"/>
      <c r="Y316" s="1087"/>
      <c r="Z316" s="1087"/>
      <c r="AA316" s="1087"/>
      <c r="AB316" s="1087"/>
      <c r="AC316" s="1087"/>
      <c r="AD316" s="1087"/>
      <c r="AE316" s="1087"/>
      <c r="AF316" s="1087"/>
      <c r="AG316" s="1087"/>
    </row>
    <row r="318" spans="1:33" s="910" customFormat="1" x14ac:dyDescent="0.25">
      <c r="A318" s="909"/>
      <c r="D318" s="1327" t="s">
        <v>1901</v>
      </c>
      <c r="E318" s="1327"/>
      <c r="F318" s="1327"/>
      <c r="G318" s="1327"/>
      <c r="H318" s="1327"/>
      <c r="I318" s="1327"/>
      <c r="J318" s="1327"/>
      <c r="K318" s="1327"/>
      <c r="L318" s="1327"/>
      <c r="M318" s="1327"/>
      <c r="N318" s="1327"/>
      <c r="O318" s="1327"/>
      <c r="P318" s="1327"/>
      <c r="Q318" s="1327"/>
      <c r="R318" s="1327"/>
      <c r="S318" s="1327"/>
      <c r="T318" s="1327"/>
      <c r="U318" s="1327"/>
      <c r="V318" s="1327"/>
      <c r="W318" s="1327"/>
      <c r="X318" s="1327"/>
      <c r="Y318" s="1327"/>
      <c r="Z318" s="1327"/>
      <c r="AA318" s="1327"/>
      <c r="AB318" s="1327"/>
      <c r="AC318" s="1327"/>
      <c r="AD318" s="1327"/>
      <c r="AE318" s="1327"/>
      <c r="AF318" s="1327"/>
      <c r="AG318" s="1327"/>
    </row>
    <row r="320" spans="1:33" x14ac:dyDescent="0.25">
      <c r="D320" s="1286" t="s">
        <v>1230</v>
      </c>
      <c r="E320" s="1286"/>
      <c r="F320" s="1286"/>
      <c r="G320" s="1286"/>
      <c r="H320" s="1286"/>
      <c r="I320" s="1286"/>
      <c r="J320" s="1286"/>
      <c r="K320" s="1286"/>
      <c r="L320" s="1286"/>
      <c r="M320" s="1286"/>
      <c r="N320" s="1286"/>
      <c r="O320" s="1286"/>
      <c r="P320" s="1286"/>
      <c r="Q320" s="1286"/>
      <c r="R320" s="1286"/>
      <c r="S320" s="1286"/>
      <c r="T320" s="1286"/>
      <c r="U320" s="1286"/>
      <c r="V320" s="1286"/>
      <c r="W320" s="1286"/>
      <c r="X320" s="1286"/>
      <c r="Y320" s="1286"/>
      <c r="Z320" s="1286"/>
      <c r="AA320" s="1286"/>
      <c r="AB320" s="1286"/>
      <c r="AC320" s="1286"/>
      <c r="AD320" s="1286"/>
      <c r="AE320" s="1286"/>
      <c r="AF320" s="1286"/>
      <c r="AG320" s="1286"/>
    </row>
    <row r="321" spans="1:33" ht="13.5" thickBot="1" x14ac:dyDescent="0.3"/>
    <row r="322" spans="1:33" ht="13.5" thickBot="1" x14ac:dyDescent="0.3">
      <c r="D322" s="1055" t="s">
        <v>131</v>
      </c>
      <c r="E322" s="1055"/>
      <c r="F322" s="1055"/>
      <c r="G322" s="1055"/>
      <c r="H322" s="1055"/>
      <c r="I322" s="1055"/>
      <c r="J322" s="1055"/>
      <c r="K322" s="1055"/>
      <c r="L322" s="1055"/>
      <c r="M322" s="1055" t="s">
        <v>132</v>
      </c>
      <c r="N322" s="1055"/>
      <c r="O322" s="1055"/>
      <c r="P322" s="1055"/>
      <c r="Q322" s="1055"/>
      <c r="R322" s="1055"/>
      <c r="S322" s="1055"/>
      <c r="T322" s="1055" t="s">
        <v>133</v>
      </c>
      <c r="U322" s="1055"/>
      <c r="V322" s="1055"/>
      <c r="W322" s="1055"/>
      <c r="X322" s="1055"/>
      <c r="Y322" s="1055"/>
      <c r="Z322" s="1055"/>
      <c r="AA322" s="1055" t="s">
        <v>129</v>
      </c>
      <c r="AB322" s="1055"/>
      <c r="AC322" s="1055"/>
      <c r="AD322" s="1055"/>
      <c r="AE322" s="1055"/>
      <c r="AF322" s="1055"/>
      <c r="AG322" s="1055"/>
    </row>
    <row r="323" spans="1:33" s="929" customFormat="1" ht="13.5" thickBot="1" x14ac:dyDescent="0.3">
      <c r="A323" s="928"/>
      <c r="D323" s="1186" t="s">
        <v>134</v>
      </c>
      <c r="E323" s="1186"/>
      <c r="F323" s="1186"/>
      <c r="G323" s="1186"/>
      <c r="H323" s="1186"/>
      <c r="I323" s="1186"/>
      <c r="J323" s="1186"/>
      <c r="K323" s="1186"/>
      <c r="L323" s="1186"/>
      <c r="M323" s="1186"/>
      <c r="N323" s="1186"/>
      <c r="O323" s="1186"/>
      <c r="P323" s="1186"/>
      <c r="Q323" s="1186"/>
      <c r="R323" s="1186"/>
      <c r="S323" s="1186"/>
      <c r="T323" s="1186"/>
      <c r="U323" s="1186"/>
      <c r="V323" s="1186"/>
      <c r="W323" s="1186"/>
      <c r="X323" s="1186"/>
      <c r="Y323" s="1186"/>
      <c r="Z323" s="1186"/>
      <c r="AA323" s="1186"/>
      <c r="AB323" s="1186"/>
      <c r="AC323" s="1186"/>
      <c r="AD323" s="1186"/>
      <c r="AE323" s="1186"/>
      <c r="AF323" s="1186"/>
      <c r="AG323" s="1186"/>
    </row>
    <row r="324" spans="1:33" x14ac:dyDescent="0.25">
      <c r="D324" s="1051" t="s">
        <v>135</v>
      </c>
      <c r="E324" s="1051"/>
      <c r="F324" s="1051"/>
      <c r="G324" s="1051"/>
      <c r="H324" s="1051"/>
      <c r="I324" s="1051"/>
      <c r="J324" s="1051"/>
      <c r="K324" s="1051"/>
      <c r="L324" s="1051"/>
      <c r="M324" s="1171"/>
      <c r="N324" s="1171"/>
      <c r="O324" s="1171"/>
      <c r="P324" s="1171"/>
      <c r="Q324" s="1171"/>
      <c r="R324" s="1171"/>
      <c r="S324" s="1171"/>
      <c r="T324" s="1295"/>
      <c r="U324" s="1296"/>
      <c r="V324" s="1296"/>
      <c r="W324" s="1296"/>
      <c r="X324" s="1296"/>
      <c r="Y324" s="1296"/>
      <c r="Z324" s="1328"/>
      <c r="AA324" s="1281">
        <f>M324+T324</f>
        <v>0</v>
      </c>
      <c r="AB324" s="1281"/>
      <c r="AC324" s="1281"/>
      <c r="AD324" s="1281"/>
      <c r="AE324" s="1281"/>
      <c r="AF324" s="1281"/>
      <c r="AG324" s="1281"/>
    </row>
    <row r="325" spans="1:33" x14ac:dyDescent="0.25">
      <c r="D325" s="1050" t="s">
        <v>1570</v>
      </c>
      <c r="E325" s="1050"/>
      <c r="F325" s="1050"/>
      <c r="G325" s="1050"/>
      <c r="H325" s="1050"/>
      <c r="I325" s="1050"/>
      <c r="J325" s="1050"/>
      <c r="K325" s="1050"/>
      <c r="L325" s="1050"/>
      <c r="M325" s="1067"/>
      <c r="N325" s="1067"/>
      <c r="O325" s="1067"/>
      <c r="P325" s="1067"/>
      <c r="Q325" s="1067"/>
      <c r="R325" s="1067"/>
      <c r="S325" s="1067"/>
      <c r="T325" s="1067"/>
      <c r="U325" s="1067"/>
      <c r="V325" s="1067"/>
      <c r="W325" s="1067"/>
      <c r="X325" s="1067"/>
      <c r="Y325" s="1067"/>
      <c r="Z325" s="1067"/>
      <c r="AA325" s="1053">
        <f t="shared" ref="AA325:AA328" si="127">M325+T325</f>
        <v>0</v>
      </c>
      <c r="AB325" s="1053"/>
      <c r="AC325" s="1053"/>
      <c r="AD325" s="1053"/>
      <c r="AE325" s="1053"/>
      <c r="AF325" s="1053"/>
      <c r="AG325" s="1053"/>
    </row>
    <row r="326" spans="1:33" ht="22.5" customHeight="1" x14ac:dyDescent="0.25">
      <c r="D326" s="1050" t="s">
        <v>136</v>
      </c>
      <c r="E326" s="1050"/>
      <c r="F326" s="1050"/>
      <c r="G326" s="1050"/>
      <c r="H326" s="1050"/>
      <c r="I326" s="1050"/>
      <c r="J326" s="1050"/>
      <c r="K326" s="1050"/>
      <c r="L326" s="1050"/>
      <c r="M326" s="1067"/>
      <c r="N326" s="1067"/>
      <c r="O326" s="1067"/>
      <c r="P326" s="1067"/>
      <c r="Q326" s="1067"/>
      <c r="R326" s="1067"/>
      <c r="S326" s="1067"/>
      <c r="T326" s="1067"/>
      <c r="U326" s="1067"/>
      <c r="V326" s="1067"/>
      <c r="W326" s="1067"/>
      <c r="X326" s="1067"/>
      <c r="Y326" s="1067"/>
      <c r="Z326" s="1067"/>
      <c r="AA326" s="1053">
        <f t="shared" si="127"/>
        <v>0</v>
      </c>
      <c r="AB326" s="1053"/>
      <c r="AC326" s="1053"/>
      <c r="AD326" s="1053"/>
      <c r="AE326" s="1053"/>
      <c r="AF326" s="1053"/>
      <c r="AG326" s="1053"/>
    </row>
    <row r="327" spans="1:33" ht="22.5" customHeight="1" x14ac:dyDescent="0.25">
      <c r="D327" s="1050" t="s">
        <v>127</v>
      </c>
      <c r="E327" s="1050"/>
      <c r="F327" s="1050"/>
      <c r="G327" s="1050"/>
      <c r="H327" s="1050"/>
      <c r="I327" s="1050"/>
      <c r="J327" s="1050"/>
      <c r="K327" s="1050"/>
      <c r="L327" s="1050"/>
      <c r="M327" s="1067"/>
      <c r="N327" s="1067"/>
      <c r="O327" s="1067"/>
      <c r="P327" s="1067"/>
      <c r="Q327" s="1067"/>
      <c r="R327" s="1067"/>
      <c r="S327" s="1067"/>
      <c r="T327" s="1067"/>
      <c r="U327" s="1067"/>
      <c r="V327" s="1067"/>
      <c r="W327" s="1067"/>
      <c r="X327" s="1067"/>
      <c r="Y327" s="1067"/>
      <c r="Z327" s="1067"/>
      <c r="AA327" s="1053">
        <f t="shared" si="127"/>
        <v>0</v>
      </c>
      <c r="AB327" s="1053"/>
      <c r="AC327" s="1053"/>
      <c r="AD327" s="1053"/>
      <c r="AE327" s="1053"/>
      <c r="AF327" s="1053"/>
      <c r="AG327" s="1053"/>
    </row>
    <row r="328" spans="1:33" x14ac:dyDescent="0.25">
      <c r="D328" s="1330" t="s">
        <v>227</v>
      </c>
      <c r="E328" s="1330"/>
      <c r="F328" s="1330"/>
      <c r="G328" s="1330"/>
      <c r="H328" s="1330"/>
      <c r="I328" s="1330"/>
      <c r="J328" s="1330"/>
      <c r="K328" s="1330"/>
      <c r="L328" s="1330"/>
      <c r="M328" s="1191">
        <v>101453</v>
      </c>
      <c r="N328" s="1192"/>
      <c r="O328" s="1192"/>
      <c r="P328" s="1192"/>
      <c r="Q328" s="1192"/>
      <c r="R328" s="1192"/>
      <c r="S328" s="1190"/>
      <c r="T328" s="1067"/>
      <c r="U328" s="1067"/>
      <c r="V328" s="1067"/>
      <c r="W328" s="1067"/>
      <c r="X328" s="1067"/>
      <c r="Y328" s="1067"/>
      <c r="Z328" s="1067"/>
      <c r="AA328" s="1053">
        <f t="shared" si="127"/>
        <v>101453</v>
      </c>
      <c r="AB328" s="1053"/>
      <c r="AC328" s="1053"/>
      <c r="AD328" s="1053"/>
      <c r="AE328" s="1053"/>
      <c r="AF328" s="1053"/>
      <c r="AG328" s="1053"/>
    </row>
    <row r="329" spans="1:33" s="929" customFormat="1" ht="13.5" thickBot="1" x14ac:dyDescent="0.3">
      <c r="A329" s="928"/>
      <c r="D329" s="1287" t="s">
        <v>137</v>
      </c>
      <c r="E329" s="1287"/>
      <c r="F329" s="1287"/>
      <c r="G329" s="1287"/>
      <c r="H329" s="1287"/>
      <c r="I329" s="1287"/>
      <c r="J329" s="1287"/>
      <c r="K329" s="1287"/>
      <c r="L329" s="1287"/>
      <c r="M329" s="1329">
        <f t="shared" ref="M329" si="128">SUM(M324:S328)</f>
        <v>101453</v>
      </c>
      <c r="N329" s="1329"/>
      <c r="O329" s="1329"/>
      <c r="P329" s="1329"/>
      <c r="Q329" s="1329"/>
      <c r="R329" s="1329"/>
      <c r="S329" s="1329"/>
      <c r="T329" s="1329">
        <f>SUM(T324:Z328)</f>
        <v>0</v>
      </c>
      <c r="U329" s="1329"/>
      <c r="V329" s="1329"/>
      <c r="W329" s="1329"/>
      <c r="X329" s="1329"/>
      <c r="Y329" s="1329"/>
      <c r="Z329" s="1329"/>
      <c r="AA329" s="1329">
        <f>SUM(AA324:AG328)</f>
        <v>101453</v>
      </c>
      <c r="AB329" s="1329"/>
      <c r="AC329" s="1329"/>
      <c r="AD329" s="1329"/>
      <c r="AE329" s="1329"/>
      <c r="AF329" s="1329"/>
      <c r="AG329" s="1329"/>
    </row>
    <row r="330" spans="1:33" ht="13.5" thickBot="1" x14ac:dyDescent="0.3">
      <c r="D330" s="1186" t="s">
        <v>138</v>
      </c>
      <c r="E330" s="1186"/>
      <c r="F330" s="1186"/>
      <c r="G330" s="1186"/>
      <c r="H330" s="1186"/>
      <c r="I330" s="1186"/>
      <c r="J330" s="1186"/>
      <c r="K330" s="1186"/>
      <c r="L330" s="1186"/>
      <c r="M330" s="1186"/>
      <c r="N330" s="1186"/>
      <c r="O330" s="1186"/>
      <c r="P330" s="1186"/>
      <c r="Q330" s="1186"/>
      <c r="R330" s="1186"/>
      <c r="S330" s="1186"/>
      <c r="T330" s="1186"/>
      <c r="U330" s="1186"/>
      <c r="V330" s="1186"/>
      <c r="W330" s="1186"/>
      <c r="X330" s="1186"/>
      <c r="Y330" s="1186"/>
      <c r="Z330" s="1186"/>
      <c r="AA330" s="1186"/>
      <c r="AB330" s="1186"/>
      <c r="AC330" s="1186"/>
      <c r="AD330" s="1186"/>
      <c r="AE330" s="1186"/>
      <c r="AF330" s="1186"/>
      <c r="AG330" s="1186"/>
    </row>
    <row r="331" spans="1:33" x14ac:dyDescent="0.25">
      <c r="D331" s="1051" t="s">
        <v>139</v>
      </c>
      <c r="E331" s="1051"/>
      <c r="F331" s="1051"/>
      <c r="G331" s="1051"/>
      <c r="H331" s="1051"/>
      <c r="I331" s="1051"/>
      <c r="J331" s="1051"/>
      <c r="K331" s="1051"/>
      <c r="L331" s="1051"/>
      <c r="M331" s="1171">
        <v>1212681</v>
      </c>
      <c r="N331" s="1171"/>
      <c r="O331" s="1171"/>
      <c r="P331" s="1171"/>
      <c r="Q331" s="1171"/>
      <c r="R331" s="1171"/>
      <c r="S331" s="1171"/>
      <c r="T331" s="1295">
        <v>108343</v>
      </c>
      <c r="U331" s="1296"/>
      <c r="V331" s="1296"/>
      <c r="W331" s="1296"/>
      <c r="X331" s="1296"/>
      <c r="Y331" s="1296"/>
      <c r="Z331" s="1328"/>
      <c r="AA331" s="1281">
        <f>M331+T331</f>
        <v>1321024</v>
      </c>
      <c r="AB331" s="1281"/>
      <c r="AC331" s="1281"/>
      <c r="AD331" s="1281"/>
      <c r="AE331" s="1281"/>
      <c r="AF331" s="1281"/>
      <c r="AG331" s="1281"/>
    </row>
    <row r="332" spans="1:33" x14ac:dyDescent="0.25">
      <c r="D332" s="1050" t="s">
        <v>1571</v>
      </c>
      <c r="E332" s="1050"/>
      <c r="F332" s="1050"/>
      <c r="G332" s="1050"/>
      <c r="H332" s="1050"/>
      <c r="I332" s="1050"/>
      <c r="J332" s="1050"/>
      <c r="K332" s="1050"/>
      <c r="L332" s="1050"/>
      <c r="M332" s="1067">
        <v>2769405</v>
      </c>
      <c r="N332" s="1067"/>
      <c r="O332" s="1067"/>
      <c r="P332" s="1067"/>
      <c r="Q332" s="1067"/>
      <c r="R332" s="1067"/>
      <c r="S332" s="1067"/>
      <c r="T332" s="1067">
        <v>621413</v>
      </c>
      <c r="U332" s="1067"/>
      <c r="V332" s="1067"/>
      <c r="W332" s="1067"/>
      <c r="X332" s="1067"/>
      <c r="Y332" s="1067"/>
      <c r="Z332" s="1067"/>
      <c r="AA332" s="1053">
        <f t="shared" ref="AA332" si="129">M332+T332</f>
        <v>3390818</v>
      </c>
      <c r="AB332" s="1053"/>
      <c r="AC332" s="1053"/>
      <c r="AD332" s="1053"/>
      <c r="AE332" s="1053"/>
      <c r="AF332" s="1053"/>
      <c r="AG332" s="1053"/>
    </row>
    <row r="333" spans="1:33" ht="22.5" customHeight="1" x14ac:dyDescent="0.25">
      <c r="D333" s="1050" t="s">
        <v>136</v>
      </c>
      <c r="E333" s="1050"/>
      <c r="F333" s="1050"/>
      <c r="G333" s="1050"/>
      <c r="H333" s="1050"/>
      <c r="I333" s="1050"/>
      <c r="J333" s="1050"/>
      <c r="K333" s="1050"/>
      <c r="L333" s="1050"/>
      <c r="M333" s="1067">
        <v>97593</v>
      </c>
      <c r="N333" s="1067"/>
      <c r="O333" s="1067"/>
      <c r="P333" s="1067"/>
      <c r="Q333" s="1067"/>
      <c r="R333" s="1067"/>
      <c r="S333" s="1067"/>
      <c r="T333" s="1067"/>
      <c r="U333" s="1067"/>
      <c r="V333" s="1067"/>
      <c r="W333" s="1067"/>
      <c r="X333" s="1067"/>
      <c r="Y333" s="1067"/>
      <c r="Z333" s="1067"/>
      <c r="AA333" s="1053">
        <f t="shared" ref="AA333:AA336" si="130">M333+T333</f>
        <v>97593</v>
      </c>
      <c r="AB333" s="1053"/>
      <c r="AC333" s="1053"/>
      <c r="AD333" s="1053"/>
      <c r="AE333" s="1053"/>
      <c r="AF333" s="1053"/>
      <c r="AG333" s="1053"/>
    </row>
    <row r="334" spans="1:33" ht="22.5" customHeight="1" x14ac:dyDescent="0.25">
      <c r="D334" s="1050" t="s">
        <v>127</v>
      </c>
      <c r="E334" s="1050"/>
      <c r="F334" s="1050"/>
      <c r="G334" s="1050"/>
      <c r="H334" s="1050"/>
      <c r="I334" s="1050"/>
      <c r="J334" s="1050"/>
      <c r="K334" s="1050"/>
      <c r="L334" s="1050"/>
      <c r="M334" s="1067"/>
      <c r="N334" s="1067"/>
      <c r="O334" s="1067"/>
      <c r="P334" s="1067"/>
      <c r="Q334" s="1067"/>
      <c r="R334" s="1067"/>
      <c r="S334" s="1067"/>
      <c r="T334" s="1067"/>
      <c r="U334" s="1067"/>
      <c r="V334" s="1067"/>
      <c r="W334" s="1067"/>
      <c r="X334" s="1067"/>
      <c r="Y334" s="1067"/>
      <c r="Z334" s="1067"/>
      <c r="AA334" s="1053">
        <f t="shared" si="130"/>
        <v>0</v>
      </c>
      <c r="AB334" s="1053"/>
      <c r="AC334" s="1053"/>
      <c r="AD334" s="1053"/>
      <c r="AE334" s="1053"/>
      <c r="AF334" s="1053"/>
      <c r="AG334" s="1053"/>
    </row>
    <row r="335" spans="1:33" x14ac:dyDescent="0.25">
      <c r="D335" s="1050" t="s">
        <v>140</v>
      </c>
      <c r="E335" s="1050"/>
      <c r="F335" s="1050"/>
      <c r="G335" s="1050"/>
      <c r="H335" s="1050"/>
      <c r="I335" s="1050"/>
      <c r="J335" s="1050"/>
      <c r="K335" s="1050"/>
      <c r="L335" s="1050"/>
      <c r="M335" s="1191"/>
      <c r="N335" s="1192"/>
      <c r="O335" s="1192"/>
      <c r="P335" s="1192"/>
      <c r="Q335" s="1192"/>
      <c r="R335" s="1192"/>
      <c r="S335" s="1190"/>
      <c r="T335" s="1067"/>
      <c r="U335" s="1067"/>
      <c r="V335" s="1067"/>
      <c r="W335" s="1067"/>
      <c r="X335" s="1067"/>
      <c r="Y335" s="1067"/>
      <c r="Z335" s="1067"/>
      <c r="AA335" s="1053">
        <f t="shared" si="130"/>
        <v>0</v>
      </c>
      <c r="AB335" s="1053"/>
      <c r="AC335" s="1053"/>
      <c r="AD335" s="1053"/>
      <c r="AE335" s="1053"/>
      <c r="AF335" s="1053"/>
      <c r="AG335" s="1053"/>
    </row>
    <row r="336" spans="1:33" x14ac:dyDescent="0.25">
      <c r="D336" s="1050" t="s">
        <v>141</v>
      </c>
      <c r="E336" s="1050"/>
      <c r="F336" s="1050"/>
      <c r="G336" s="1050"/>
      <c r="H336" s="1050"/>
      <c r="I336" s="1050"/>
      <c r="J336" s="1050"/>
      <c r="K336" s="1050"/>
      <c r="L336" s="1050"/>
      <c r="M336" s="1191">
        <v>31235</v>
      </c>
      <c r="N336" s="1192"/>
      <c r="O336" s="1192"/>
      <c r="P336" s="1192"/>
      <c r="Q336" s="1192"/>
      <c r="R336" s="1192"/>
      <c r="S336" s="1190"/>
      <c r="T336" s="1067"/>
      <c r="U336" s="1067"/>
      <c r="V336" s="1067"/>
      <c r="W336" s="1067"/>
      <c r="X336" s="1067"/>
      <c r="Y336" s="1067"/>
      <c r="Z336" s="1067"/>
      <c r="AA336" s="1053">
        <f t="shared" si="130"/>
        <v>31235</v>
      </c>
      <c r="AB336" s="1053"/>
      <c r="AC336" s="1053"/>
      <c r="AD336" s="1053"/>
      <c r="AE336" s="1053"/>
      <c r="AF336" s="1053"/>
      <c r="AG336" s="1053"/>
    </row>
    <row r="337" spans="1:33" x14ac:dyDescent="0.25">
      <c r="D337" s="1050" t="s">
        <v>128</v>
      </c>
      <c r="E337" s="1050"/>
      <c r="F337" s="1050"/>
      <c r="G337" s="1050"/>
      <c r="H337" s="1050"/>
      <c r="I337" s="1050"/>
      <c r="J337" s="1050"/>
      <c r="K337" s="1050"/>
      <c r="L337" s="1050"/>
      <c r="M337" s="1191"/>
      <c r="N337" s="1192"/>
      <c r="O337" s="1192"/>
      <c r="P337" s="1192"/>
      <c r="Q337" s="1192"/>
      <c r="R337" s="1192"/>
      <c r="S337" s="1190"/>
      <c r="T337" s="1067"/>
      <c r="U337" s="1067"/>
      <c r="V337" s="1067"/>
      <c r="W337" s="1067"/>
      <c r="X337" s="1067"/>
      <c r="Y337" s="1067"/>
      <c r="Z337" s="1067"/>
      <c r="AA337" s="1053">
        <f t="shared" ref="AA337" si="131">M337+T337</f>
        <v>0</v>
      </c>
      <c r="AB337" s="1053"/>
      <c r="AC337" s="1053"/>
      <c r="AD337" s="1053"/>
      <c r="AE337" s="1053"/>
      <c r="AF337" s="1053"/>
      <c r="AG337" s="1053"/>
    </row>
    <row r="338" spans="1:33" s="929" customFormat="1" ht="13.5" thickBot="1" x14ac:dyDescent="0.3">
      <c r="A338" s="928"/>
      <c r="D338" s="1337" t="s">
        <v>142</v>
      </c>
      <c r="E338" s="1337"/>
      <c r="F338" s="1337"/>
      <c r="G338" s="1337"/>
      <c r="H338" s="1337"/>
      <c r="I338" s="1337"/>
      <c r="J338" s="1337"/>
      <c r="K338" s="1337"/>
      <c r="L338" s="1337"/>
      <c r="M338" s="1329">
        <f>SUM(M331:S337)</f>
        <v>4110914</v>
      </c>
      <c r="N338" s="1329"/>
      <c r="O338" s="1329"/>
      <c r="P338" s="1329"/>
      <c r="Q338" s="1329"/>
      <c r="R338" s="1329"/>
      <c r="S338" s="1329"/>
      <c r="T338" s="1329">
        <f t="shared" ref="T338" si="132">SUM(T331:Z337)</f>
        <v>729756</v>
      </c>
      <c r="U338" s="1329"/>
      <c r="V338" s="1329"/>
      <c r="W338" s="1329"/>
      <c r="X338" s="1329"/>
      <c r="Y338" s="1329"/>
      <c r="Z338" s="1329"/>
      <c r="AA338" s="1329">
        <f>SUM(AA331:AG337)</f>
        <v>4840670</v>
      </c>
      <c r="AB338" s="1329"/>
      <c r="AC338" s="1329"/>
      <c r="AD338" s="1329"/>
      <c r="AE338" s="1329"/>
      <c r="AF338" s="1329"/>
      <c r="AG338" s="1329"/>
    </row>
    <row r="339" spans="1:33" s="910" customFormat="1" x14ac:dyDescent="0.25">
      <c r="A339" s="909"/>
      <c r="D339" s="930"/>
      <c r="E339" s="930"/>
      <c r="F339" s="930"/>
      <c r="G339" s="930"/>
      <c r="H339" s="930"/>
      <c r="I339" s="930"/>
      <c r="J339" s="930"/>
      <c r="K339" s="930"/>
      <c r="L339" s="930"/>
      <c r="M339" s="931"/>
      <c r="N339" s="931"/>
      <c r="O339" s="931"/>
      <c r="P339" s="931"/>
      <c r="Q339" s="931"/>
      <c r="R339" s="931"/>
      <c r="S339" s="931"/>
      <c r="T339" s="931"/>
      <c r="U339" s="931"/>
      <c r="V339" s="931"/>
      <c r="W339" s="931"/>
      <c r="X339" s="931"/>
      <c r="Y339" s="931"/>
      <c r="Z339" s="931"/>
      <c r="AA339" s="931"/>
      <c r="AB339" s="931"/>
      <c r="AC339" s="931"/>
      <c r="AD339" s="931"/>
      <c r="AE339" s="931"/>
      <c r="AF339" s="931"/>
      <c r="AG339" s="931"/>
    </row>
    <row r="340" spans="1:33" x14ac:dyDescent="0.25">
      <c r="D340" s="1087" t="s">
        <v>1231</v>
      </c>
      <c r="E340" s="1087"/>
      <c r="F340" s="1087"/>
      <c r="G340" s="1087"/>
      <c r="H340" s="1087"/>
      <c r="I340" s="1087"/>
      <c r="J340" s="1087"/>
      <c r="K340" s="1087"/>
      <c r="L340" s="1087"/>
      <c r="M340" s="1087"/>
      <c r="N340" s="1087"/>
      <c r="O340" s="1087"/>
      <c r="P340" s="1087"/>
      <c r="Q340" s="1087"/>
      <c r="R340" s="1087"/>
      <c r="S340" s="1087"/>
      <c r="T340" s="1087"/>
      <c r="U340" s="1087"/>
      <c r="V340" s="1087"/>
      <c r="W340" s="1087"/>
      <c r="X340" s="1087"/>
      <c r="Y340" s="1087"/>
      <c r="Z340" s="1087"/>
      <c r="AA340" s="1087"/>
      <c r="AB340" s="1087"/>
      <c r="AC340" s="1087"/>
      <c r="AD340" s="1087"/>
      <c r="AE340" s="1087"/>
      <c r="AF340" s="1087"/>
      <c r="AG340" s="1087"/>
    </row>
    <row r="341" spans="1:33" ht="13.5" thickBot="1" x14ac:dyDescent="0.3">
      <c r="D341" s="932"/>
      <c r="E341" s="932"/>
      <c r="F341" s="932"/>
      <c r="G341" s="932"/>
      <c r="H341" s="932"/>
      <c r="I341" s="932"/>
      <c r="J341" s="932"/>
      <c r="K341" s="932"/>
      <c r="L341" s="932"/>
      <c r="M341" s="932"/>
      <c r="N341" s="932"/>
      <c r="O341" s="932"/>
      <c r="P341" s="932"/>
      <c r="Q341" s="932"/>
      <c r="R341" s="932"/>
      <c r="S341" s="932"/>
      <c r="T341" s="932"/>
      <c r="U341" s="932"/>
      <c r="V341" s="932"/>
      <c r="W341" s="932"/>
      <c r="X341" s="932"/>
      <c r="Y341" s="932"/>
      <c r="Z341" s="932"/>
      <c r="AA341" s="932"/>
      <c r="AB341" s="932"/>
      <c r="AC341" s="932"/>
      <c r="AD341" s="932"/>
      <c r="AE341" s="932"/>
      <c r="AF341" s="932"/>
      <c r="AG341" s="932"/>
    </row>
    <row r="342" spans="1:33" ht="13.5" thickBot="1" x14ac:dyDescent="0.3">
      <c r="D342" s="1043" t="s">
        <v>147</v>
      </c>
      <c r="E342" s="1044"/>
      <c r="F342" s="1044"/>
      <c r="G342" s="1044"/>
      <c r="H342" s="1044"/>
      <c r="I342" s="1044"/>
      <c r="J342" s="1044"/>
      <c r="K342" s="1044"/>
      <c r="L342" s="1044"/>
      <c r="M342" s="1044"/>
      <c r="N342" s="1231" t="s">
        <v>2</v>
      </c>
      <c r="O342" s="1232"/>
      <c r="P342" s="1232"/>
      <c r="Q342" s="1232"/>
      <c r="R342" s="1232"/>
      <c r="S342" s="1232"/>
      <c r="T342" s="1232"/>
      <c r="U342" s="1232"/>
      <c r="V342" s="1232"/>
      <c r="W342" s="1232"/>
      <c r="X342" s="1232"/>
      <c r="Y342" s="1232"/>
      <c r="Z342" s="1232"/>
      <c r="AA342" s="1232"/>
      <c r="AB342" s="1232"/>
      <c r="AC342" s="1232"/>
      <c r="AD342" s="1232"/>
      <c r="AE342" s="1232"/>
      <c r="AF342" s="1232"/>
      <c r="AG342" s="1233"/>
    </row>
    <row r="343" spans="1:33" ht="13.5" thickBot="1" x14ac:dyDescent="0.3">
      <c r="D343" s="1046"/>
      <c r="E343" s="1047"/>
      <c r="F343" s="1047"/>
      <c r="G343" s="1047"/>
      <c r="H343" s="1047"/>
      <c r="I343" s="1047"/>
      <c r="J343" s="1047"/>
      <c r="K343" s="1047"/>
      <c r="L343" s="1047"/>
      <c r="M343" s="1047"/>
      <c r="N343" s="1056" t="s">
        <v>1579</v>
      </c>
      <c r="O343" s="1056"/>
      <c r="P343" s="1056"/>
      <c r="Q343" s="1056"/>
      <c r="R343" s="1056"/>
      <c r="S343" s="1056"/>
      <c r="T343" s="1056"/>
      <c r="U343" s="1056"/>
      <c r="V343" s="1056"/>
      <c r="W343" s="1056"/>
      <c r="X343" s="1056" t="s">
        <v>1580</v>
      </c>
      <c r="Y343" s="1056"/>
      <c r="Z343" s="1056"/>
      <c r="AA343" s="1056"/>
      <c r="AB343" s="1056"/>
      <c r="AC343" s="1056"/>
      <c r="AD343" s="1056"/>
      <c r="AE343" s="1056"/>
      <c r="AF343" s="1056"/>
      <c r="AG343" s="1056"/>
    </row>
    <row r="344" spans="1:33" ht="22.5" customHeight="1" x14ac:dyDescent="0.25">
      <c r="D344" s="1051" t="s">
        <v>150</v>
      </c>
      <c r="E344" s="1051"/>
      <c r="F344" s="1051"/>
      <c r="G344" s="1051"/>
      <c r="H344" s="1051"/>
      <c r="I344" s="1051"/>
      <c r="J344" s="1051"/>
      <c r="K344" s="1051"/>
      <c r="L344" s="1051"/>
      <c r="M344" s="1051"/>
      <c r="N344" s="1428" t="s">
        <v>18</v>
      </c>
      <c r="O344" s="1214"/>
      <c r="P344" s="1214"/>
      <c r="Q344" s="1214"/>
      <c r="R344" s="1214"/>
      <c r="S344" s="1214"/>
      <c r="T344" s="1214"/>
      <c r="U344" s="1214"/>
      <c r="V344" s="1214"/>
      <c r="W344" s="1429"/>
      <c r="X344" s="1299">
        <v>0</v>
      </c>
      <c r="Y344" s="1204"/>
      <c r="Z344" s="1204"/>
      <c r="AA344" s="1204"/>
      <c r="AB344" s="1204"/>
      <c r="AC344" s="1204"/>
      <c r="AD344" s="1204"/>
      <c r="AE344" s="1204"/>
      <c r="AF344" s="1204"/>
      <c r="AG344" s="1205"/>
    </row>
    <row r="345" spans="1:33" ht="22.5" customHeight="1" x14ac:dyDescent="0.25">
      <c r="D345" s="1071" t="s">
        <v>151</v>
      </c>
      <c r="E345" s="1072"/>
      <c r="F345" s="1072"/>
      <c r="G345" s="1072"/>
      <c r="H345" s="1072"/>
      <c r="I345" s="1072"/>
      <c r="J345" s="1072"/>
      <c r="K345" s="1072"/>
      <c r="L345" s="1072"/>
      <c r="M345" s="1073"/>
      <c r="N345" s="1300" t="s">
        <v>18</v>
      </c>
      <c r="O345" s="1202"/>
      <c r="P345" s="1202"/>
      <c r="Q345" s="1202"/>
      <c r="R345" s="1202"/>
      <c r="S345" s="1202"/>
      <c r="T345" s="1202"/>
      <c r="U345" s="1202"/>
      <c r="V345" s="1202"/>
      <c r="W345" s="1202"/>
      <c r="X345" s="1123">
        <v>0</v>
      </c>
      <c r="Y345" s="1124"/>
      <c r="Z345" s="1124"/>
      <c r="AA345" s="1124"/>
      <c r="AB345" s="1124"/>
      <c r="AC345" s="1124"/>
      <c r="AD345" s="1124"/>
      <c r="AE345" s="1124"/>
      <c r="AF345" s="1124"/>
      <c r="AG345" s="1125"/>
    </row>
    <row r="346" spans="1:33" ht="22.5" customHeight="1" thickBot="1" x14ac:dyDescent="0.3">
      <c r="D346" s="1088" t="s">
        <v>152</v>
      </c>
      <c r="E346" s="1089"/>
      <c r="F346" s="1089"/>
      <c r="G346" s="1089"/>
      <c r="H346" s="1089"/>
      <c r="I346" s="1089"/>
      <c r="J346" s="1089"/>
      <c r="K346" s="1089"/>
      <c r="L346" s="1089"/>
      <c r="M346" s="1090"/>
      <c r="N346" s="1344" t="s">
        <v>18</v>
      </c>
      <c r="O346" s="1203"/>
      <c r="P346" s="1203"/>
      <c r="Q346" s="1203"/>
      <c r="R346" s="1203"/>
      <c r="S346" s="1203"/>
      <c r="T346" s="1203"/>
      <c r="U346" s="1203"/>
      <c r="V346" s="1203"/>
      <c r="W346" s="1203"/>
      <c r="X346" s="1345">
        <v>0</v>
      </c>
      <c r="Y346" s="1222"/>
      <c r="Z346" s="1222"/>
      <c r="AA346" s="1222"/>
      <c r="AB346" s="1222"/>
      <c r="AC346" s="1222"/>
      <c r="AD346" s="1222"/>
      <c r="AE346" s="1222"/>
      <c r="AF346" s="1222"/>
      <c r="AG346" s="1223"/>
    </row>
    <row r="347" spans="1:33" x14ac:dyDescent="0.25">
      <c r="D347" s="933"/>
      <c r="E347" s="933"/>
      <c r="F347" s="933"/>
      <c r="G347" s="933"/>
      <c r="H347" s="933"/>
      <c r="I347" s="933"/>
      <c r="J347" s="933"/>
      <c r="K347" s="933"/>
      <c r="L347" s="933"/>
      <c r="M347" s="933"/>
      <c r="N347" s="901"/>
      <c r="O347" s="901"/>
      <c r="P347" s="901"/>
      <c r="Q347" s="901"/>
      <c r="R347" s="901"/>
      <c r="S347" s="901"/>
      <c r="T347" s="901"/>
      <c r="U347" s="901"/>
      <c r="V347" s="901"/>
      <c r="W347" s="901"/>
      <c r="X347" s="934"/>
      <c r="Y347" s="934"/>
      <c r="Z347" s="934"/>
      <c r="AA347" s="934"/>
      <c r="AB347" s="934"/>
      <c r="AC347" s="934"/>
      <c r="AD347" s="934"/>
      <c r="AE347" s="934"/>
      <c r="AF347" s="934"/>
      <c r="AG347" s="934"/>
    </row>
    <row r="348" spans="1:33" x14ac:dyDescent="0.25">
      <c r="D348" s="902" t="s">
        <v>1983</v>
      </c>
    </row>
    <row r="350" spans="1:33" x14ac:dyDescent="0.25">
      <c r="A350" s="898"/>
      <c r="D350" s="1087" t="s">
        <v>1232</v>
      </c>
      <c r="E350" s="1087"/>
      <c r="F350" s="1087"/>
      <c r="G350" s="1087"/>
      <c r="H350" s="1087"/>
      <c r="I350" s="1087"/>
      <c r="J350" s="1087"/>
      <c r="K350" s="1087"/>
      <c r="L350" s="1087"/>
      <c r="M350" s="1087"/>
      <c r="N350" s="1087"/>
      <c r="O350" s="1087"/>
      <c r="P350" s="1087"/>
      <c r="Q350" s="1087"/>
      <c r="R350" s="1087"/>
      <c r="S350" s="1087"/>
      <c r="T350" s="1087"/>
      <c r="U350" s="1087"/>
      <c r="V350" s="1087"/>
      <c r="W350" s="1087"/>
      <c r="X350" s="1087"/>
      <c r="Y350" s="1087"/>
      <c r="Z350" s="1087"/>
      <c r="AA350" s="1087"/>
      <c r="AB350" s="1087"/>
      <c r="AC350" s="1087"/>
      <c r="AD350" s="1087"/>
      <c r="AE350" s="1087"/>
      <c r="AF350" s="1087"/>
      <c r="AG350" s="1087"/>
    </row>
    <row r="351" spans="1:33" ht="13.5" thickBot="1" x14ac:dyDescent="0.3"/>
    <row r="352" spans="1:33" ht="24.75" customHeight="1" thickBot="1" x14ac:dyDescent="0.3">
      <c r="D352" s="1231" t="s">
        <v>131</v>
      </c>
      <c r="E352" s="1232"/>
      <c r="F352" s="1232"/>
      <c r="G352" s="1232"/>
      <c r="H352" s="1232"/>
      <c r="I352" s="1232"/>
      <c r="J352" s="1232"/>
      <c r="K352" s="1232"/>
      <c r="L352" s="1232"/>
      <c r="M352" s="1233"/>
      <c r="N352" s="1231" t="s">
        <v>1954</v>
      </c>
      <c r="O352" s="1232"/>
      <c r="P352" s="1232"/>
      <c r="Q352" s="1232"/>
      <c r="R352" s="1232"/>
      <c r="S352" s="1232"/>
      <c r="T352" s="1232"/>
      <c r="U352" s="1232"/>
      <c r="V352" s="1232"/>
      <c r="W352" s="1233"/>
      <c r="X352" s="1231" t="s">
        <v>456</v>
      </c>
      <c r="Y352" s="1232"/>
      <c r="Z352" s="1232"/>
      <c r="AA352" s="1232"/>
      <c r="AB352" s="1232"/>
      <c r="AC352" s="1232"/>
      <c r="AD352" s="1232"/>
      <c r="AE352" s="1232"/>
      <c r="AF352" s="1232"/>
      <c r="AG352" s="1233"/>
    </row>
    <row r="353" spans="1:33" x14ac:dyDescent="0.25">
      <c r="D353" s="1247" t="s">
        <v>155</v>
      </c>
      <c r="E353" s="1248"/>
      <c r="F353" s="1248"/>
      <c r="G353" s="1248"/>
      <c r="H353" s="1248"/>
      <c r="I353" s="1248"/>
      <c r="J353" s="1248"/>
      <c r="K353" s="1248"/>
      <c r="L353" s="1248"/>
      <c r="M353" s="1249"/>
      <c r="N353" s="1338">
        <v>3661</v>
      </c>
      <c r="O353" s="1181"/>
      <c r="P353" s="1181"/>
      <c r="Q353" s="1181"/>
      <c r="R353" s="1181"/>
      <c r="S353" s="1181"/>
      <c r="T353" s="1181"/>
      <c r="U353" s="1181"/>
      <c r="V353" s="1181"/>
      <c r="W353" s="1181"/>
      <c r="X353" s="1299">
        <v>1831</v>
      </c>
      <c r="Y353" s="1204"/>
      <c r="Z353" s="1204"/>
      <c r="AA353" s="1204"/>
      <c r="AB353" s="1204"/>
      <c r="AC353" s="1204"/>
      <c r="AD353" s="1204"/>
      <c r="AE353" s="1204"/>
      <c r="AF353" s="1204"/>
      <c r="AG353" s="1205"/>
    </row>
    <row r="354" spans="1:33" x14ac:dyDescent="0.25">
      <c r="D354" s="1071" t="s">
        <v>1572</v>
      </c>
      <c r="E354" s="1072"/>
      <c r="F354" s="1072"/>
      <c r="G354" s="1072"/>
      <c r="H354" s="1072"/>
      <c r="I354" s="1072"/>
      <c r="J354" s="1072"/>
      <c r="K354" s="1072"/>
      <c r="L354" s="1072"/>
      <c r="M354" s="1073"/>
      <c r="N354" s="1125">
        <v>464061</v>
      </c>
      <c r="O354" s="1054"/>
      <c r="P354" s="1054"/>
      <c r="Q354" s="1054"/>
      <c r="R354" s="1054"/>
      <c r="S354" s="1054"/>
      <c r="T354" s="1054"/>
      <c r="U354" s="1054"/>
      <c r="V354" s="1054"/>
      <c r="W354" s="1054"/>
      <c r="X354" s="1123"/>
      <c r="Y354" s="1124"/>
      <c r="Z354" s="1124"/>
      <c r="AA354" s="1124"/>
      <c r="AB354" s="1124"/>
      <c r="AC354" s="1124"/>
      <c r="AD354" s="1124"/>
      <c r="AE354" s="1124"/>
      <c r="AF354" s="1124"/>
      <c r="AG354" s="1125"/>
    </row>
    <row r="355" spans="1:33" ht="24.75" customHeight="1" x14ac:dyDescent="0.25">
      <c r="D355" s="1071" t="s">
        <v>1573</v>
      </c>
      <c r="E355" s="1072"/>
      <c r="F355" s="1072"/>
      <c r="G355" s="1072"/>
      <c r="H355" s="1072"/>
      <c r="I355" s="1072"/>
      <c r="J355" s="1072"/>
      <c r="K355" s="1072"/>
      <c r="L355" s="1072"/>
      <c r="M355" s="1073"/>
      <c r="N355" s="1125"/>
      <c r="O355" s="1054"/>
      <c r="P355" s="1054"/>
      <c r="Q355" s="1054"/>
      <c r="R355" s="1054"/>
      <c r="S355" s="1054"/>
      <c r="T355" s="1054"/>
      <c r="U355" s="1054"/>
      <c r="V355" s="1054"/>
      <c r="W355" s="1054"/>
      <c r="X355" s="1123"/>
      <c r="Y355" s="1124"/>
      <c r="Z355" s="1124"/>
      <c r="AA355" s="1124"/>
      <c r="AB355" s="1124"/>
      <c r="AC355" s="1124"/>
      <c r="AD355" s="1124"/>
      <c r="AE355" s="1124"/>
      <c r="AF355" s="1124"/>
      <c r="AG355" s="1125"/>
    </row>
    <row r="356" spans="1:33" x14ac:dyDescent="0.25">
      <c r="D356" s="1071" t="s">
        <v>158</v>
      </c>
      <c r="E356" s="1072"/>
      <c r="F356" s="1072"/>
      <c r="G356" s="1072"/>
      <c r="H356" s="1072"/>
      <c r="I356" s="1072"/>
      <c r="J356" s="1072"/>
      <c r="K356" s="1072"/>
      <c r="L356" s="1072"/>
      <c r="M356" s="1073"/>
      <c r="N356" s="1125"/>
      <c r="O356" s="1054"/>
      <c r="P356" s="1054"/>
      <c r="Q356" s="1054"/>
      <c r="R356" s="1054"/>
      <c r="S356" s="1054"/>
      <c r="T356" s="1054"/>
      <c r="U356" s="1054"/>
      <c r="V356" s="1054"/>
      <c r="W356" s="1054"/>
      <c r="X356" s="1123"/>
      <c r="Y356" s="1124"/>
      <c r="Z356" s="1124"/>
      <c r="AA356" s="1124"/>
      <c r="AB356" s="1124"/>
      <c r="AC356" s="1124"/>
      <c r="AD356" s="1124"/>
      <c r="AE356" s="1124"/>
      <c r="AF356" s="1124"/>
      <c r="AG356" s="1125"/>
    </row>
    <row r="357" spans="1:33" s="929" customFormat="1" ht="13.5" thickBot="1" x14ac:dyDescent="0.3">
      <c r="A357" s="928"/>
      <c r="D357" s="1133" t="s">
        <v>14</v>
      </c>
      <c r="E357" s="1134"/>
      <c r="F357" s="1134"/>
      <c r="G357" s="1134"/>
      <c r="H357" s="1134"/>
      <c r="I357" s="1134"/>
      <c r="J357" s="1134"/>
      <c r="K357" s="1134"/>
      <c r="L357" s="1134"/>
      <c r="M357" s="1135"/>
      <c r="N357" s="1304">
        <f>SUM(N353:W356)</f>
        <v>467722</v>
      </c>
      <c r="O357" s="1130"/>
      <c r="P357" s="1130"/>
      <c r="Q357" s="1130"/>
      <c r="R357" s="1130"/>
      <c r="S357" s="1130"/>
      <c r="T357" s="1130"/>
      <c r="U357" s="1130"/>
      <c r="V357" s="1130"/>
      <c r="W357" s="1130"/>
      <c r="X357" s="1292">
        <v>1831</v>
      </c>
      <c r="Y357" s="1293"/>
      <c r="Z357" s="1293"/>
      <c r="AA357" s="1293"/>
      <c r="AB357" s="1293"/>
      <c r="AC357" s="1293"/>
      <c r="AD357" s="1293"/>
      <c r="AE357" s="1293"/>
      <c r="AF357" s="1293"/>
      <c r="AG357" s="1294"/>
    </row>
    <row r="358" spans="1:33" x14ac:dyDescent="0.25">
      <c r="D358" s="935"/>
      <c r="E358" s="935"/>
      <c r="F358" s="935"/>
      <c r="G358" s="935"/>
      <c r="H358" s="935"/>
      <c r="I358" s="935"/>
      <c r="J358" s="935"/>
      <c r="K358" s="936"/>
      <c r="L358" s="936"/>
      <c r="M358" s="936"/>
      <c r="N358" s="937"/>
      <c r="O358" s="937"/>
      <c r="P358" s="937"/>
      <c r="Q358" s="937"/>
      <c r="R358" s="937"/>
      <c r="S358" s="937"/>
      <c r="T358" s="937"/>
      <c r="U358" s="937"/>
      <c r="V358" s="937"/>
      <c r="W358" s="937"/>
      <c r="X358" s="937"/>
      <c r="Y358" s="937"/>
      <c r="Z358" s="937"/>
      <c r="AA358" s="937"/>
      <c r="AB358" s="937"/>
      <c r="AC358" s="937"/>
      <c r="AD358" s="937"/>
      <c r="AE358" s="937"/>
      <c r="AF358" s="937"/>
      <c r="AG358" s="937"/>
    </row>
    <row r="359" spans="1:33" x14ac:dyDescent="0.25">
      <c r="D359" s="1241" t="s">
        <v>1955</v>
      </c>
      <c r="E359" s="1241"/>
      <c r="F359" s="1241"/>
      <c r="G359" s="1241"/>
      <c r="H359" s="1241"/>
      <c r="I359" s="1241"/>
      <c r="J359" s="1241"/>
      <c r="K359" s="1241"/>
      <c r="L359" s="1241"/>
      <c r="M359" s="1241"/>
      <c r="N359" s="1241"/>
      <c r="O359" s="1241"/>
      <c r="P359" s="1241"/>
      <c r="Q359" s="1241"/>
      <c r="R359" s="1241"/>
      <c r="S359" s="1241"/>
      <c r="T359" s="1241"/>
      <c r="U359" s="1241"/>
      <c r="V359" s="1241"/>
      <c r="W359" s="1241"/>
      <c r="X359" s="1241"/>
      <c r="Y359" s="1241"/>
      <c r="Z359" s="1241"/>
      <c r="AA359" s="1241"/>
      <c r="AB359" s="1241"/>
      <c r="AC359" s="1241"/>
      <c r="AD359" s="1241"/>
      <c r="AE359" s="1241"/>
      <c r="AF359" s="1241"/>
      <c r="AG359" s="1241"/>
    </row>
    <row r="360" spans="1:33" x14ac:dyDescent="0.25">
      <c r="D360" s="1241"/>
      <c r="E360" s="1241"/>
      <c r="F360" s="1241"/>
      <c r="G360" s="1241"/>
      <c r="H360" s="1241"/>
      <c r="I360" s="1241"/>
      <c r="J360" s="1241"/>
      <c r="K360" s="1241"/>
      <c r="L360" s="1241"/>
      <c r="M360" s="1241"/>
      <c r="N360" s="1241"/>
      <c r="O360" s="1241"/>
      <c r="P360" s="1241"/>
      <c r="Q360" s="1241"/>
      <c r="R360" s="1241"/>
      <c r="S360" s="1241"/>
      <c r="T360" s="1241"/>
      <c r="U360" s="1241"/>
      <c r="V360" s="1241"/>
      <c r="W360" s="1241"/>
      <c r="X360" s="1241"/>
      <c r="Y360" s="1241"/>
      <c r="Z360" s="1241"/>
      <c r="AA360" s="1241"/>
      <c r="AB360" s="1241"/>
      <c r="AC360" s="1241"/>
      <c r="AD360" s="1241"/>
      <c r="AE360" s="1241"/>
      <c r="AF360" s="1241"/>
      <c r="AG360" s="1241"/>
    </row>
    <row r="361" spans="1:33" x14ac:dyDescent="0.25">
      <c r="D361" s="1241"/>
      <c r="E361" s="1241"/>
      <c r="F361" s="1241"/>
      <c r="G361" s="1241"/>
      <c r="H361" s="1241"/>
      <c r="I361" s="1241"/>
      <c r="J361" s="1241"/>
      <c r="K361" s="1241"/>
      <c r="L361" s="1241"/>
      <c r="M361" s="1241"/>
      <c r="N361" s="1241"/>
      <c r="O361" s="1241"/>
      <c r="P361" s="1241"/>
      <c r="Q361" s="1241"/>
      <c r="R361" s="1241"/>
      <c r="S361" s="1241"/>
      <c r="T361" s="1241"/>
      <c r="U361" s="1241"/>
      <c r="V361" s="1241"/>
      <c r="W361" s="1241"/>
      <c r="X361" s="1241"/>
      <c r="Y361" s="1241"/>
      <c r="Z361" s="1241"/>
      <c r="AA361" s="1241"/>
      <c r="AB361" s="1241"/>
      <c r="AC361" s="1241"/>
      <c r="AD361" s="1241"/>
      <c r="AE361" s="1241"/>
      <c r="AF361" s="1241"/>
      <c r="AG361" s="1241"/>
    </row>
    <row r="363" spans="1:33" x14ac:dyDescent="0.25">
      <c r="D363" s="902" t="s">
        <v>1984</v>
      </c>
    </row>
    <row r="365" spans="1:33" x14ac:dyDescent="0.25">
      <c r="D365" s="1087" t="s">
        <v>1233</v>
      </c>
      <c r="E365" s="1087"/>
      <c r="F365" s="1087"/>
      <c r="G365" s="1087"/>
      <c r="H365" s="1087"/>
      <c r="I365" s="1087"/>
      <c r="J365" s="1087"/>
      <c r="K365" s="1087"/>
      <c r="L365" s="1087"/>
      <c r="M365" s="1087"/>
      <c r="N365" s="1087"/>
      <c r="O365" s="1087"/>
      <c r="P365" s="1087"/>
      <c r="Q365" s="1087"/>
      <c r="R365" s="1087"/>
      <c r="S365" s="1087"/>
      <c r="T365" s="1087"/>
      <c r="U365" s="1087"/>
      <c r="V365" s="1087"/>
      <c r="W365" s="1087"/>
      <c r="X365" s="1087"/>
      <c r="Y365" s="1087"/>
      <c r="Z365" s="1087"/>
      <c r="AA365" s="1087"/>
      <c r="AB365" s="1087"/>
      <c r="AC365" s="1087"/>
      <c r="AD365" s="1087"/>
      <c r="AE365" s="1087"/>
      <c r="AF365" s="1087"/>
      <c r="AG365" s="1087"/>
    </row>
    <row r="366" spans="1:33" ht="13.5" thickBot="1" x14ac:dyDescent="0.3"/>
    <row r="367" spans="1:33" ht="22.5" customHeight="1" thickBot="1" x14ac:dyDescent="0.3">
      <c r="D367" s="1231" t="s">
        <v>178</v>
      </c>
      <c r="E367" s="1232"/>
      <c r="F367" s="1232"/>
      <c r="G367" s="1232"/>
      <c r="H367" s="1232"/>
      <c r="I367" s="1232"/>
      <c r="J367" s="1232"/>
      <c r="K367" s="1232"/>
      <c r="L367" s="1232"/>
      <c r="M367" s="1232"/>
      <c r="N367" s="1232"/>
      <c r="O367" s="1233"/>
      <c r="P367" s="1231" t="s">
        <v>1954</v>
      </c>
      <c r="Q367" s="1232"/>
      <c r="R367" s="1232"/>
      <c r="S367" s="1232"/>
      <c r="T367" s="1232"/>
      <c r="U367" s="1232"/>
      <c r="V367" s="1232"/>
      <c r="W367" s="1232"/>
      <c r="X367" s="1233"/>
      <c r="Y367" s="1231" t="s">
        <v>456</v>
      </c>
      <c r="Z367" s="1232"/>
      <c r="AA367" s="1232"/>
      <c r="AB367" s="1232"/>
      <c r="AC367" s="1232"/>
      <c r="AD367" s="1232"/>
      <c r="AE367" s="1232"/>
      <c r="AF367" s="1232"/>
      <c r="AG367" s="1233"/>
    </row>
    <row r="368" spans="1:33" ht="13.5" thickBot="1" x14ac:dyDescent="0.3">
      <c r="D368" s="1242" t="s">
        <v>179</v>
      </c>
      <c r="E368" s="1243"/>
      <c r="F368" s="1243"/>
      <c r="G368" s="1243"/>
      <c r="H368" s="1243"/>
      <c r="I368" s="1243"/>
      <c r="J368" s="1243"/>
      <c r="K368" s="1243"/>
      <c r="L368" s="1243"/>
      <c r="M368" s="1243"/>
      <c r="N368" s="1243"/>
      <c r="O368" s="1244"/>
      <c r="P368" s="1301">
        <v>0</v>
      </c>
      <c r="Q368" s="1302"/>
      <c r="R368" s="1302"/>
      <c r="S368" s="1302"/>
      <c r="T368" s="1302"/>
      <c r="U368" s="1302"/>
      <c r="V368" s="1302"/>
      <c r="W368" s="1302"/>
      <c r="X368" s="1245"/>
      <c r="Y368" s="1289">
        <v>0</v>
      </c>
      <c r="Z368" s="1290"/>
      <c r="AA368" s="1290"/>
      <c r="AB368" s="1290"/>
      <c r="AC368" s="1290"/>
      <c r="AD368" s="1290"/>
      <c r="AE368" s="1290"/>
      <c r="AF368" s="1290"/>
      <c r="AG368" s="1303"/>
    </row>
    <row r="369" spans="1:33" ht="13.5" thickBot="1" x14ac:dyDescent="0.3">
      <c r="D369" s="1242" t="s">
        <v>180</v>
      </c>
      <c r="E369" s="1243"/>
      <c r="F369" s="1243"/>
      <c r="G369" s="1243"/>
      <c r="H369" s="1243"/>
      <c r="I369" s="1243"/>
      <c r="J369" s="1243"/>
      <c r="K369" s="1243"/>
      <c r="L369" s="1243"/>
      <c r="M369" s="1243"/>
      <c r="N369" s="1243"/>
      <c r="O369" s="1244"/>
      <c r="P369" s="1301">
        <f>P370+P371</f>
        <v>15638</v>
      </c>
      <c r="Q369" s="1302"/>
      <c r="R369" s="1302"/>
      <c r="S369" s="1302"/>
      <c r="T369" s="1302"/>
      <c r="U369" s="1302"/>
      <c r="V369" s="1302"/>
      <c r="W369" s="1302"/>
      <c r="X369" s="1245"/>
      <c r="Y369" s="1289">
        <f>SUM(Y370+Y371)</f>
        <v>2525</v>
      </c>
      <c r="Z369" s="1290"/>
      <c r="AA369" s="1290"/>
      <c r="AB369" s="1290"/>
      <c r="AC369" s="1290"/>
      <c r="AD369" s="1290"/>
      <c r="AE369" s="1290"/>
      <c r="AF369" s="1290"/>
      <c r="AG369" s="1303"/>
    </row>
    <row r="370" spans="1:33" x14ac:dyDescent="0.25">
      <c r="D370" s="1262" t="s">
        <v>1924</v>
      </c>
      <c r="E370" s="1263"/>
      <c r="F370" s="1263"/>
      <c r="G370" s="1263"/>
      <c r="H370" s="1263"/>
      <c r="I370" s="1263"/>
      <c r="J370" s="1263"/>
      <c r="K370" s="1263"/>
      <c r="L370" s="1263"/>
      <c r="M370" s="1263"/>
      <c r="N370" s="1263"/>
      <c r="O370" s="1264"/>
      <c r="P370" s="1295">
        <v>1015</v>
      </c>
      <c r="Q370" s="1296"/>
      <c r="R370" s="1296"/>
      <c r="S370" s="1296"/>
      <c r="T370" s="1296"/>
      <c r="U370" s="1296"/>
      <c r="V370" s="1296"/>
      <c r="W370" s="1296"/>
      <c r="X370" s="1297"/>
      <c r="Y370" s="1298">
        <v>1559</v>
      </c>
      <c r="Z370" s="1204"/>
      <c r="AA370" s="1204"/>
      <c r="AB370" s="1204"/>
      <c r="AC370" s="1204"/>
      <c r="AD370" s="1204"/>
      <c r="AE370" s="1204"/>
      <c r="AF370" s="1204"/>
      <c r="AG370" s="1205"/>
    </row>
    <row r="371" spans="1:33" ht="13.5" thickBot="1" x14ac:dyDescent="0.3">
      <c r="D371" s="1088" t="s">
        <v>1925</v>
      </c>
      <c r="E371" s="1089"/>
      <c r="F371" s="1089"/>
      <c r="G371" s="1089"/>
      <c r="H371" s="1089"/>
      <c r="I371" s="1089"/>
      <c r="J371" s="1089"/>
      <c r="K371" s="1089"/>
      <c r="L371" s="1089"/>
      <c r="M371" s="1089"/>
      <c r="N371" s="1089"/>
      <c r="O371" s="1090"/>
      <c r="P371" s="1339">
        <v>14623</v>
      </c>
      <c r="Q371" s="1340"/>
      <c r="R371" s="1340"/>
      <c r="S371" s="1340"/>
      <c r="T371" s="1340"/>
      <c r="U371" s="1340"/>
      <c r="V371" s="1340"/>
      <c r="W371" s="1340"/>
      <c r="X371" s="1341"/>
      <c r="Y371" s="1342">
        <v>966</v>
      </c>
      <c r="Z371" s="1222"/>
      <c r="AA371" s="1222"/>
      <c r="AB371" s="1222"/>
      <c r="AC371" s="1222"/>
      <c r="AD371" s="1222"/>
      <c r="AE371" s="1222"/>
      <c r="AF371" s="1222"/>
      <c r="AG371" s="1223"/>
    </row>
    <row r="372" spans="1:33" ht="13.5" thickBot="1" x14ac:dyDescent="0.3">
      <c r="D372" s="1242" t="s">
        <v>181</v>
      </c>
      <c r="E372" s="1243"/>
      <c r="F372" s="1243"/>
      <c r="G372" s="1243"/>
      <c r="H372" s="1243"/>
      <c r="I372" s="1243"/>
      <c r="J372" s="1243"/>
      <c r="K372" s="1243"/>
      <c r="L372" s="1243"/>
      <c r="M372" s="1243"/>
      <c r="N372" s="1243"/>
      <c r="O372" s="1244"/>
      <c r="P372" s="1301">
        <v>0</v>
      </c>
      <c r="Q372" s="1302"/>
      <c r="R372" s="1302"/>
      <c r="S372" s="1302"/>
      <c r="T372" s="1302"/>
      <c r="U372" s="1302"/>
      <c r="V372" s="1302"/>
      <c r="W372" s="1302"/>
      <c r="X372" s="1245"/>
      <c r="Y372" s="1289">
        <v>0</v>
      </c>
      <c r="Z372" s="1290"/>
      <c r="AA372" s="1290"/>
      <c r="AB372" s="1290"/>
      <c r="AC372" s="1290"/>
      <c r="AD372" s="1290"/>
      <c r="AE372" s="1290"/>
      <c r="AF372" s="1290"/>
      <c r="AG372" s="1303"/>
    </row>
    <row r="373" spans="1:33" ht="13.5" thickBot="1" x14ac:dyDescent="0.3">
      <c r="D373" s="1242" t="s">
        <v>182</v>
      </c>
      <c r="E373" s="1243"/>
      <c r="F373" s="1243"/>
      <c r="G373" s="1243"/>
      <c r="H373" s="1243"/>
      <c r="I373" s="1243"/>
      <c r="J373" s="1243"/>
      <c r="K373" s="1243"/>
      <c r="L373" s="1243"/>
      <c r="M373" s="1243"/>
      <c r="N373" s="1243"/>
      <c r="O373" s="1244"/>
      <c r="P373" s="1301">
        <f>P374</f>
        <v>12057</v>
      </c>
      <c r="Q373" s="1302"/>
      <c r="R373" s="1302"/>
      <c r="S373" s="1302"/>
      <c r="T373" s="1302"/>
      <c r="U373" s="1302"/>
      <c r="V373" s="1302"/>
      <c r="W373" s="1302"/>
      <c r="X373" s="1245"/>
      <c r="Y373" s="1289">
        <f>Y374</f>
        <v>59994</v>
      </c>
      <c r="Z373" s="1290"/>
      <c r="AA373" s="1290"/>
      <c r="AB373" s="1290"/>
      <c r="AC373" s="1290"/>
      <c r="AD373" s="1290"/>
      <c r="AE373" s="1290"/>
      <c r="AF373" s="1290"/>
      <c r="AG373" s="1303"/>
    </row>
    <row r="374" spans="1:33" x14ac:dyDescent="0.25">
      <c r="D374" s="1262" t="s">
        <v>1926</v>
      </c>
      <c r="E374" s="1263"/>
      <c r="F374" s="1263"/>
      <c r="G374" s="1263"/>
      <c r="H374" s="1263"/>
      <c r="I374" s="1263"/>
      <c r="J374" s="1263"/>
      <c r="K374" s="1263"/>
      <c r="L374" s="1263"/>
      <c r="M374" s="1263"/>
      <c r="N374" s="1263"/>
      <c r="O374" s="1264"/>
      <c r="P374" s="1295">
        <v>12057</v>
      </c>
      <c r="Q374" s="1296"/>
      <c r="R374" s="1296"/>
      <c r="S374" s="1296"/>
      <c r="T374" s="1296"/>
      <c r="U374" s="1296"/>
      <c r="V374" s="1296"/>
      <c r="W374" s="1296"/>
      <c r="X374" s="1297"/>
      <c r="Y374" s="1298">
        <v>59994</v>
      </c>
      <c r="Z374" s="1204"/>
      <c r="AA374" s="1204"/>
      <c r="AB374" s="1204"/>
      <c r="AC374" s="1204"/>
      <c r="AD374" s="1204"/>
      <c r="AE374" s="1204"/>
      <c r="AF374" s="1204"/>
      <c r="AG374" s="1205"/>
    </row>
    <row r="376" spans="1:33" x14ac:dyDescent="0.25">
      <c r="D376" s="902" t="s">
        <v>1985</v>
      </c>
    </row>
    <row r="378" spans="1:33" ht="12.75" customHeight="1" x14ac:dyDescent="0.25">
      <c r="D378" s="1409" t="s">
        <v>1960</v>
      </c>
      <c r="E378" s="1409"/>
      <c r="F378" s="1409"/>
      <c r="G378" s="1409"/>
      <c r="H378" s="1409"/>
      <c r="I378" s="1409"/>
      <c r="J378" s="1409"/>
      <c r="K378" s="1409"/>
      <c r="L378" s="1409"/>
      <c r="M378" s="1409"/>
      <c r="N378" s="1409"/>
      <c r="O378" s="1409"/>
      <c r="P378" s="1409"/>
      <c r="Q378" s="1409"/>
      <c r="R378" s="1409"/>
      <c r="S378" s="1409"/>
      <c r="T378" s="1409"/>
      <c r="U378" s="1409"/>
      <c r="V378" s="1409"/>
      <c r="W378" s="1409"/>
      <c r="X378" s="1409"/>
      <c r="Y378" s="1409"/>
      <c r="Z378" s="1409"/>
      <c r="AA378" s="1409"/>
      <c r="AB378" s="1409"/>
      <c r="AC378" s="1409"/>
      <c r="AD378" s="1409"/>
      <c r="AE378" s="1409"/>
      <c r="AF378" s="1409"/>
      <c r="AG378" s="1409"/>
    </row>
    <row r="379" spans="1:33" x14ac:dyDescent="0.25">
      <c r="D379" s="1409"/>
      <c r="E379" s="1409"/>
      <c r="F379" s="1409"/>
      <c r="G379" s="1409"/>
      <c r="H379" s="1409"/>
      <c r="I379" s="1409"/>
      <c r="J379" s="1409"/>
      <c r="K379" s="1409"/>
      <c r="L379" s="1409"/>
      <c r="M379" s="1409"/>
      <c r="N379" s="1409"/>
      <c r="O379" s="1409"/>
      <c r="P379" s="1409"/>
      <c r="Q379" s="1409"/>
      <c r="R379" s="1409"/>
      <c r="S379" s="1409"/>
      <c r="T379" s="1409"/>
      <c r="U379" s="1409"/>
      <c r="V379" s="1409"/>
      <c r="W379" s="1409"/>
      <c r="X379" s="1409"/>
      <c r="Y379" s="1409"/>
      <c r="Z379" s="1409"/>
      <c r="AA379" s="1409"/>
      <c r="AB379" s="1409"/>
      <c r="AC379" s="1409"/>
      <c r="AD379" s="1409"/>
      <c r="AE379" s="1409"/>
      <c r="AF379" s="1409"/>
      <c r="AG379" s="1409"/>
    </row>
    <row r="380" spans="1:33" x14ac:dyDescent="0.25">
      <c r="D380" s="1409"/>
      <c r="E380" s="1409"/>
      <c r="F380" s="1409"/>
      <c r="G380" s="1409"/>
      <c r="H380" s="1409"/>
      <c r="I380" s="1409"/>
      <c r="J380" s="1409"/>
      <c r="K380" s="1409"/>
      <c r="L380" s="1409"/>
      <c r="M380" s="1409"/>
      <c r="N380" s="1409"/>
      <c r="O380" s="1409"/>
      <c r="P380" s="1409"/>
      <c r="Q380" s="1409"/>
      <c r="R380" s="1409"/>
      <c r="S380" s="1409"/>
      <c r="T380" s="1409"/>
      <c r="U380" s="1409"/>
      <c r="V380" s="1409"/>
      <c r="W380" s="1409"/>
      <c r="X380" s="1409"/>
      <c r="Y380" s="1409"/>
      <c r="Z380" s="1409"/>
      <c r="AA380" s="1409"/>
      <c r="AB380" s="1409"/>
      <c r="AC380" s="1409"/>
      <c r="AD380" s="1409"/>
      <c r="AE380" s="1409"/>
      <c r="AF380" s="1409"/>
      <c r="AG380" s="1409"/>
    </row>
    <row r="381" spans="1:33" x14ac:dyDescent="0.25">
      <c r="D381" s="907"/>
      <c r="E381" s="907"/>
      <c r="F381" s="907"/>
      <c r="G381" s="907"/>
      <c r="H381" s="907"/>
      <c r="I381" s="907"/>
      <c r="J381" s="907"/>
      <c r="K381" s="907"/>
      <c r="L381" s="907"/>
      <c r="M381" s="907"/>
      <c r="N381" s="907"/>
      <c r="O381" s="907"/>
      <c r="P381" s="907"/>
      <c r="Q381" s="907"/>
      <c r="R381" s="907"/>
      <c r="S381" s="907"/>
      <c r="T381" s="907"/>
      <c r="U381" s="907"/>
      <c r="V381" s="907"/>
      <c r="W381" s="907"/>
      <c r="X381" s="907"/>
      <c r="Y381" s="907"/>
      <c r="Z381" s="907"/>
      <c r="AA381" s="907"/>
      <c r="AB381" s="907"/>
      <c r="AC381" s="907"/>
      <c r="AD381" s="907"/>
      <c r="AE381" s="907"/>
      <c r="AF381" s="907"/>
      <c r="AG381" s="938"/>
    </row>
    <row r="382" spans="1:33" s="910" customFormat="1" ht="12.75" customHeight="1" x14ac:dyDescent="0.25">
      <c r="A382" s="909"/>
      <c r="D382" s="1241" t="s">
        <v>2015</v>
      </c>
      <c r="E382" s="1241"/>
      <c r="F382" s="1241"/>
      <c r="G382" s="1241"/>
      <c r="H382" s="1241"/>
      <c r="I382" s="1241"/>
      <c r="J382" s="1241"/>
      <c r="K382" s="1241"/>
      <c r="L382" s="1241"/>
      <c r="M382" s="1241"/>
      <c r="N382" s="1241"/>
      <c r="O382" s="1241"/>
      <c r="P382" s="1241"/>
      <c r="Q382" s="1241"/>
      <c r="R382" s="1241"/>
      <c r="S382" s="1241"/>
      <c r="T382" s="1241"/>
      <c r="U382" s="1241"/>
      <c r="V382" s="1241"/>
      <c r="W382" s="1241"/>
      <c r="X382" s="1241"/>
      <c r="Y382" s="1241"/>
      <c r="Z382" s="1241"/>
      <c r="AA382" s="1241"/>
      <c r="AB382" s="1241"/>
      <c r="AC382" s="1241"/>
      <c r="AD382" s="1241"/>
      <c r="AE382" s="1241"/>
      <c r="AF382" s="1241"/>
      <c r="AG382" s="939"/>
    </row>
    <row r="383" spans="1:33" s="910" customFormat="1" ht="12.75" customHeight="1" x14ac:dyDescent="0.25">
      <c r="A383" s="909"/>
      <c r="D383" s="1241"/>
      <c r="E383" s="1241"/>
      <c r="F383" s="1241"/>
      <c r="G383" s="1241"/>
      <c r="H383" s="1241"/>
      <c r="I383" s="1241"/>
      <c r="J383" s="1241"/>
      <c r="K383" s="1241"/>
      <c r="L383" s="1241"/>
      <c r="M383" s="1241"/>
      <c r="N383" s="1241"/>
      <c r="O383" s="1241"/>
      <c r="P383" s="1241"/>
      <c r="Q383" s="1241"/>
      <c r="R383" s="1241"/>
      <c r="S383" s="1241"/>
      <c r="T383" s="1241"/>
      <c r="U383" s="1241"/>
      <c r="V383" s="1241"/>
      <c r="W383" s="1241"/>
      <c r="X383" s="1241"/>
      <c r="Y383" s="1241"/>
      <c r="Z383" s="1241"/>
      <c r="AA383" s="1241"/>
      <c r="AB383" s="1241"/>
      <c r="AC383" s="1241"/>
      <c r="AD383" s="1241"/>
      <c r="AE383" s="1241"/>
      <c r="AF383" s="1241"/>
      <c r="AG383" s="939"/>
    </row>
    <row r="384" spans="1:33" s="910" customFormat="1" ht="12.75" customHeight="1" x14ac:dyDescent="0.25">
      <c r="A384" s="909"/>
      <c r="D384" s="1241"/>
      <c r="E384" s="1241"/>
      <c r="F384" s="1241"/>
      <c r="G384" s="1241"/>
      <c r="H384" s="1241"/>
      <c r="I384" s="1241"/>
      <c r="J384" s="1241"/>
      <c r="K384" s="1241"/>
      <c r="L384" s="1241"/>
      <c r="M384" s="1241"/>
      <c r="N384" s="1241"/>
      <c r="O384" s="1241"/>
      <c r="P384" s="1241"/>
      <c r="Q384" s="1241"/>
      <c r="R384" s="1241"/>
      <c r="S384" s="1241"/>
      <c r="T384" s="1241"/>
      <c r="U384" s="1241"/>
      <c r="V384" s="1241"/>
      <c r="W384" s="1241"/>
      <c r="X384" s="1241"/>
      <c r="Y384" s="1241"/>
      <c r="Z384" s="1241"/>
      <c r="AA384" s="1241"/>
      <c r="AB384" s="1241"/>
      <c r="AC384" s="1241"/>
      <c r="AD384" s="1241"/>
      <c r="AE384" s="1241"/>
      <c r="AF384" s="1241"/>
      <c r="AG384" s="939"/>
    </row>
    <row r="385" spans="1:33" s="910" customFormat="1" x14ac:dyDescent="0.25">
      <c r="A385" s="909"/>
      <c r="D385" s="1241"/>
      <c r="E385" s="1241"/>
      <c r="F385" s="1241"/>
      <c r="G385" s="1241"/>
      <c r="H385" s="1241"/>
      <c r="I385" s="1241"/>
      <c r="J385" s="1241"/>
      <c r="K385" s="1241"/>
      <c r="L385" s="1241"/>
      <c r="M385" s="1241"/>
      <c r="N385" s="1241"/>
      <c r="O385" s="1241"/>
      <c r="P385" s="1241"/>
      <c r="Q385" s="1241"/>
      <c r="R385" s="1241"/>
      <c r="S385" s="1241"/>
      <c r="T385" s="1241"/>
      <c r="U385" s="1241"/>
      <c r="V385" s="1241"/>
      <c r="W385" s="1241"/>
      <c r="X385" s="1241"/>
      <c r="Y385" s="1241"/>
      <c r="Z385" s="1241"/>
      <c r="AA385" s="1241"/>
      <c r="AB385" s="1241"/>
      <c r="AC385" s="1241"/>
      <c r="AD385" s="1241"/>
      <c r="AE385" s="1241"/>
      <c r="AF385" s="1241"/>
      <c r="AG385" s="939"/>
    </row>
    <row r="386" spans="1:33" s="910" customFormat="1" x14ac:dyDescent="0.25">
      <c r="A386" s="909"/>
      <c r="D386" s="940"/>
      <c r="E386" s="940"/>
      <c r="F386" s="940"/>
      <c r="G386" s="940"/>
      <c r="H386" s="940"/>
      <c r="I386" s="940"/>
      <c r="J386" s="940"/>
      <c r="K386" s="940"/>
      <c r="L386" s="940"/>
      <c r="M386" s="940"/>
      <c r="N386" s="940"/>
      <c r="O386" s="940"/>
      <c r="P386" s="940"/>
      <c r="Q386" s="940"/>
      <c r="R386" s="940"/>
      <c r="S386" s="940"/>
      <c r="T386" s="940"/>
      <c r="U386" s="940"/>
      <c r="V386" s="940"/>
      <c r="W386" s="940"/>
      <c r="X386" s="940"/>
      <c r="Y386" s="940"/>
      <c r="Z386" s="940"/>
      <c r="AA386" s="940"/>
      <c r="AB386" s="940"/>
      <c r="AC386" s="940"/>
      <c r="AD386" s="940"/>
      <c r="AE386" s="940"/>
      <c r="AF386" s="940"/>
      <c r="AG386" s="939"/>
    </row>
    <row r="387" spans="1:33" x14ac:dyDescent="0.25">
      <c r="D387" s="1286" t="s">
        <v>1875</v>
      </c>
      <c r="E387" s="1286"/>
      <c r="F387" s="1286"/>
      <c r="G387" s="1286"/>
      <c r="H387" s="1286"/>
      <c r="I387" s="1286"/>
      <c r="J387" s="1286"/>
      <c r="K387" s="1286"/>
      <c r="L387" s="1286"/>
      <c r="M387" s="1286"/>
      <c r="N387" s="1286"/>
      <c r="O387" s="1286"/>
      <c r="P387" s="1286"/>
      <c r="Q387" s="1286"/>
      <c r="R387" s="1286"/>
      <c r="S387" s="1286"/>
      <c r="T387" s="1286"/>
      <c r="U387" s="1286"/>
      <c r="V387" s="1286"/>
      <c r="W387" s="1286"/>
      <c r="X387" s="1286"/>
      <c r="Y387" s="1286"/>
      <c r="Z387" s="1286"/>
      <c r="AA387" s="1286"/>
      <c r="AB387" s="1286"/>
      <c r="AC387" s="1286"/>
      <c r="AD387" s="1286"/>
      <c r="AE387" s="1286"/>
      <c r="AF387" s="1286"/>
      <c r="AG387" s="1286"/>
    </row>
    <row r="388" spans="1:33" ht="9" customHeight="1" thickBot="1" x14ac:dyDescent="0.3"/>
    <row r="389" spans="1:33" ht="23.25" customHeight="1" thickBot="1" x14ac:dyDescent="0.3">
      <c r="D389" s="1055" t="s">
        <v>131</v>
      </c>
      <c r="E389" s="1055"/>
      <c r="F389" s="1055"/>
      <c r="G389" s="1055"/>
      <c r="H389" s="1055"/>
      <c r="I389" s="1055"/>
      <c r="J389" s="1055"/>
      <c r="K389" s="1055"/>
      <c r="L389" s="1055"/>
      <c r="M389" s="1055"/>
      <c r="N389" s="1055"/>
      <c r="O389" s="1055"/>
      <c r="P389" s="1055"/>
      <c r="Q389" s="1055"/>
      <c r="R389" s="1056" t="s">
        <v>456</v>
      </c>
      <c r="S389" s="1055"/>
      <c r="T389" s="1055"/>
      <c r="U389" s="1055"/>
      <c r="V389" s="1055"/>
      <c r="W389" s="1055"/>
      <c r="X389" s="1055"/>
      <c r="Y389" s="1055"/>
      <c r="Z389" s="1055"/>
      <c r="AA389" s="1055"/>
      <c r="AB389" s="1055"/>
      <c r="AC389" s="1055"/>
      <c r="AD389" s="1055"/>
      <c r="AE389" s="1055"/>
      <c r="AF389" s="1055"/>
      <c r="AG389" s="1055"/>
    </row>
    <row r="390" spans="1:33" s="929" customFormat="1" ht="13.5" thickBot="1" x14ac:dyDescent="0.3">
      <c r="A390" s="928"/>
      <c r="D390" s="1186" t="s">
        <v>191</v>
      </c>
      <c r="E390" s="1186"/>
      <c r="F390" s="1186"/>
      <c r="G390" s="1186"/>
      <c r="H390" s="1186"/>
      <c r="I390" s="1186"/>
      <c r="J390" s="1186"/>
      <c r="K390" s="1186"/>
      <c r="L390" s="1186"/>
      <c r="M390" s="1186"/>
      <c r="N390" s="1186"/>
      <c r="O390" s="1186"/>
      <c r="P390" s="1186"/>
      <c r="Q390" s="1186"/>
      <c r="R390" s="1289">
        <v>262663</v>
      </c>
      <c r="S390" s="1290"/>
      <c r="T390" s="1290"/>
      <c r="U390" s="1290"/>
      <c r="V390" s="1290"/>
      <c r="W390" s="1290"/>
      <c r="X390" s="1290"/>
      <c r="Y390" s="1290"/>
      <c r="Z390" s="1290"/>
      <c r="AA390" s="1290"/>
      <c r="AB390" s="1290"/>
      <c r="AC390" s="1290"/>
      <c r="AD390" s="1290"/>
      <c r="AE390" s="1290"/>
      <c r="AF390" s="1290"/>
      <c r="AG390" s="1291"/>
    </row>
    <row r="391" spans="1:33" ht="23.25" customHeight="1" thickBot="1" x14ac:dyDescent="0.3">
      <c r="D391" s="1186" t="s">
        <v>192</v>
      </c>
      <c r="E391" s="1186"/>
      <c r="F391" s="1186"/>
      <c r="G391" s="1186"/>
      <c r="H391" s="1186"/>
      <c r="I391" s="1186"/>
      <c r="J391" s="1186"/>
      <c r="K391" s="1186"/>
      <c r="L391" s="1186"/>
      <c r="M391" s="1186"/>
      <c r="N391" s="1186"/>
      <c r="O391" s="1186"/>
      <c r="P391" s="1186"/>
      <c r="Q391" s="1186"/>
      <c r="R391" s="1056" t="s">
        <v>1954</v>
      </c>
      <c r="S391" s="1055"/>
      <c r="T391" s="1055"/>
      <c r="U391" s="1055"/>
      <c r="V391" s="1055"/>
      <c r="W391" s="1055"/>
      <c r="X391" s="1055"/>
      <c r="Y391" s="1055"/>
      <c r="Z391" s="1055"/>
      <c r="AA391" s="1055"/>
      <c r="AB391" s="1055"/>
      <c r="AC391" s="1055"/>
      <c r="AD391" s="1055"/>
      <c r="AE391" s="1055"/>
      <c r="AF391" s="1055"/>
      <c r="AG391" s="1055"/>
    </row>
    <row r="392" spans="1:33" x14ac:dyDescent="0.25">
      <c r="D392" s="1288" t="s">
        <v>193</v>
      </c>
      <c r="E392" s="1288"/>
      <c r="F392" s="1288"/>
      <c r="G392" s="1288"/>
      <c r="H392" s="1288"/>
      <c r="I392" s="1288"/>
      <c r="J392" s="1288"/>
      <c r="K392" s="1288"/>
      <c r="L392" s="1288"/>
      <c r="M392" s="1288"/>
      <c r="N392" s="1288"/>
      <c r="O392" s="1288"/>
      <c r="P392" s="1288"/>
      <c r="Q392" s="1288"/>
      <c r="R392" s="1057"/>
      <c r="S392" s="1057"/>
      <c r="T392" s="1057"/>
      <c r="U392" s="1057"/>
      <c r="V392" s="1057"/>
      <c r="W392" s="1057"/>
      <c r="X392" s="1057"/>
      <c r="Y392" s="1057"/>
      <c r="Z392" s="1057"/>
      <c r="AA392" s="1057"/>
      <c r="AB392" s="1057"/>
      <c r="AC392" s="1057"/>
      <c r="AD392" s="1057"/>
      <c r="AE392" s="1057"/>
      <c r="AF392" s="1057"/>
      <c r="AG392" s="1057"/>
    </row>
    <row r="393" spans="1:33" x14ac:dyDescent="0.25">
      <c r="D393" s="1074" t="s">
        <v>194</v>
      </c>
      <c r="E393" s="1074"/>
      <c r="F393" s="1074"/>
      <c r="G393" s="1074"/>
      <c r="H393" s="1074"/>
      <c r="I393" s="1074"/>
      <c r="J393" s="1074"/>
      <c r="K393" s="1074"/>
      <c r="L393" s="1074"/>
      <c r="M393" s="1074"/>
      <c r="N393" s="1074"/>
      <c r="O393" s="1074"/>
      <c r="P393" s="1074"/>
      <c r="Q393" s="1074"/>
      <c r="R393" s="1054"/>
      <c r="S393" s="1054"/>
      <c r="T393" s="1054"/>
      <c r="U393" s="1054"/>
      <c r="V393" s="1054"/>
      <c r="W393" s="1054"/>
      <c r="X393" s="1054"/>
      <c r="Y393" s="1054"/>
      <c r="Z393" s="1054"/>
      <c r="AA393" s="1054"/>
      <c r="AB393" s="1054"/>
      <c r="AC393" s="1054"/>
      <c r="AD393" s="1054"/>
      <c r="AE393" s="1054"/>
      <c r="AF393" s="1054"/>
      <c r="AG393" s="1054"/>
    </row>
    <row r="394" spans="1:33" x14ac:dyDescent="0.25">
      <c r="D394" s="1074" t="s">
        <v>195</v>
      </c>
      <c r="E394" s="1074"/>
      <c r="F394" s="1074"/>
      <c r="G394" s="1074"/>
      <c r="H394" s="1074"/>
      <c r="I394" s="1074"/>
      <c r="J394" s="1074"/>
      <c r="K394" s="1074"/>
      <c r="L394" s="1074"/>
      <c r="M394" s="1074"/>
      <c r="N394" s="1074"/>
      <c r="O394" s="1074"/>
      <c r="P394" s="1074"/>
      <c r="Q394" s="1074"/>
      <c r="R394" s="1054"/>
      <c r="S394" s="1054"/>
      <c r="T394" s="1054"/>
      <c r="U394" s="1054"/>
      <c r="V394" s="1054"/>
      <c r="W394" s="1054"/>
      <c r="X394" s="1054"/>
      <c r="Y394" s="1054"/>
      <c r="Z394" s="1054"/>
      <c r="AA394" s="1054"/>
      <c r="AB394" s="1054"/>
      <c r="AC394" s="1054"/>
      <c r="AD394" s="1054"/>
      <c r="AE394" s="1054"/>
      <c r="AF394" s="1054"/>
      <c r="AG394" s="1054"/>
    </row>
    <row r="395" spans="1:33" x14ac:dyDescent="0.25">
      <c r="D395" s="1074" t="s">
        <v>196</v>
      </c>
      <c r="E395" s="1074"/>
      <c r="F395" s="1074"/>
      <c r="G395" s="1074"/>
      <c r="H395" s="1074"/>
      <c r="I395" s="1074"/>
      <c r="J395" s="1074"/>
      <c r="K395" s="1074"/>
      <c r="L395" s="1074"/>
      <c r="M395" s="1074"/>
      <c r="N395" s="1074"/>
      <c r="O395" s="1074"/>
      <c r="P395" s="1074"/>
      <c r="Q395" s="1074"/>
      <c r="R395" s="1054"/>
      <c r="S395" s="1054"/>
      <c r="T395" s="1054"/>
      <c r="U395" s="1054"/>
      <c r="V395" s="1054"/>
      <c r="W395" s="1054"/>
      <c r="X395" s="1054"/>
      <c r="Y395" s="1054"/>
      <c r="Z395" s="1054"/>
      <c r="AA395" s="1054"/>
      <c r="AB395" s="1054"/>
      <c r="AC395" s="1054"/>
      <c r="AD395" s="1054"/>
      <c r="AE395" s="1054"/>
      <c r="AF395" s="1054"/>
      <c r="AG395" s="1054"/>
    </row>
    <row r="396" spans="1:33" x14ac:dyDescent="0.25">
      <c r="D396" s="1074" t="s">
        <v>197</v>
      </c>
      <c r="E396" s="1074"/>
      <c r="F396" s="1074"/>
      <c r="G396" s="1074"/>
      <c r="H396" s="1074"/>
      <c r="I396" s="1074"/>
      <c r="J396" s="1074"/>
      <c r="K396" s="1074"/>
      <c r="L396" s="1074"/>
      <c r="M396" s="1074"/>
      <c r="N396" s="1074"/>
      <c r="O396" s="1074"/>
      <c r="P396" s="1074"/>
      <c r="Q396" s="1074"/>
      <c r="R396" s="1054"/>
      <c r="S396" s="1054"/>
      <c r="T396" s="1054"/>
      <c r="U396" s="1054"/>
      <c r="V396" s="1054"/>
      <c r="W396" s="1054"/>
      <c r="X396" s="1054"/>
      <c r="Y396" s="1054"/>
      <c r="Z396" s="1054"/>
      <c r="AA396" s="1054"/>
      <c r="AB396" s="1054"/>
      <c r="AC396" s="1054"/>
      <c r="AD396" s="1054"/>
      <c r="AE396" s="1054"/>
      <c r="AF396" s="1054"/>
      <c r="AG396" s="1054"/>
    </row>
    <row r="397" spans="1:33" x14ac:dyDescent="0.25">
      <c r="D397" s="1074" t="s">
        <v>198</v>
      </c>
      <c r="E397" s="1074"/>
      <c r="F397" s="1074"/>
      <c r="G397" s="1074"/>
      <c r="H397" s="1074"/>
      <c r="I397" s="1074"/>
      <c r="J397" s="1074"/>
      <c r="K397" s="1074"/>
      <c r="L397" s="1074"/>
      <c r="M397" s="1074"/>
      <c r="N397" s="1074"/>
      <c r="O397" s="1074"/>
      <c r="P397" s="1074"/>
      <c r="Q397" s="1074"/>
      <c r="R397" s="1123">
        <v>262663</v>
      </c>
      <c r="S397" s="1124"/>
      <c r="T397" s="1124"/>
      <c r="U397" s="1124"/>
      <c r="V397" s="1124"/>
      <c r="W397" s="1124"/>
      <c r="X397" s="1124"/>
      <c r="Y397" s="1124"/>
      <c r="Z397" s="1124"/>
      <c r="AA397" s="1124"/>
      <c r="AB397" s="1124"/>
      <c r="AC397" s="1124"/>
      <c r="AD397" s="1124"/>
      <c r="AE397" s="1124"/>
      <c r="AF397" s="1124"/>
      <c r="AG397" s="1125"/>
    </row>
    <row r="398" spans="1:33" x14ac:dyDescent="0.25">
      <c r="D398" s="1177" t="s">
        <v>199</v>
      </c>
      <c r="E398" s="1177"/>
      <c r="F398" s="1177"/>
      <c r="G398" s="1177"/>
      <c r="H398" s="1177"/>
      <c r="I398" s="1177"/>
      <c r="J398" s="1177"/>
      <c r="K398" s="1177"/>
      <c r="L398" s="1177"/>
      <c r="M398" s="1177"/>
      <c r="N398" s="1177"/>
      <c r="O398" s="1177"/>
      <c r="P398" s="1177"/>
      <c r="Q398" s="1177"/>
      <c r="R398" s="1067"/>
      <c r="S398" s="1067"/>
      <c r="T398" s="1067"/>
      <c r="U398" s="1067"/>
      <c r="V398" s="1067"/>
      <c r="W398" s="1067"/>
      <c r="X398" s="1067"/>
      <c r="Y398" s="1067"/>
      <c r="Z398" s="1067"/>
      <c r="AA398" s="1067"/>
      <c r="AB398" s="1067"/>
      <c r="AC398" s="1067"/>
      <c r="AD398" s="1067"/>
      <c r="AE398" s="1067"/>
      <c r="AF398" s="1067"/>
      <c r="AG398" s="1067"/>
    </row>
    <row r="399" spans="1:33" x14ac:dyDescent="0.25">
      <c r="D399" s="1074" t="s">
        <v>200</v>
      </c>
      <c r="E399" s="1074"/>
      <c r="F399" s="1074"/>
      <c r="G399" s="1074"/>
      <c r="H399" s="1074"/>
      <c r="I399" s="1074"/>
      <c r="J399" s="1074"/>
      <c r="K399" s="1074"/>
      <c r="L399" s="1074"/>
      <c r="M399" s="1074"/>
      <c r="N399" s="1074"/>
      <c r="O399" s="1074"/>
      <c r="P399" s="1074"/>
      <c r="Q399" s="1074"/>
      <c r="R399" s="1054"/>
      <c r="S399" s="1054"/>
      <c r="T399" s="1054"/>
      <c r="U399" s="1054"/>
      <c r="V399" s="1054"/>
      <c r="W399" s="1054"/>
      <c r="X399" s="1054"/>
      <c r="Y399" s="1054"/>
      <c r="Z399" s="1054"/>
      <c r="AA399" s="1054"/>
      <c r="AB399" s="1054"/>
      <c r="AC399" s="1054"/>
      <c r="AD399" s="1054"/>
      <c r="AE399" s="1054"/>
      <c r="AF399" s="1054"/>
      <c r="AG399" s="1054"/>
    </row>
    <row r="400" spans="1:33" s="929" customFormat="1" ht="13.5" thickBot="1" x14ac:dyDescent="0.3">
      <c r="A400" s="928"/>
      <c r="D400" s="1287" t="s">
        <v>14</v>
      </c>
      <c r="E400" s="1287"/>
      <c r="F400" s="1287"/>
      <c r="G400" s="1287"/>
      <c r="H400" s="1287"/>
      <c r="I400" s="1287"/>
      <c r="J400" s="1287"/>
      <c r="K400" s="1287"/>
      <c r="L400" s="1287"/>
      <c r="M400" s="1287"/>
      <c r="N400" s="1287"/>
      <c r="O400" s="1287"/>
      <c r="P400" s="1287"/>
      <c r="Q400" s="1287"/>
      <c r="R400" s="1292">
        <f>SUM(R392:AG399)</f>
        <v>262663</v>
      </c>
      <c r="S400" s="1293"/>
      <c r="T400" s="1293"/>
      <c r="U400" s="1293"/>
      <c r="V400" s="1293"/>
      <c r="W400" s="1293"/>
      <c r="X400" s="1293"/>
      <c r="Y400" s="1293"/>
      <c r="Z400" s="1293"/>
      <c r="AA400" s="1293"/>
      <c r="AB400" s="1293"/>
      <c r="AC400" s="1293"/>
      <c r="AD400" s="1293"/>
      <c r="AE400" s="1293"/>
      <c r="AF400" s="1293"/>
      <c r="AG400" s="1294"/>
    </row>
    <row r="402" spans="4:33" x14ac:dyDescent="0.25">
      <c r="D402" s="902" t="s">
        <v>1986</v>
      </c>
    </row>
    <row r="404" spans="4:33" x14ac:dyDescent="0.25">
      <c r="D404" s="1087" t="s">
        <v>1235</v>
      </c>
      <c r="E404" s="1087"/>
      <c r="F404" s="1087"/>
      <c r="G404" s="1087"/>
      <c r="H404" s="1087"/>
      <c r="I404" s="1087"/>
      <c r="J404" s="1087"/>
      <c r="K404" s="1087"/>
      <c r="L404" s="1087"/>
      <c r="M404" s="1087"/>
      <c r="N404" s="1087"/>
      <c r="O404" s="1087"/>
      <c r="P404" s="1087"/>
      <c r="Q404" s="1087"/>
      <c r="R404" s="1087"/>
      <c r="S404" s="1087"/>
      <c r="T404" s="1087"/>
      <c r="U404" s="1087"/>
      <c r="V404" s="1087"/>
      <c r="W404" s="1087"/>
      <c r="X404" s="1087"/>
      <c r="Y404" s="1087"/>
      <c r="Z404" s="1087"/>
      <c r="AA404" s="1087"/>
      <c r="AB404" s="1087"/>
      <c r="AC404" s="1087"/>
      <c r="AD404" s="1087"/>
      <c r="AE404" s="1087"/>
      <c r="AF404" s="1087"/>
      <c r="AG404" s="1087"/>
    </row>
    <row r="405" spans="4:33" ht="13.5" thickBot="1" x14ac:dyDescent="0.3"/>
    <row r="406" spans="4:33" ht="13.5" thickBot="1" x14ac:dyDescent="0.3">
      <c r="D406" s="1055" t="s">
        <v>1</v>
      </c>
      <c r="E406" s="1055"/>
      <c r="F406" s="1055"/>
      <c r="G406" s="1055"/>
      <c r="H406" s="1055"/>
      <c r="I406" s="1055" t="s">
        <v>2</v>
      </c>
      <c r="J406" s="1055"/>
      <c r="K406" s="1055"/>
      <c r="L406" s="1055"/>
      <c r="M406" s="1055"/>
      <c r="N406" s="1055"/>
      <c r="O406" s="1055"/>
      <c r="P406" s="1055"/>
      <c r="Q406" s="1055"/>
      <c r="R406" s="1055"/>
      <c r="S406" s="1055"/>
      <c r="T406" s="1055"/>
      <c r="U406" s="1055"/>
      <c r="V406" s="1055"/>
      <c r="W406" s="1055"/>
      <c r="X406" s="1055"/>
      <c r="Y406" s="1055"/>
      <c r="Z406" s="1055"/>
      <c r="AA406" s="1055"/>
      <c r="AB406" s="1055"/>
      <c r="AC406" s="1055"/>
      <c r="AD406" s="1055"/>
      <c r="AE406" s="1055"/>
      <c r="AF406" s="1055"/>
      <c r="AG406" s="1055"/>
    </row>
    <row r="407" spans="4:33" ht="24" customHeight="1" thickBot="1" x14ac:dyDescent="0.3">
      <c r="D407" s="1055"/>
      <c r="E407" s="1055"/>
      <c r="F407" s="1055"/>
      <c r="G407" s="1055"/>
      <c r="H407" s="1055"/>
      <c r="I407" s="1056" t="s">
        <v>32</v>
      </c>
      <c r="J407" s="1056"/>
      <c r="K407" s="1056"/>
      <c r="L407" s="1056"/>
      <c r="M407" s="1056"/>
      <c r="N407" s="1056" t="s">
        <v>124</v>
      </c>
      <c r="O407" s="1056"/>
      <c r="P407" s="1056"/>
      <c r="Q407" s="1056"/>
      <c r="R407" s="1056"/>
      <c r="S407" s="1056" t="s">
        <v>210</v>
      </c>
      <c r="T407" s="1056"/>
      <c r="U407" s="1056"/>
      <c r="V407" s="1056"/>
      <c r="W407" s="1056"/>
      <c r="X407" s="1056" t="s">
        <v>211</v>
      </c>
      <c r="Y407" s="1056"/>
      <c r="Z407" s="1056"/>
      <c r="AA407" s="1056"/>
      <c r="AB407" s="1056"/>
      <c r="AC407" s="1056" t="s">
        <v>30</v>
      </c>
      <c r="AD407" s="1056"/>
      <c r="AE407" s="1056"/>
      <c r="AF407" s="1056"/>
      <c r="AG407" s="1056"/>
    </row>
    <row r="408" spans="4:33" ht="13.5" thickBot="1" x14ac:dyDescent="0.3">
      <c r="D408" s="1242" t="s">
        <v>212</v>
      </c>
      <c r="E408" s="1243"/>
      <c r="F408" s="1243"/>
      <c r="G408" s="1243"/>
      <c r="H408" s="1243"/>
      <c r="I408" s="1271">
        <v>0</v>
      </c>
      <c r="J408" s="1272"/>
      <c r="K408" s="1272"/>
      <c r="L408" s="1272"/>
      <c r="M408" s="1273"/>
      <c r="N408" s="1271">
        <v>0</v>
      </c>
      <c r="O408" s="1272"/>
      <c r="P408" s="1272"/>
      <c r="Q408" s="1272"/>
      <c r="R408" s="1273"/>
      <c r="S408" s="1271">
        <v>0</v>
      </c>
      <c r="T408" s="1272"/>
      <c r="U408" s="1272"/>
      <c r="V408" s="1272"/>
      <c r="W408" s="1273"/>
      <c r="X408" s="1271">
        <v>0</v>
      </c>
      <c r="Y408" s="1272"/>
      <c r="Z408" s="1272"/>
      <c r="AA408" s="1272"/>
      <c r="AB408" s="1273"/>
      <c r="AC408" s="1274">
        <v>0</v>
      </c>
      <c r="AD408" s="1275"/>
      <c r="AE408" s="1275"/>
      <c r="AF408" s="1275"/>
      <c r="AG408" s="1276"/>
    </row>
    <row r="409" spans="4:33" ht="13.5" thickBot="1" x14ac:dyDescent="0.3">
      <c r="D409" s="1242" t="s">
        <v>213</v>
      </c>
      <c r="E409" s="1243"/>
      <c r="F409" s="1243"/>
      <c r="G409" s="1243"/>
      <c r="H409" s="1243"/>
      <c r="I409" s="1271">
        <f>SUM(I410:M416)</f>
        <v>26638</v>
      </c>
      <c r="J409" s="1272"/>
      <c r="K409" s="1272"/>
      <c r="L409" s="1272"/>
      <c r="M409" s="1273"/>
      <c r="N409" s="1271">
        <f t="shared" ref="N409" si="133">SUM(N410:R416)</f>
        <v>65133</v>
      </c>
      <c r="O409" s="1272"/>
      <c r="P409" s="1272"/>
      <c r="Q409" s="1272"/>
      <c r="R409" s="1273"/>
      <c r="S409" s="1271">
        <f t="shared" ref="S409" si="134">SUM(S410:W416)</f>
        <v>16116</v>
      </c>
      <c r="T409" s="1272"/>
      <c r="U409" s="1272"/>
      <c r="V409" s="1272"/>
      <c r="W409" s="1273"/>
      <c r="X409" s="1271">
        <f t="shared" ref="X409" si="135">SUM(X410:AB416)</f>
        <v>10522</v>
      </c>
      <c r="Y409" s="1272"/>
      <c r="Z409" s="1272"/>
      <c r="AA409" s="1272"/>
      <c r="AB409" s="1273"/>
      <c r="AC409" s="1277">
        <f>I409+N409-S409-X409</f>
        <v>65133</v>
      </c>
      <c r="AD409" s="1278"/>
      <c r="AE409" s="1278"/>
      <c r="AF409" s="1278"/>
      <c r="AG409" s="1279"/>
    </row>
    <row r="410" spans="4:33" ht="11.25" customHeight="1" x14ac:dyDescent="0.25">
      <c r="D410" s="1262" t="s">
        <v>1927</v>
      </c>
      <c r="E410" s="1263"/>
      <c r="F410" s="1263"/>
      <c r="G410" s="1263"/>
      <c r="H410" s="1264"/>
      <c r="I410" s="1265">
        <v>10444</v>
      </c>
      <c r="J410" s="1266"/>
      <c r="K410" s="1266"/>
      <c r="L410" s="1266"/>
      <c r="M410" s="1267"/>
      <c r="N410" s="1265">
        <v>12176</v>
      </c>
      <c r="O410" s="1266"/>
      <c r="P410" s="1266"/>
      <c r="Q410" s="1266"/>
      <c r="R410" s="1267"/>
      <c r="S410" s="1265">
        <v>0</v>
      </c>
      <c r="T410" s="1266"/>
      <c r="U410" s="1266"/>
      <c r="V410" s="1266"/>
      <c r="W410" s="1267"/>
      <c r="X410" s="1265">
        <v>10444</v>
      </c>
      <c r="Y410" s="1266"/>
      <c r="Z410" s="1266"/>
      <c r="AA410" s="1266"/>
      <c r="AB410" s="1267"/>
      <c r="AC410" s="1268">
        <f>I410+N410-S410-X410</f>
        <v>12176</v>
      </c>
      <c r="AD410" s="1269"/>
      <c r="AE410" s="1269"/>
      <c r="AF410" s="1269"/>
      <c r="AG410" s="1270"/>
    </row>
    <row r="411" spans="4:33" ht="11.25" customHeight="1" x14ac:dyDescent="0.25">
      <c r="D411" s="1071" t="s">
        <v>1928</v>
      </c>
      <c r="E411" s="1072"/>
      <c r="F411" s="1072"/>
      <c r="G411" s="1072"/>
      <c r="H411" s="1073"/>
      <c r="I411" s="1250">
        <v>4489</v>
      </c>
      <c r="J411" s="1251"/>
      <c r="K411" s="1251"/>
      <c r="L411" s="1251"/>
      <c r="M411" s="1252"/>
      <c r="N411" s="1250">
        <v>4569</v>
      </c>
      <c r="O411" s="1251"/>
      <c r="P411" s="1251"/>
      <c r="Q411" s="1251"/>
      <c r="R411" s="1252"/>
      <c r="S411" s="1250">
        <v>4489</v>
      </c>
      <c r="T411" s="1251"/>
      <c r="U411" s="1251"/>
      <c r="V411" s="1251"/>
      <c r="W411" s="1252"/>
      <c r="X411" s="1250">
        <v>0</v>
      </c>
      <c r="Y411" s="1251"/>
      <c r="Z411" s="1251"/>
      <c r="AA411" s="1251"/>
      <c r="AB411" s="1252"/>
      <c r="AC411" s="1253">
        <f t="shared" ref="AC411:AC416" si="136">I411+N411-S411-X411</f>
        <v>4569</v>
      </c>
      <c r="AD411" s="1254"/>
      <c r="AE411" s="1254"/>
      <c r="AF411" s="1254"/>
      <c r="AG411" s="1255"/>
    </row>
    <row r="412" spans="4:33" ht="11.25" customHeight="1" x14ac:dyDescent="0.25">
      <c r="D412" s="1071" t="s">
        <v>1956</v>
      </c>
      <c r="E412" s="1072"/>
      <c r="F412" s="1072"/>
      <c r="G412" s="1072"/>
      <c r="H412" s="1073"/>
      <c r="I412" s="1250">
        <v>2350</v>
      </c>
      <c r="J412" s="1251"/>
      <c r="K412" s="1251"/>
      <c r="L412" s="1251"/>
      <c r="M412" s="1252"/>
      <c r="N412" s="1250">
        <v>2350</v>
      </c>
      <c r="O412" s="1251"/>
      <c r="P412" s="1251"/>
      <c r="Q412" s="1251"/>
      <c r="R412" s="1252"/>
      <c r="S412" s="1250">
        <v>2350</v>
      </c>
      <c r="T412" s="1251"/>
      <c r="U412" s="1251"/>
      <c r="V412" s="1251"/>
      <c r="W412" s="1252"/>
      <c r="X412" s="1250">
        <v>0</v>
      </c>
      <c r="Y412" s="1251"/>
      <c r="Z412" s="1251"/>
      <c r="AA412" s="1251"/>
      <c r="AB412" s="1252"/>
      <c r="AC412" s="1253">
        <f t="shared" si="136"/>
        <v>2350</v>
      </c>
      <c r="AD412" s="1254"/>
      <c r="AE412" s="1254"/>
      <c r="AF412" s="1254"/>
      <c r="AG412" s="1255"/>
    </row>
    <row r="413" spans="4:33" ht="11.25" customHeight="1" x14ac:dyDescent="0.25">
      <c r="D413" s="1071" t="s">
        <v>1957</v>
      </c>
      <c r="E413" s="1072"/>
      <c r="F413" s="1072"/>
      <c r="G413" s="1072"/>
      <c r="H413" s="1073"/>
      <c r="I413" s="1250">
        <v>0</v>
      </c>
      <c r="J413" s="1251"/>
      <c r="K413" s="1251"/>
      <c r="L413" s="1251"/>
      <c r="M413" s="1252"/>
      <c r="N413" s="1250">
        <v>31700</v>
      </c>
      <c r="O413" s="1251"/>
      <c r="P413" s="1251"/>
      <c r="Q413" s="1251"/>
      <c r="R413" s="1252"/>
      <c r="S413" s="1250">
        <v>0</v>
      </c>
      <c r="T413" s="1251"/>
      <c r="U413" s="1251"/>
      <c r="V413" s="1251"/>
      <c r="W413" s="1252"/>
      <c r="X413" s="1250">
        <v>0</v>
      </c>
      <c r="Y413" s="1251"/>
      <c r="Z413" s="1251"/>
      <c r="AA413" s="1251"/>
      <c r="AB413" s="1252"/>
      <c r="AC413" s="1253">
        <f t="shared" si="136"/>
        <v>31700</v>
      </c>
      <c r="AD413" s="1254"/>
      <c r="AE413" s="1254"/>
      <c r="AF413" s="1254"/>
      <c r="AG413" s="1255"/>
    </row>
    <row r="414" spans="4:33" ht="11.25" customHeight="1" x14ac:dyDescent="0.25">
      <c r="D414" s="1071" t="s">
        <v>1929</v>
      </c>
      <c r="E414" s="1072"/>
      <c r="F414" s="1072"/>
      <c r="G414" s="1072"/>
      <c r="H414" s="1073"/>
      <c r="I414" s="1250">
        <v>1300</v>
      </c>
      <c r="J414" s="1251"/>
      <c r="K414" s="1251"/>
      <c r="L414" s="1251"/>
      <c r="M414" s="1252"/>
      <c r="N414" s="1250">
        <v>1500</v>
      </c>
      <c r="O414" s="1251"/>
      <c r="P414" s="1251"/>
      <c r="Q414" s="1251"/>
      <c r="R414" s="1252"/>
      <c r="S414" s="1250">
        <v>1222</v>
      </c>
      <c r="T414" s="1251"/>
      <c r="U414" s="1251"/>
      <c r="V414" s="1251"/>
      <c r="W414" s="1252"/>
      <c r="X414" s="1250">
        <v>78</v>
      </c>
      <c r="Y414" s="1251"/>
      <c r="Z414" s="1251"/>
      <c r="AA414" s="1251"/>
      <c r="AB414" s="1252"/>
      <c r="AC414" s="1253">
        <f t="shared" si="136"/>
        <v>1500</v>
      </c>
      <c r="AD414" s="1254"/>
      <c r="AE414" s="1254"/>
      <c r="AF414" s="1254"/>
      <c r="AG414" s="1255"/>
    </row>
    <row r="415" spans="4:33" ht="11.25" customHeight="1" x14ac:dyDescent="0.25">
      <c r="D415" s="1071" t="s">
        <v>1930</v>
      </c>
      <c r="E415" s="1072"/>
      <c r="F415" s="1072"/>
      <c r="G415" s="1072"/>
      <c r="H415" s="1073"/>
      <c r="I415" s="1123">
        <v>8055</v>
      </c>
      <c r="J415" s="1124"/>
      <c r="K415" s="1124"/>
      <c r="L415" s="1124"/>
      <c r="M415" s="1125"/>
      <c r="N415" s="1123">
        <v>12838</v>
      </c>
      <c r="O415" s="1124"/>
      <c r="P415" s="1124"/>
      <c r="Q415" s="1124"/>
      <c r="R415" s="1125"/>
      <c r="S415" s="1123">
        <v>8055</v>
      </c>
      <c r="T415" s="1124"/>
      <c r="U415" s="1124"/>
      <c r="V415" s="1124"/>
      <c r="W415" s="1125"/>
      <c r="X415" s="1123">
        <v>0</v>
      </c>
      <c r="Y415" s="1124"/>
      <c r="Z415" s="1124"/>
      <c r="AA415" s="1124"/>
      <c r="AB415" s="1125"/>
      <c r="AC415" s="1253">
        <f t="shared" si="136"/>
        <v>12838</v>
      </c>
      <c r="AD415" s="1254"/>
      <c r="AE415" s="1254"/>
      <c r="AF415" s="1254"/>
      <c r="AG415" s="1255"/>
    </row>
    <row r="416" spans="4:33" ht="12" customHeight="1" thickBot="1" x14ac:dyDescent="0.3">
      <c r="D416" s="1088" t="s">
        <v>1931</v>
      </c>
      <c r="E416" s="1089"/>
      <c r="F416" s="1089"/>
      <c r="G416" s="1089"/>
      <c r="H416" s="1090"/>
      <c r="I416" s="1256">
        <v>0</v>
      </c>
      <c r="J416" s="1257"/>
      <c r="K416" s="1257"/>
      <c r="L416" s="1257"/>
      <c r="M416" s="1258"/>
      <c r="N416" s="1256">
        <v>0</v>
      </c>
      <c r="O416" s="1257"/>
      <c r="P416" s="1257"/>
      <c r="Q416" s="1257"/>
      <c r="R416" s="1258"/>
      <c r="S416" s="1256">
        <v>0</v>
      </c>
      <c r="T416" s="1257"/>
      <c r="U416" s="1257"/>
      <c r="V416" s="1257"/>
      <c r="W416" s="1258"/>
      <c r="X416" s="1256">
        <v>0</v>
      </c>
      <c r="Y416" s="1257"/>
      <c r="Z416" s="1257"/>
      <c r="AA416" s="1257"/>
      <c r="AB416" s="1258"/>
      <c r="AC416" s="1259">
        <f t="shared" si="136"/>
        <v>0</v>
      </c>
      <c r="AD416" s="1260"/>
      <c r="AE416" s="1260"/>
      <c r="AF416" s="1260"/>
      <c r="AG416" s="1261"/>
    </row>
    <row r="418" spans="4:33" x14ac:dyDescent="0.25">
      <c r="D418" s="1408" t="s">
        <v>1958</v>
      </c>
      <c r="E418" s="1408"/>
      <c r="F418" s="1408"/>
      <c r="G418" s="1408"/>
      <c r="H418" s="1408"/>
      <c r="I418" s="1408"/>
      <c r="J418" s="1408"/>
      <c r="K418" s="1408"/>
      <c r="L418" s="1408"/>
      <c r="M418" s="1408"/>
      <c r="N418" s="1408"/>
      <c r="O418" s="1408"/>
      <c r="P418" s="1408"/>
      <c r="Q418" s="1408"/>
      <c r="R418" s="1408"/>
      <c r="S418" s="1408"/>
      <c r="T418" s="1408"/>
      <c r="U418" s="1408"/>
      <c r="V418" s="1408"/>
      <c r="W418" s="1408"/>
      <c r="X418" s="1408"/>
      <c r="Y418" s="1408"/>
      <c r="Z418" s="1408"/>
      <c r="AA418" s="1408"/>
      <c r="AB418" s="1408"/>
      <c r="AC418" s="1408"/>
      <c r="AD418" s="1408"/>
      <c r="AE418" s="1408"/>
      <c r="AF418" s="1408"/>
      <c r="AG418" s="1408"/>
    </row>
    <row r="419" spans="4:33" ht="13.5" thickBot="1" x14ac:dyDescent="0.3"/>
    <row r="420" spans="4:33" ht="13.5" thickBot="1" x14ac:dyDescent="0.3">
      <c r="D420" s="1055" t="s">
        <v>1</v>
      </c>
      <c r="E420" s="1055"/>
      <c r="F420" s="1055"/>
      <c r="G420" s="1055"/>
      <c r="H420" s="1055"/>
      <c r="I420" s="1055" t="s">
        <v>3</v>
      </c>
      <c r="J420" s="1055"/>
      <c r="K420" s="1055"/>
      <c r="L420" s="1055"/>
      <c r="M420" s="1055"/>
      <c r="N420" s="1055"/>
      <c r="O420" s="1055"/>
      <c r="P420" s="1055"/>
      <c r="Q420" s="1055"/>
      <c r="R420" s="1055"/>
      <c r="S420" s="1055"/>
      <c r="T420" s="1055"/>
      <c r="U420" s="1055"/>
      <c r="V420" s="1055"/>
      <c r="W420" s="1055"/>
      <c r="X420" s="1055"/>
      <c r="Y420" s="1055"/>
      <c r="Z420" s="1055"/>
      <c r="AA420" s="1055"/>
      <c r="AB420" s="1055"/>
      <c r="AC420" s="1055"/>
      <c r="AD420" s="1055"/>
      <c r="AE420" s="1055"/>
      <c r="AF420" s="1055"/>
      <c r="AG420" s="1055"/>
    </row>
    <row r="421" spans="4:33" ht="21.75" customHeight="1" thickBot="1" x14ac:dyDescent="0.3">
      <c r="D421" s="1055"/>
      <c r="E421" s="1055"/>
      <c r="F421" s="1055"/>
      <c r="G421" s="1055"/>
      <c r="H421" s="1055"/>
      <c r="I421" s="1056" t="s">
        <v>32</v>
      </c>
      <c r="J421" s="1056"/>
      <c r="K421" s="1056"/>
      <c r="L421" s="1056"/>
      <c r="M421" s="1056"/>
      <c r="N421" s="1056" t="s">
        <v>124</v>
      </c>
      <c r="O421" s="1056"/>
      <c r="P421" s="1056"/>
      <c r="Q421" s="1056"/>
      <c r="R421" s="1056"/>
      <c r="S421" s="1056" t="s">
        <v>210</v>
      </c>
      <c r="T421" s="1056"/>
      <c r="U421" s="1056"/>
      <c r="V421" s="1056"/>
      <c r="W421" s="1056"/>
      <c r="X421" s="1056" t="s">
        <v>211</v>
      </c>
      <c r="Y421" s="1056"/>
      <c r="Z421" s="1056"/>
      <c r="AA421" s="1056"/>
      <c r="AB421" s="1056"/>
      <c r="AC421" s="1056" t="s">
        <v>30</v>
      </c>
      <c r="AD421" s="1056"/>
      <c r="AE421" s="1056"/>
      <c r="AF421" s="1056"/>
      <c r="AG421" s="1056"/>
    </row>
    <row r="422" spans="4:33" ht="13.5" thickBot="1" x14ac:dyDescent="0.3">
      <c r="D422" s="1242" t="s">
        <v>212</v>
      </c>
      <c r="E422" s="1243"/>
      <c r="F422" s="1243"/>
      <c r="G422" s="1243"/>
      <c r="H422" s="1244"/>
      <c r="I422" s="1271">
        <v>0</v>
      </c>
      <c r="J422" s="1272"/>
      <c r="K422" s="1272"/>
      <c r="L422" s="1272"/>
      <c r="M422" s="1273"/>
      <c r="N422" s="1271">
        <v>0</v>
      </c>
      <c r="O422" s="1272"/>
      <c r="P422" s="1272"/>
      <c r="Q422" s="1272"/>
      <c r="R422" s="1273"/>
      <c r="S422" s="1271">
        <v>0</v>
      </c>
      <c r="T422" s="1272"/>
      <c r="U422" s="1272"/>
      <c r="V422" s="1272"/>
      <c r="W422" s="1273"/>
      <c r="X422" s="1271">
        <v>0</v>
      </c>
      <c r="Y422" s="1272"/>
      <c r="Z422" s="1272"/>
      <c r="AA422" s="1272"/>
      <c r="AB422" s="1273"/>
      <c r="AC422" s="1274">
        <v>0</v>
      </c>
      <c r="AD422" s="1275"/>
      <c r="AE422" s="1275"/>
      <c r="AF422" s="1275"/>
      <c r="AG422" s="1276"/>
    </row>
    <row r="423" spans="4:33" ht="13.5" thickBot="1" x14ac:dyDescent="0.3">
      <c r="D423" s="1242" t="s">
        <v>213</v>
      </c>
      <c r="E423" s="1243"/>
      <c r="F423" s="1243"/>
      <c r="G423" s="1243"/>
      <c r="H423" s="1244"/>
      <c r="I423" s="1271">
        <f>SUM(I424:M430)</f>
        <v>86429</v>
      </c>
      <c r="J423" s="1272"/>
      <c r="K423" s="1272"/>
      <c r="L423" s="1272"/>
      <c r="M423" s="1273"/>
      <c r="N423" s="1271">
        <f t="shared" ref="N423" si="137">SUM(N424:R430)</f>
        <v>55314</v>
      </c>
      <c r="O423" s="1272"/>
      <c r="P423" s="1272"/>
      <c r="Q423" s="1272"/>
      <c r="R423" s="1273"/>
      <c r="S423" s="1271">
        <f t="shared" ref="S423" si="138">SUM(S424:W430)</f>
        <v>38620</v>
      </c>
      <c r="T423" s="1272"/>
      <c r="U423" s="1272"/>
      <c r="V423" s="1272"/>
      <c r="W423" s="1273"/>
      <c r="X423" s="1271">
        <f t="shared" ref="X423" si="139">SUM(X424:AB430)</f>
        <v>76485</v>
      </c>
      <c r="Y423" s="1272"/>
      <c r="Z423" s="1272"/>
      <c r="AA423" s="1272"/>
      <c r="AB423" s="1273"/>
      <c r="AC423" s="1277">
        <f>I423+N423-S423-X423</f>
        <v>26638</v>
      </c>
      <c r="AD423" s="1278"/>
      <c r="AE423" s="1278"/>
      <c r="AF423" s="1278"/>
      <c r="AG423" s="1279"/>
    </row>
    <row r="424" spans="4:33" x14ac:dyDescent="0.25">
      <c r="D424" s="1262" t="s">
        <v>1927</v>
      </c>
      <c r="E424" s="1263"/>
      <c r="F424" s="1263"/>
      <c r="G424" s="1263"/>
      <c r="H424" s="1264"/>
      <c r="I424" s="1265">
        <v>11851</v>
      </c>
      <c r="J424" s="1266"/>
      <c r="K424" s="1266"/>
      <c r="L424" s="1266"/>
      <c r="M424" s="1267"/>
      <c r="N424" s="1265">
        <v>10444</v>
      </c>
      <c r="O424" s="1266"/>
      <c r="P424" s="1266"/>
      <c r="Q424" s="1266"/>
      <c r="R424" s="1267"/>
      <c r="S424" s="1265">
        <v>0</v>
      </c>
      <c r="T424" s="1266"/>
      <c r="U424" s="1266"/>
      <c r="V424" s="1266"/>
      <c r="W424" s="1267"/>
      <c r="X424" s="1265">
        <v>11851</v>
      </c>
      <c r="Y424" s="1266"/>
      <c r="Z424" s="1266"/>
      <c r="AA424" s="1266"/>
      <c r="AB424" s="1267"/>
      <c r="AC424" s="1268">
        <f>I424+N424-S424-X424</f>
        <v>10444</v>
      </c>
      <c r="AD424" s="1269"/>
      <c r="AE424" s="1269"/>
      <c r="AF424" s="1269"/>
      <c r="AG424" s="1270"/>
    </row>
    <row r="425" spans="4:33" x14ac:dyDescent="0.25">
      <c r="D425" s="1071" t="s">
        <v>1928</v>
      </c>
      <c r="E425" s="1072"/>
      <c r="F425" s="1072"/>
      <c r="G425" s="1072"/>
      <c r="H425" s="1073"/>
      <c r="I425" s="1250">
        <v>4489</v>
      </c>
      <c r="J425" s="1251"/>
      <c r="K425" s="1251"/>
      <c r="L425" s="1251"/>
      <c r="M425" s="1252"/>
      <c r="N425" s="1250">
        <v>4489</v>
      </c>
      <c r="O425" s="1251"/>
      <c r="P425" s="1251"/>
      <c r="Q425" s="1251"/>
      <c r="R425" s="1252"/>
      <c r="S425" s="1250">
        <v>4489</v>
      </c>
      <c r="T425" s="1251"/>
      <c r="U425" s="1251"/>
      <c r="V425" s="1251"/>
      <c r="W425" s="1252"/>
      <c r="X425" s="1250">
        <v>0</v>
      </c>
      <c r="Y425" s="1251"/>
      <c r="Z425" s="1251"/>
      <c r="AA425" s="1251"/>
      <c r="AB425" s="1252"/>
      <c r="AC425" s="1253">
        <f t="shared" ref="AC425:AC430" si="140">I425+N425-S425-X425</f>
        <v>4489</v>
      </c>
      <c r="AD425" s="1254"/>
      <c r="AE425" s="1254"/>
      <c r="AF425" s="1254"/>
      <c r="AG425" s="1255"/>
    </row>
    <row r="426" spans="4:33" ht="11.25" customHeight="1" x14ac:dyDescent="0.25">
      <c r="D426" s="1071" t="s">
        <v>1956</v>
      </c>
      <c r="E426" s="1072"/>
      <c r="F426" s="1072"/>
      <c r="G426" s="1072"/>
      <c r="H426" s="1073"/>
      <c r="I426" s="1250">
        <v>2350</v>
      </c>
      <c r="J426" s="1251"/>
      <c r="K426" s="1251"/>
      <c r="L426" s="1251"/>
      <c r="M426" s="1252"/>
      <c r="N426" s="1250">
        <v>2350</v>
      </c>
      <c r="O426" s="1251"/>
      <c r="P426" s="1251"/>
      <c r="Q426" s="1251"/>
      <c r="R426" s="1252"/>
      <c r="S426" s="1250">
        <v>2350</v>
      </c>
      <c r="T426" s="1251"/>
      <c r="U426" s="1251"/>
      <c r="V426" s="1251"/>
      <c r="W426" s="1252"/>
      <c r="X426" s="1250">
        <v>0</v>
      </c>
      <c r="Y426" s="1251"/>
      <c r="Z426" s="1251"/>
      <c r="AA426" s="1251"/>
      <c r="AB426" s="1252"/>
      <c r="AC426" s="1253">
        <f t="shared" si="140"/>
        <v>2350</v>
      </c>
      <c r="AD426" s="1254"/>
      <c r="AE426" s="1254"/>
      <c r="AF426" s="1254"/>
      <c r="AG426" s="1255"/>
    </row>
    <row r="427" spans="4:33" x14ac:dyDescent="0.25">
      <c r="D427" s="1071" t="s">
        <v>1957</v>
      </c>
      <c r="E427" s="1072"/>
      <c r="F427" s="1072"/>
      <c r="G427" s="1072"/>
      <c r="H427" s="1073"/>
      <c r="I427" s="1250">
        <v>24000</v>
      </c>
      <c r="J427" s="1251"/>
      <c r="K427" s="1251"/>
      <c r="L427" s="1251"/>
      <c r="M427" s="1252"/>
      <c r="N427" s="1250">
        <v>0</v>
      </c>
      <c r="O427" s="1251"/>
      <c r="P427" s="1251"/>
      <c r="Q427" s="1251"/>
      <c r="R427" s="1252"/>
      <c r="S427" s="1250">
        <v>24000</v>
      </c>
      <c r="T427" s="1251"/>
      <c r="U427" s="1251"/>
      <c r="V427" s="1251"/>
      <c r="W427" s="1252"/>
      <c r="X427" s="1250">
        <v>0</v>
      </c>
      <c r="Y427" s="1251"/>
      <c r="Z427" s="1251"/>
      <c r="AA427" s="1251"/>
      <c r="AB427" s="1252"/>
      <c r="AC427" s="1253">
        <f t="shared" si="140"/>
        <v>0</v>
      </c>
      <c r="AD427" s="1254"/>
      <c r="AE427" s="1254"/>
      <c r="AF427" s="1254"/>
      <c r="AG427" s="1255"/>
    </row>
    <row r="428" spans="4:33" x14ac:dyDescent="0.25">
      <c r="D428" s="1071" t="s">
        <v>1929</v>
      </c>
      <c r="E428" s="1072"/>
      <c r="F428" s="1072"/>
      <c r="G428" s="1072"/>
      <c r="H428" s="1073"/>
      <c r="I428" s="1250">
        <v>1300</v>
      </c>
      <c r="J428" s="1251"/>
      <c r="K428" s="1251"/>
      <c r="L428" s="1251"/>
      <c r="M428" s="1252"/>
      <c r="N428" s="1250">
        <v>1300</v>
      </c>
      <c r="O428" s="1251"/>
      <c r="P428" s="1251"/>
      <c r="Q428" s="1251"/>
      <c r="R428" s="1252"/>
      <c r="S428" s="1250">
        <v>1300</v>
      </c>
      <c r="T428" s="1251"/>
      <c r="U428" s="1251"/>
      <c r="V428" s="1251"/>
      <c r="W428" s="1252"/>
      <c r="X428" s="1250">
        <v>0</v>
      </c>
      <c r="Y428" s="1251"/>
      <c r="Z428" s="1251"/>
      <c r="AA428" s="1251"/>
      <c r="AB428" s="1252"/>
      <c r="AC428" s="1253">
        <f t="shared" si="140"/>
        <v>1300</v>
      </c>
      <c r="AD428" s="1254"/>
      <c r="AE428" s="1254"/>
      <c r="AF428" s="1254"/>
      <c r="AG428" s="1255"/>
    </row>
    <row r="429" spans="4:33" x14ac:dyDescent="0.25">
      <c r="D429" s="1071" t="s">
        <v>1930</v>
      </c>
      <c r="E429" s="1072"/>
      <c r="F429" s="1072"/>
      <c r="G429" s="1072"/>
      <c r="H429" s="1073"/>
      <c r="I429" s="1123">
        <v>42439</v>
      </c>
      <c r="J429" s="1124"/>
      <c r="K429" s="1124"/>
      <c r="L429" s="1124"/>
      <c r="M429" s="1125"/>
      <c r="N429" s="1123">
        <v>36731</v>
      </c>
      <c r="O429" s="1124"/>
      <c r="P429" s="1124"/>
      <c r="Q429" s="1124"/>
      <c r="R429" s="1125"/>
      <c r="S429" s="1123">
        <v>6481</v>
      </c>
      <c r="T429" s="1124"/>
      <c r="U429" s="1124"/>
      <c r="V429" s="1124"/>
      <c r="W429" s="1125"/>
      <c r="X429" s="1123">
        <v>64634</v>
      </c>
      <c r="Y429" s="1124"/>
      <c r="Z429" s="1124"/>
      <c r="AA429" s="1124"/>
      <c r="AB429" s="1125"/>
      <c r="AC429" s="1253">
        <f t="shared" si="140"/>
        <v>8055</v>
      </c>
      <c r="AD429" s="1254"/>
      <c r="AE429" s="1254"/>
      <c r="AF429" s="1254"/>
      <c r="AG429" s="1255"/>
    </row>
    <row r="430" spans="4:33" ht="13.5" thickBot="1" x14ac:dyDescent="0.3">
      <c r="D430" s="1088" t="s">
        <v>1931</v>
      </c>
      <c r="E430" s="1089"/>
      <c r="F430" s="1089"/>
      <c r="G430" s="1089"/>
      <c r="H430" s="1090"/>
      <c r="I430" s="1256">
        <v>0</v>
      </c>
      <c r="J430" s="1257"/>
      <c r="K430" s="1257"/>
      <c r="L430" s="1257"/>
      <c r="M430" s="1258"/>
      <c r="N430" s="1256">
        <v>0</v>
      </c>
      <c r="O430" s="1257"/>
      <c r="P430" s="1257"/>
      <c r="Q430" s="1257"/>
      <c r="R430" s="1258"/>
      <c r="S430" s="1256">
        <v>0</v>
      </c>
      <c r="T430" s="1257"/>
      <c r="U430" s="1257"/>
      <c r="V430" s="1257"/>
      <c r="W430" s="1258"/>
      <c r="X430" s="1256">
        <v>0</v>
      </c>
      <c r="Y430" s="1257"/>
      <c r="Z430" s="1257"/>
      <c r="AA430" s="1257"/>
      <c r="AB430" s="1258"/>
      <c r="AC430" s="1259">
        <f t="shared" si="140"/>
        <v>0</v>
      </c>
      <c r="AD430" s="1260"/>
      <c r="AE430" s="1260"/>
      <c r="AF430" s="1260"/>
      <c r="AG430" s="1261"/>
    </row>
    <row r="432" spans="4:33" x14ac:dyDescent="0.25">
      <c r="D432" s="1408" t="s">
        <v>1959</v>
      </c>
      <c r="E432" s="1408"/>
      <c r="F432" s="1408"/>
      <c r="G432" s="1408"/>
      <c r="H432" s="1408"/>
      <c r="I432" s="1408"/>
      <c r="J432" s="1408"/>
      <c r="K432" s="1408"/>
      <c r="L432" s="1408"/>
      <c r="M432" s="1408"/>
      <c r="N432" s="1408"/>
      <c r="O432" s="1408"/>
      <c r="P432" s="1408"/>
      <c r="Q432" s="1408"/>
      <c r="R432" s="1408"/>
      <c r="S432" s="1408"/>
      <c r="T432" s="1408"/>
      <c r="U432" s="1408"/>
      <c r="V432" s="1408"/>
      <c r="W432" s="1408"/>
      <c r="X432" s="1408"/>
      <c r="Y432" s="1408"/>
      <c r="Z432" s="1408"/>
      <c r="AA432" s="1408"/>
      <c r="AB432" s="1408"/>
      <c r="AC432" s="1408"/>
      <c r="AD432" s="1408"/>
      <c r="AE432" s="1408"/>
      <c r="AF432" s="1408"/>
      <c r="AG432" s="1408"/>
    </row>
    <row r="433" spans="1:33" x14ac:dyDescent="0.25">
      <c r="W433" s="941"/>
    </row>
    <row r="434" spans="1:33" x14ac:dyDescent="0.25">
      <c r="D434" s="902" t="s">
        <v>1987</v>
      </c>
    </row>
    <row r="436" spans="1:33" x14ac:dyDescent="0.25">
      <c r="D436" s="1087" t="s">
        <v>1236</v>
      </c>
      <c r="E436" s="1087"/>
      <c r="F436" s="1087"/>
      <c r="G436" s="1087"/>
      <c r="H436" s="1087"/>
      <c r="I436" s="1087"/>
      <c r="J436" s="1087"/>
      <c r="K436" s="1087"/>
      <c r="L436" s="1087"/>
      <c r="M436" s="1087"/>
      <c r="N436" s="1087"/>
      <c r="O436" s="1087"/>
      <c r="P436" s="1087"/>
      <c r="Q436" s="1087"/>
      <c r="R436" s="1087"/>
      <c r="S436" s="1087"/>
      <c r="T436" s="1087"/>
      <c r="U436" s="1087"/>
      <c r="V436" s="1087"/>
      <c r="W436" s="1087"/>
      <c r="X436" s="1087"/>
      <c r="Y436" s="1087"/>
      <c r="Z436" s="1087"/>
      <c r="AA436" s="1087"/>
      <c r="AB436" s="1087"/>
      <c r="AC436" s="1087"/>
      <c r="AD436" s="1087"/>
      <c r="AE436" s="1087"/>
      <c r="AF436" s="1087"/>
      <c r="AG436" s="1087"/>
    </row>
    <row r="437" spans="1:33" ht="13.5" thickBot="1" x14ac:dyDescent="0.3"/>
    <row r="438" spans="1:33" ht="27" customHeight="1" thickBot="1" x14ac:dyDescent="0.3">
      <c r="D438" s="1231" t="s">
        <v>131</v>
      </c>
      <c r="E438" s="1232"/>
      <c r="F438" s="1232"/>
      <c r="G438" s="1232"/>
      <c r="H438" s="1232"/>
      <c r="I438" s="1232"/>
      <c r="J438" s="1232"/>
      <c r="K438" s="1232"/>
      <c r="L438" s="1232"/>
      <c r="M438" s="1233"/>
      <c r="N438" s="1231" t="s">
        <v>1954</v>
      </c>
      <c r="O438" s="1232"/>
      <c r="P438" s="1232"/>
      <c r="Q438" s="1232"/>
      <c r="R438" s="1232"/>
      <c r="S438" s="1232"/>
      <c r="T438" s="1232"/>
      <c r="U438" s="1232"/>
      <c r="V438" s="1232"/>
      <c r="W438" s="1233"/>
      <c r="X438" s="1231" t="s">
        <v>456</v>
      </c>
      <c r="Y438" s="1232"/>
      <c r="Z438" s="1232"/>
      <c r="AA438" s="1232"/>
      <c r="AB438" s="1232"/>
      <c r="AC438" s="1232"/>
      <c r="AD438" s="1232"/>
      <c r="AE438" s="1232"/>
      <c r="AF438" s="1232"/>
      <c r="AG438" s="1233"/>
    </row>
    <row r="439" spans="1:33" ht="13.5" thickBot="1" x14ac:dyDescent="0.3">
      <c r="D439" s="1133" t="s">
        <v>219</v>
      </c>
      <c r="E439" s="1134"/>
      <c r="F439" s="1134"/>
      <c r="G439" s="1134"/>
      <c r="H439" s="1134"/>
      <c r="I439" s="1134"/>
      <c r="J439" s="1134"/>
      <c r="K439" s="1134"/>
      <c r="L439" s="1134"/>
      <c r="M439" s="1135"/>
      <c r="N439" s="1221">
        <f>SUM(N440:W442)</f>
        <v>26771</v>
      </c>
      <c r="O439" s="1170"/>
      <c r="P439" s="1170"/>
      <c r="Q439" s="1170"/>
      <c r="R439" s="1170"/>
      <c r="S439" s="1170"/>
      <c r="T439" s="1170"/>
      <c r="U439" s="1170"/>
      <c r="V439" s="1170"/>
      <c r="W439" s="1170"/>
      <c r="X439" s="1221">
        <f>SUM(X440:AG442)</f>
        <v>0</v>
      </c>
      <c r="Y439" s="1170"/>
      <c r="Z439" s="1170"/>
      <c r="AA439" s="1170"/>
      <c r="AB439" s="1170"/>
      <c r="AC439" s="1170"/>
      <c r="AD439" s="1170"/>
      <c r="AE439" s="1170"/>
      <c r="AF439" s="1170"/>
      <c r="AG439" s="1170"/>
    </row>
    <row r="440" spans="1:33" x14ac:dyDescent="0.25">
      <c r="D440" s="1071" t="s">
        <v>218</v>
      </c>
      <c r="E440" s="1072"/>
      <c r="F440" s="1072"/>
      <c r="G440" s="1072"/>
      <c r="H440" s="1072"/>
      <c r="I440" s="1072"/>
      <c r="J440" s="1072"/>
      <c r="K440" s="1072"/>
      <c r="L440" s="1072"/>
      <c r="M440" s="1073"/>
      <c r="N440" s="1190">
        <v>0</v>
      </c>
      <c r="O440" s="1067"/>
      <c r="P440" s="1067"/>
      <c r="Q440" s="1067"/>
      <c r="R440" s="1067"/>
      <c r="S440" s="1067"/>
      <c r="T440" s="1067"/>
      <c r="U440" s="1067"/>
      <c r="V440" s="1067"/>
      <c r="W440" s="1067"/>
      <c r="X440" s="1067">
        <v>0</v>
      </c>
      <c r="Y440" s="1067"/>
      <c r="Z440" s="1067"/>
      <c r="AA440" s="1067"/>
      <c r="AB440" s="1067"/>
      <c r="AC440" s="1067"/>
      <c r="AD440" s="1067"/>
      <c r="AE440" s="1067"/>
      <c r="AF440" s="1067"/>
      <c r="AG440" s="1067"/>
    </row>
    <row r="441" spans="1:33" ht="21.75" customHeight="1" x14ac:dyDescent="0.25">
      <c r="D441" s="1247" t="s">
        <v>217</v>
      </c>
      <c r="E441" s="1248"/>
      <c r="F441" s="1248"/>
      <c r="G441" s="1248"/>
      <c r="H441" s="1248"/>
      <c r="I441" s="1248"/>
      <c r="J441" s="1248"/>
      <c r="K441" s="1248"/>
      <c r="L441" s="1248"/>
      <c r="M441" s="1249"/>
      <c r="N441" s="1190">
        <v>24571</v>
      </c>
      <c r="O441" s="1067"/>
      <c r="P441" s="1067"/>
      <c r="Q441" s="1067"/>
      <c r="R441" s="1067"/>
      <c r="S441" s="1067"/>
      <c r="T441" s="1067"/>
      <c r="U441" s="1067"/>
      <c r="V441" s="1067"/>
      <c r="W441" s="1067"/>
      <c r="X441" s="1067">
        <v>0</v>
      </c>
      <c r="Y441" s="1067"/>
      <c r="Z441" s="1067"/>
      <c r="AA441" s="1067"/>
      <c r="AB441" s="1067"/>
      <c r="AC441" s="1067"/>
      <c r="AD441" s="1067"/>
      <c r="AE441" s="1067"/>
      <c r="AF441" s="1067"/>
      <c r="AG441" s="1067"/>
    </row>
    <row r="442" spans="1:33" ht="13.5" thickBot="1" x14ac:dyDescent="0.3">
      <c r="A442" s="898"/>
      <c r="D442" s="1410" t="s">
        <v>215</v>
      </c>
      <c r="E442" s="1411"/>
      <c r="F442" s="1411"/>
      <c r="G442" s="1411"/>
      <c r="H442" s="1411"/>
      <c r="I442" s="1411"/>
      <c r="J442" s="1411"/>
      <c r="K442" s="1411"/>
      <c r="L442" s="1411"/>
      <c r="M442" s="1412"/>
      <c r="N442" s="1413">
        <v>2200</v>
      </c>
      <c r="O442" s="1414"/>
      <c r="P442" s="1414"/>
      <c r="Q442" s="1414"/>
      <c r="R442" s="1414"/>
      <c r="S442" s="1414"/>
      <c r="T442" s="1414"/>
      <c r="U442" s="1414"/>
      <c r="V442" s="1414"/>
      <c r="W442" s="1414"/>
      <c r="X442" s="1413">
        <v>0</v>
      </c>
      <c r="Y442" s="1414"/>
      <c r="Z442" s="1414"/>
      <c r="AA442" s="1414"/>
      <c r="AB442" s="1414"/>
      <c r="AC442" s="1414"/>
      <c r="AD442" s="1414"/>
      <c r="AE442" s="1414"/>
      <c r="AF442" s="1414"/>
      <c r="AG442" s="1414"/>
    </row>
    <row r="443" spans="1:33" ht="13.5" thickBot="1" x14ac:dyDescent="0.3">
      <c r="D443" s="1242" t="s">
        <v>216</v>
      </c>
      <c r="E443" s="1243"/>
      <c r="F443" s="1243"/>
      <c r="G443" s="1243"/>
      <c r="H443" s="1243"/>
      <c r="I443" s="1243"/>
      <c r="J443" s="1243"/>
      <c r="K443" s="1243"/>
      <c r="L443" s="1243"/>
      <c r="M443" s="1244"/>
      <c r="N443" s="1245">
        <f>SUM(N444:W445)</f>
        <v>5031898</v>
      </c>
      <c r="O443" s="1246"/>
      <c r="P443" s="1246"/>
      <c r="Q443" s="1246"/>
      <c r="R443" s="1246"/>
      <c r="S443" s="1246"/>
      <c r="T443" s="1246"/>
      <c r="U443" s="1246"/>
      <c r="V443" s="1246"/>
      <c r="W443" s="1246"/>
      <c r="X443" s="1245">
        <f>SUM(X444:AG445)</f>
        <v>3765148.65</v>
      </c>
      <c r="Y443" s="1246"/>
      <c r="Z443" s="1246"/>
      <c r="AA443" s="1246"/>
      <c r="AB443" s="1246"/>
      <c r="AC443" s="1246"/>
      <c r="AD443" s="1246"/>
      <c r="AE443" s="1246"/>
      <c r="AF443" s="1246"/>
      <c r="AG443" s="1246"/>
    </row>
    <row r="444" spans="1:33" ht="21" customHeight="1" x14ac:dyDescent="0.25">
      <c r="D444" s="1071" t="s">
        <v>437</v>
      </c>
      <c r="E444" s="1072"/>
      <c r="F444" s="1072"/>
      <c r="G444" s="1072"/>
      <c r="H444" s="1072"/>
      <c r="I444" s="1072"/>
      <c r="J444" s="1072"/>
      <c r="K444" s="1072"/>
      <c r="L444" s="1072"/>
      <c r="M444" s="1073"/>
      <c r="N444" s="1190">
        <v>3308502</v>
      </c>
      <c r="O444" s="1067"/>
      <c r="P444" s="1067"/>
      <c r="Q444" s="1067"/>
      <c r="R444" s="1067"/>
      <c r="S444" s="1067"/>
      <c r="T444" s="1067"/>
      <c r="U444" s="1067"/>
      <c r="V444" s="1067"/>
      <c r="W444" s="1067"/>
      <c r="X444" s="1190">
        <v>3611875.65</v>
      </c>
      <c r="Y444" s="1067"/>
      <c r="Z444" s="1067"/>
      <c r="AA444" s="1067"/>
      <c r="AB444" s="1067"/>
      <c r="AC444" s="1067"/>
      <c r="AD444" s="1067"/>
      <c r="AE444" s="1067"/>
      <c r="AF444" s="1067"/>
      <c r="AG444" s="1067"/>
    </row>
    <row r="445" spans="1:33" x14ac:dyDescent="0.25">
      <c r="D445" s="1247" t="s">
        <v>215</v>
      </c>
      <c r="E445" s="1248"/>
      <c r="F445" s="1248"/>
      <c r="G445" s="1248"/>
      <c r="H445" s="1248"/>
      <c r="I445" s="1248"/>
      <c r="J445" s="1248"/>
      <c r="K445" s="1248"/>
      <c r="L445" s="1248"/>
      <c r="M445" s="1249"/>
      <c r="N445" s="1237">
        <v>1723396</v>
      </c>
      <c r="O445" s="1238"/>
      <c r="P445" s="1238"/>
      <c r="Q445" s="1238"/>
      <c r="R445" s="1238"/>
      <c r="S445" s="1238"/>
      <c r="T445" s="1238"/>
      <c r="U445" s="1238"/>
      <c r="V445" s="1238"/>
      <c r="W445" s="1238"/>
      <c r="X445" s="1237">
        <f>88640+64633</f>
        <v>153273</v>
      </c>
      <c r="Y445" s="1238"/>
      <c r="Z445" s="1238"/>
      <c r="AA445" s="1238"/>
      <c r="AB445" s="1238"/>
      <c r="AC445" s="1238"/>
      <c r="AD445" s="1238"/>
      <c r="AE445" s="1238"/>
      <c r="AF445" s="1238"/>
      <c r="AG445" s="1238"/>
    </row>
    <row r="447" spans="1:33" s="910" customFormat="1" x14ac:dyDescent="0.25">
      <c r="A447" s="909"/>
      <c r="D447" s="1227" t="s">
        <v>1900</v>
      </c>
      <c r="E447" s="1227"/>
      <c r="F447" s="1227"/>
      <c r="G447" s="1227"/>
      <c r="H447" s="1227"/>
      <c r="I447" s="1227"/>
      <c r="J447" s="1227"/>
      <c r="K447" s="1227"/>
      <c r="L447" s="1227"/>
      <c r="M447" s="1227"/>
      <c r="N447" s="1227"/>
      <c r="O447" s="1227"/>
      <c r="P447" s="1227"/>
      <c r="Q447" s="1227"/>
      <c r="R447" s="1227"/>
      <c r="S447" s="1227"/>
      <c r="T447" s="1227"/>
      <c r="U447" s="1227"/>
      <c r="V447" s="1227"/>
      <c r="W447" s="1227"/>
      <c r="X447" s="1227"/>
      <c r="Y447" s="1227"/>
      <c r="Z447" s="1227"/>
      <c r="AA447" s="1227"/>
      <c r="AB447" s="1227"/>
      <c r="AC447" s="1227"/>
      <c r="AD447" s="1227"/>
      <c r="AE447" s="1227"/>
      <c r="AF447" s="1227"/>
      <c r="AG447" s="1227"/>
    </row>
    <row r="448" spans="1:33" x14ac:dyDescent="0.25">
      <c r="D448" s="932"/>
      <c r="E448" s="932"/>
      <c r="F448" s="932"/>
      <c r="G448" s="932"/>
      <c r="H448" s="932"/>
      <c r="I448" s="932"/>
      <c r="J448" s="932"/>
      <c r="K448" s="932"/>
      <c r="L448" s="932"/>
      <c r="M448" s="932"/>
      <c r="N448" s="932"/>
      <c r="O448" s="932"/>
      <c r="P448" s="932"/>
      <c r="Q448" s="932"/>
      <c r="R448" s="932"/>
      <c r="S448" s="932"/>
      <c r="T448" s="932"/>
      <c r="U448" s="932"/>
      <c r="V448" s="932"/>
      <c r="W448" s="932"/>
      <c r="X448" s="932"/>
      <c r="Y448" s="932"/>
      <c r="Z448" s="932"/>
      <c r="AA448" s="932"/>
      <c r="AB448" s="932"/>
      <c r="AC448" s="932"/>
      <c r="AD448" s="932"/>
      <c r="AE448" s="932"/>
      <c r="AF448" s="932"/>
      <c r="AG448" s="932"/>
    </row>
    <row r="449" spans="4:33" x14ac:dyDescent="0.25">
      <c r="D449" s="902" t="s">
        <v>1988</v>
      </c>
    </row>
    <row r="451" spans="4:33" x14ac:dyDescent="0.25">
      <c r="D451" s="1087" t="s">
        <v>1898</v>
      </c>
      <c r="E451" s="1087"/>
      <c r="F451" s="1087"/>
      <c r="G451" s="1087"/>
      <c r="H451" s="1087"/>
      <c r="I451" s="1087"/>
      <c r="J451" s="1087"/>
      <c r="K451" s="1087"/>
      <c r="L451" s="1087"/>
      <c r="M451" s="1087"/>
      <c r="N451" s="1087"/>
      <c r="O451" s="1087"/>
      <c r="P451" s="1087"/>
      <c r="Q451" s="1087"/>
      <c r="R451" s="1087"/>
      <c r="S451" s="1087"/>
      <c r="T451" s="1087"/>
      <c r="U451" s="1087"/>
      <c r="V451" s="1087"/>
      <c r="W451" s="1087"/>
      <c r="X451" s="1087"/>
      <c r="Y451" s="1087"/>
      <c r="Z451" s="1087"/>
      <c r="AA451" s="1087"/>
      <c r="AB451" s="1087"/>
      <c r="AC451" s="1087"/>
      <c r="AD451" s="1087"/>
      <c r="AE451" s="1087"/>
      <c r="AF451" s="1087"/>
      <c r="AG451" s="1087"/>
    </row>
    <row r="452" spans="4:33" ht="13.5" thickBot="1" x14ac:dyDescent="0.3"/>
    <row r="453" spans="4:33" ht="25.5" customHeight="1" thickBot="1" x14ac:dyDescent="0.3">
      <c r="D453" s="1029" t="s">
        <v>131</v>
      </c>
      <c r="E453" s="1029"/>
      <c r="F453" s="1029"/>
      <c r="G453" s="1029"/>
      <c r="H453" s="1029"/>
      <c r="I453" s="1029"/>
      <c r="J453" s="1029"/>
      <c r="K453" s="1029"/>
      <c r="L453" s="1029"/>
      <c r="M453" s="1029"/>
      <c r="N453" s="1056" t="s">
        <v>1954</v>
      </c>
      <c r="O453" s="1056"/>
      <c r="P453" s="1056"/>
      <c r="Q453" s="1056"/>
      <c r="R453" s="1056"/>
      <c r="S453" s="1056"/>
      <c r="T453" s="1056"/>
      <c r="U453" s="1056"/>
      <c r="V453" s="1056"/>
      <c r="W453" s="1056"/>
      <c r="X453" s="1056" t="s">
        <v>456</v>
      </c>
      <c r="Y453" s="1056"/>
      <c r="Z453" s="1056"/>
      <c r="AA453" s="1056"/>
      <c r="AB453" s="1056"/>
      <c r="AC453" s="1056"/>
      <c r="AD453" s="1056"/>
      <c r="AE453" s="1056"/>
      <c r="AF453" s="1056"/>
      <c r="AG453" s="1056"/>
    </row>
    <row r="454" spans="4:33" ht="27.75" customHeight="1" x14ac:dyDescent="0.25">
      <c r="D454" s="1079" t="s">
        <v>220</v>
      </c>
      <c r="E454" s="1079"/>
      <c r="F454" s="1079"/>
      <c r="G454" s="1079"/>
      <c r="H454" s="1079"/>
      <c r="I454" s="1079"/>
      <c r="J454" s="1079"/>
      <c r="K454" s="1079"/>
      <c r="L454" s="1079"/>
      <c r="M454" s="1079"/>
      <c r="N454" s="1240">
        <f>N455+N456</f>
        <v>-823</v>
      </c>
      <c r="O454" s="1240"/>
      <c r="P454" s="1240"/>
      <c r="Q454" s="1240"/>
      <c r="R454" s="1240"/>
      <c r="S454" s="1240"/>
      <c r="T454" s="1240"/>
      <c r="U454" s="1240"/>
      <c r="V454" s="1240"/>
      <c r="W454" s="1240"/>
      <c r="X454" s="1240">
        <f>X455+X456</f>
        <v>-4803</v>
      </c>
      <c r="Y454" s="1240"/>
      <c r="Z454" s="1240"/>
      <c r="AA454" s="1240"/>
      <c r="AB454" s="1240"/>
      <c r="AC454" s="1240"/>
      <c r="AD454" s="1240"/>
      <c r="AE454" s="1240"/>
      <c r="AF454" s="1240"/>
      <c r="AG454" s="1240"/>
    </row>
    <row r="455" spans="4:33" x14ac:dyDescent="0.25">
      <c r="D455" s="1050" t="s">
        <v>221</v>
      </c>
      <c r="E455" s="1050"/>
      <c r="F455" s="1050"/>
      <c r="G455" s="1050"/>
      <c r="H455" s="1050"/>
      <c r="I455" s="1050"/>
      <c r="J455" s="1050"/>
      <c r="K455" s="1050"/>
      <c r="L455" s="1050"/>
      <c r="M455" s="1050"/>
      <c r="N455" s="1067"/>
      <c r="O455" s="1067"/>
      <c r="P455" s="1067"/>
      <c r="Q455" s="1067"/>
      <c r="R455" s="1067"/>
      <c r="S455" s="1067"/>
      <c r="T455" s="1067"/>
      <c r="U455" s="1067"/>
      <c r="V455" s="1067"/>
      <c r="W455" s="1067"/>
      <c r="X455" s="1054"/>
      <c r="Y455" s="1054"/>
      <c r="Z455" s="1054"/>
      <c r="AA455" s="1054"/>
      <c r="AB455" s="1054"/>
      <c r="AC455" s="1054"/>
      <c r="AD455" s="1054"/>
      <c r="AE455" s="1054"/>
      <c r="AF455" s="1054"/>
      <c r="AG455" s="1054"/>
    </row>
    <row r="456" spans="4:33" x14ac:dyDescent="0.25">
      <c r="D456" s="1050" t="s">
        <v>222</v>
      </c>
      <c r="E456" s="1050"/>
      <c r="F456" s="1050"/>
      <c r="G456" s="1050"/>
      <c r="H456" s="1050"/>
      <c r="I456" s="1050"/>
      <c r="J456" s="1050"/>
      <c r="K456" s="1050"/>
      <c r="L456" s="1050"/>
      <c r="M456" s="1050"/>
      <c r="N456" s="1067">
        <v>-823</v>
      </c>
      <c r="O456" s="1067"/>
      <c r="P456" s="1067"/>
      <c r="Q456" s="1067"/>
      <c r="R456" s="1067"/>
      <c r="S456" s="1067"/>
      <c r="T456" s="1067"/>
      <c r="U456" s="1067"/>
      <c r="V456" s="1067"/>
      <c r="W456" s="1067"/>
      <c r="X456" s="1067">
        <v>-4803</v>
      </c>
      <c r="Y456" s="1067"/>
      <c r="Z456" s="1067"/>
      <c r="AA456" s="1067"/>
      <c r="AB456" s="1067"/>
      <c r="AC456" s="1067"/>
      <c r="AD456" s="1067"/>
      <c r="AE456" s="1067"/>
      <c r="AF456" s="1067"/>
      <c r="AG456" s="1067"/>
    </row>
    <row r="457" spans="4:33" ht="24.75" customHeight="1" x14ac:dyDescent="0.25">
      <c r="D457" s="1239" t="s">
        <v>223</v>
      </c>
      <c r="E457" s="1239"/>
      <c r="F457" s="1239"/>
      <c r="G457" s="1239"/>
      <c r="H457" s="1239"/>
      <c r="I457" s="1239"/>
      <c r="J457" s="1239"/>
      <c r="K457" s="1239"/>
      <c r="L457" s="1239"/>
      <c r="M457" s="1239"/>
      <c r="N457" s="1184">
        <f>N458+N459</f>
        <v>483933</v>
      </c>
      <c r="O457" s="1184"/>
      <c r="P457" s="1184"/>
      <c r="Q457" s="1184"/>
      <c r="R457" s="1184"/>
      <c r="S457" s="1184"/>
      <c r="T457" s="1184"/>
      <c r="U457" s="1184"/>
      <c r="V457" s="1184"/>
      <c r="W457" s="1184"/>
      <c r="X457" s="1184">
        <f>X458+X459</f>
        <v>121690</v>
      </c>
      <c r="Y457" s="1184"/>
      <c r="Z457" s="1184"/>
      <c r="AA457" s="1184"/>
      <c r="AB457" s="1184"/>
      <c r="AC457" s="1184"/>
      <c r="AD457" s="1184"/>
      <c r="AE457" s="1184"/>
      <c r="AF457" s="1184"/>
      <c r="AG457" s="1184"/>
    </row>
    <row r="458" spans="4:33" x14ac:dyDescent="0.25">
      <c r="D458" s="1050" t="s">
        <v>221</v>
      </c>
      <c r="E458" s="1050"/>
      <c r="F458" s="1050"/>
      <c r="G458" s="1050"/>
      <c r="H458" s="1050"/>
      <c r="I458" s="1050"/>
      <c r="J458" s="1050"/>
      <c r="K458" s="1050"/>
      <c r="L458" s="1050"/>
      <c r="M458" s="1050"/>
      <c r="N458" s="1067">
        <v>489891</v>
      </c>
      <c r="O458" s="1067"/>
      <c r="P458" s="1067"/>
      <c r="Q458" s="1067"/>
      <c r="R458" s="1067"/>
      <c r="S458" s="1067"/>
      <c r="T458" s="1067"/>
      <c r="U458" s="1067"/>
      <c r="V458" s="1067"/>
      <c r="W458" s="1067"/>
      <c r="X458" s="1067">
        <v>121690</v>
      </c>
      <c r="Y458" s="1067"/>
      <c r="Z458" s="1067"/>
      <c r="AA458" s="1067"/>
      <c r="AB458" s="1067"/>
      <c r="AC458" s="1067"/>
      <c r="AD458" s="1067"/>
      <c r="AE458" s="1067"/>
      <c r="AF458" s="1067"/>
      <c r="AG458" s="1067"/>
    </row>
    <row r="459" spans="4:33" x14ac:dyDescent="0.25">
      <c r="D459" s="1050" t="s">
        <v>222</v>
      </c>
      <c r="E459" s="1050"/>
      <c r="F459" s="1050"/>
      <c r="G459" s="1050"/>
      <c r="H459" s="1050"/>
      <c r="I459" s="1050"/>
      <c r="J459" s="1050"/>
      <c r="K459" s="1050"/>
      <c r="L459" s="1050"/>
      <c r="M459" s="1050"/>
      <c r="N459" s="1067">
        <v>-5958</v>
      </c>
      <c r="O459" s="1067"/>
      <c r="P459" s="1067"/>
      <c r="Q459" s="1067"/>
      <c r="R459" s="1067"/>
      <c r="S459" s="1067"/>
      <c r="T459" s="1067"/>
      <c r="U459" s="1067"/>
      <c r="V459" s="1067"/>
      <c r="W459" s="1067"/>
      <c r="X459" s="1067"/>
      <c r="Y459" s="1067"/>
      <c r="Z459" s="1067"/>
      <c r="AA459" s="1067"/>
      <c r="AB459" s="1067"/>
      <c r="AC459" s="1067"/>
      <c r="AD459" s="1067"/>
      <c r="AE459" s="1067"/>
      <c r="AF459" s="1067"/>
      <c r="AG459" s="1067"/>
    </row>
    <row r="460" spans="4:33" x14ac:dyDescent="0.25">
      <c r="D460" s="1239" t="s">
        <v>224</v>
      </c>
      <c r="E460" s="1239"/>
      <c r="F460" s="1239"/>
      <c r="G460" s="1239"/>
      <c r="H460" s="1239"/>
      <c r="I460" s="1239"/>
      <c r="J460" s="1239"/>
      <c r="K460" s="1239"/>
      <c r="L460" s="1239"/>
      <c r="M460" s="1239"/>
      <c r="N460" s="1184"/>
      <c r="O460" s="1184"/>
      <c r="P460" s="1184"/>
      <c r="Q460" s="1184"/>
      <c r="R460" s="1184"/>
      <c r="S460" s="1184"/>
      <c r="T460" s="1184"/>
      <c r="U460" s="1184"/>
      <c r="V460" s="1184"/>
      <c r="W460" s="1184"/>
      <c r="X460" s="1184"/>
      <c r="Y460" s="1184"/>
      <c r="Z460" s="1184"/>
      <c r="AA460" s="1184"/>
      <c r="AB460" s="1184"/>
      <c r="AC460" s="1184"/>
      <c r="AD460" s="1184"/>
      <c r="AE460" s="1184"/>
      <c r="AF460" s="1184"/>
      <c r="AG460" s="1184"/>
    </row>
    <row r="461" spans="4:33" x14ac:dyDescent="0.25">
      <c r="D461" s="1239" t="s">
        <v>225</v>
      </c>
      <c r="E461" s="1239"/>
      <c r="F461" s="1239"/>
      <c r="G461" s="1239"/>
      <c r="H461" s="1239"/>
      <c r="I461" s="1239"/>
      <c r="J461" s="1239"/>
      <c r="K461" s="1239"/>
      <c r="L461" s="1239"/>
      <c r="M461" s="1239"/>
      <c r="N461" s="1184"/>
      <c r="O461" s="1184"/>
      <c r="P461" s="1184"/>
      <c r="Q461" s="1184"/>
      <c r="R461" s="1184"/>
      <c r="S461" s="1184"/>
      <c r="T461" s="1184"/>
      <c r="U461" s="1184"/>
      <c r="V461" s="1184"/>
      <c r="W461" s="1184"/>
      <c r="X461" s="1184"/>
      <c r="Y461" s="1184"/>
      <c r="Z461" s="1184"/>
      <c r="AA461" s="1184"/>
      <c r="AB461" s="1184"/>
      <c r="AC461" s="1184"/>
      <c r="AD461" s="1184"/>
      <c r="AE461" s="1184"/>
      <c r="AF461" s="1184"/>
      <c r="AG461" s="1184"/>
    </row>
    <row r="462" spans="4:33" x14ac:dyDescent="0.25">
      <c r="D462" s="1239" t="s">
        <v>226</v>
      </c>
      <c r="E462" s="1239"/>
      <c r="F462" s="1239"/>
      <c r="G462" s="1239"/>
      <c r="H462" s="1239"/>
      <c r="I462" s="1239"/>
      <c r="J462" s="1239"/>
      <c r="K462" s="1239"/>
      <c r="L462" s="1239"/>
      <c r="M462" s="1239"/>
      <c r="N462" s="1184">
        <v>21</v>
      </c>
      <c r="O462" s="1184"/>
      <c r="P462" s="1184"/>
      <c r="Q462" s="1184"/>
      <c r="R462" s="1184"/>
      <c r="S462" s="1184"/>
      <c r="T462" s="1184"/>
      <c r="U462" s="1184"/>
      <c r="V462" s="1184"/>
      <c r="W462" s="1184"/>
      <c r="X462" s="1184">
        <v>21</v>
      </c>
      <c r="Y462" s="1184"/>
      <c r="Z462" s="1184"/>
      <c r="AA462" s="1184"/>
      <c r="AB462" s="1184"/>
      <c r="AC462" s="1184"/>
      <c r="AD462" s="1184"/>
      <c r="AE462" s="1184"/>
      <c r="AF462" s="1184"/>
      <c r="AG462" s="1184"/>
    </row>
    <row r="463" spans="4:33" x14ac:dyDescent="0.25">
      <c r="D463" s="1239" t="s">
        <v>227</v>
      </c>
      <c r="E463" s="1239"/>
      <c r="F463" s="1239"/>
      <c r="G463" s="1239"/>
      <c r="H463" s="1239"/>
      <c r="I463" s="1239"/>
      <c r="J463" s="1239"/>
      <c r="K463" s="1239"/>
      <c r="L463" s="1239"/>
      <c r="M463" s="1239"/>
      <c r="N463" s="1184">
        <f>ROUND((N454+N457)*N462/100,0)</f>
        <v>101453</v>
      </c>
      <c r="O463" s="1184"/>
      <c r="P463" s="1184"/>
      <c r="Q463" s="1184"/>
      <c r="R463" s="1184"/>
      <c r="S463" s="1184"/>
      <c r="T463" s="1184"/>
      <c r="U463" s="1184"/>
      <c r="V463" s="1184"/>
      <c r="W463" s="1184"/>
      <c r="X463" s="1184">
        <f>ROUND((X454+X457)*X462/100,0)</f>
        <v>24546</v>
      </c>
      <c r="Y463" s="1184"/>
      <c r="Z463" s="1184"/>
      <c r="AA463" s="1184"/>
      <c r="AB463" s="1184"/>
      <c r="AC463" s="1184"/>
      <c r="AD463" s="1184"/>
      <c r="AE463" s="1184"/>
      <c r="AF463" s="1184"/>
      <c r="AG463" s="1184"/>
    </row>
    <row r="464" spans="4:33" x14ac:dyDescent="0.25">
      <c r="D464" s="1239" t="s">
        <v>228</v>
      </c>
      <c r="E464" s="1239"/>
      <c r="F464" s="1239"/>
      <c r="G464" s="1239"/>
      <c r="H464" s="1239"/>
      <c r="I464" s="1239"/>
      <c r="J464" s="1239"/>
      <c r="K464" s="1239"/>
      <c r="L464" s="1239"/>
      <c r="M464" s="1239"/>
      <c r="N464" s="1184">
        <f>N463</f>
        <v>101453</v>
      </c>
      <c r="O464" s="1184"/>
      <c r="P464" s="1184"/>
      <c r="Q464" s="1184"/>
      <c r="R464" s="1184"/>
      <c r="S464" s="1184"/>
      <c r="T464" s="1184"/>
      <c r="U464" s="1184"/>
      <c r="V464" s="1184"/>
      <c r="W464" s="1184"/>
      <c r="X464" s="1184">
        <f>X463</f>
        <v>24546</v>
      </c>
      <c r="Y464" s="1184"/>
      <c r="Z464" s="1184"/>
      <c r="AA464" s="1184"/>
      <c r="AB464" s="1184"/>
      <c r="AC464" s="1184"/>
      <c r="AD464" s="1184"/>
      <c r="AE464" s="1184"/>
      <c r="AF464" s="1184"/>
      <c r="AG464" s="1184"/>
    </row>
    <row r="465" spans="1:33" x14ac:dyDescent="0.25">
      <c r="D465" s="1050" t="s">
        <v>1581</v>
      </c>
      <c r="E465" s="1050"/>
      <c r="F465" s="1050"/>
      <c r="G465" s="1050"/>
      <c r="H465" s="1050"/>
      <c r="I465" s="1050"/>
      <c r="J465" s="1050"/>
      <c r="K465" s="1050"/>
      <c r="L465" s="1050"/>
      <c r="M465" s="1050"/>
      <c r="N465" s="1067">
        <f>N464-X464</f>
        <v>76907</v>
      </c>
      <c r="O465" s="1067"/>
      <c r="P465" s="1067"/>
      <c r="Q465" s="1067"/>
      <c r="R465" s="1067"/>
      <c r="S465" s="1067"/>
      <c r="T465" s="1067"/>
      <c r="U465" s="1067"/>
      <c r="V465" s="1067"/>
      <c r="W465" s="1067"/>
      <c r="X465" s="1067">
        <v>16647</v>
      </c>
      <c r="Y465" s="1067"/>
      <c r="Z465" s="1067"/>
      <c r="AA465" s="1067"/>
      <c r="AB465" s="1067"/>
      <c r="AC465" s="1067"/>
      <c r="AD465" s="1067"/>
      <c r="AE465" s="1067"/>
      <c r="AF465" s="1067"/>
      <c r="AG465" s="1067"/>
    </row>
    <row r="466" spans="1:33" x14ac:dyDescent="0.25">
      <c r="D466" s="1050" t="s">
        <v>230</v>
      </c>
      <c r="E466" s="1050"/>
      <c r="F466" s="1050"/>
      <c r="G466" s="1050"/>
      <c r="H466" s="1050"/>
      <c r="I466" s="1050"/>
      <c r="J466" s="1050"/>
      <c r="K466" s="1050"/>
      <c r="L466" s="1050"/>
      <c r="M466" s="1050"/>
      <c r="N466" s="1067"/>
      <c r="O466" s="1067"/>
      <c r="P466" s="1067"/>
      <c r="Q466" s="1067"/>
      <c r="R466" s="1067"/>
      <c r="S466" s="1067"/>
      <c r="T466" s="1067"/>
      <c r="U466" s="1067"/>
      <c r="V466" s="1067"/>
      <c r="W466" s="1067"/>
      <c r="X466" s="1067"/>
      <c r="Y466" s="1067"/>
      <c r="Z466" s="1067"/>
      <c r="AA466" s="1067"/>
      <c r="AB466" s="1067"/>
      <c r="AC466" s="1067"/>
      <c r="AD466" s="1067"/>
      <c r="AE466" s="1067"/>
      <c r="AF466" s="1067"/>
      <c r="AG466" s="1067"/>
    </row>
    <row r="467" spans="1:33" x14ac:dyDescent="0.25">
      <c r="D467" s="1239" t="s">
        <v>231</v>
      </c>
      <c r="E467" s="1239"/>
      <c r="F467" s="1239"/>
      <c r="G467" s="1239"/>
      <c r="H467" s="1239"/>
      <c r="I467" s="1239"/>
      <c r="J467" s="1239"/>
      <c r="K467" s="1239"/>
      <c r="L467" s="1239"/>
      <c r="M467" s="1239"/>
      <c r="N467" s="1184"/>
      <c r="O467" s="1184"/>
      <c r="P467" s="1184"/>
      <c r="Q467" s="1184"/>
      <c r="R467" s="1184"/>
      <c r="S467" s="1184"/>
      <c r="T467" s="1184"/>
      <c r="U467" s="1184"/>
      <c r="V467" s="1184"/>
      <c r="W467" s="1184"/>
      <c r="X467" s="1184"/>
      <c r="Y467" s="1184"/>
      <c r="Z467" s="1184"/>
      <c r="AA467" s="1184"/>
      <c r="AB467" s="1184"/>
      <c r="AC467" s="1184"/>
      <c r="AD467" s="1184"/>
      <c r="AE467" s="1184"/>
      <c r="AF467" s="1184"/>
      <c r="AG467" s="1184"/>
    </row>
    <row r="468" spans="1:33" x14ac:dyDescent="0.25">
      <c r="D468" s="1239" t="s">
        <v>232</v>
      </c>
      <c r="E468" s="1239"/>
      <c r="F468" s="1239"/>
      <c r="G468" s="1239"/>
      <c r="H468" s="1239"/>
      <c r="I468" s="1239"/>
      <c r="J468" s="1239"/>
      <c r="K468" s="1239"/>
      <c r="L468" s="1239"/>
      <c r="M468" s="1239"/>
      <c r="N468" s="1184"/>
      <c r="O468" s="1184"/>
      <c r="P468" s="1184"/>
      <c r="Q468" s="1184"/>
      <c r="R468" s="1184"/>
      <c r="S468" s="1184"/>
      <c r="T468" s="1184"/>
      <c r="U468" s="1184"/>
      <c r="V468" s="1184"/>
      <c r="W468" s="1184"/>
      <c r="X468" s="1184"/>
      <c r="Y468" s="1184"/>
      <c r="Z468" s="1184"/>
      <c r="AA468" s="1184"/>
      <c r="AB468" s="1184"/>
      <c r="AC468" s="1184"/>
      <c r="AD468" s="1184"/>
      <c r="AE468" s="1184"/>
      <c r="AF468" s="1184"/>
      <c r="AG468" s="1184"/>
    </row>
    <row r="469" spans="1:33" x14ac:dyDescent="0.25">
      <c r="D469" s="1050" t="s">
        <v>233</v>
      </c>
      <c r="E469" s="1050"/>
      <c r="F469" s="1050"/>
      <c r="G469" s="1050"/>
      <c r="H469" s="1050"/>
      <c r="I469" s="1050"/>
      <c r="J469" s="1050"/>
      <c r="K469" s="1050"/>
      <c r="L469" s="1050"/>
      <c r="M469" s="1050"/>
      <c r="N469" s="1067"/>
      <c r="O469" s="1067"/>
      <c r="P469" s="1067"/>
      <c r="Q469" s="1067"/>
      <c r="R469" s="1067"/>
      <c r="S469" s="1067"/>
      <c r="T469" s="1067"/>
      <c r="U469" s="1067"/>
      <c r="V469" s="1067"/>
      <c r="W469" s="1067"/>
      <c r="X469" s="1067"/>
      <c r="Y469" s="1067"/>
      <c r="Z469" s="1067"/>
      <c r="AA469" s="1067"/>
      <c r="AB469" s="1067"/>
      <c r="AC469" s="1067"/>
      <c r="AD469" s="1067"/>
      <c r="AE469" s="1067"/>
      <c r="AF469" s="1067"/>
      <c r="AG469" s="1067"/>
    </row>
    <row r="470" spans="1:33" x14ac:dyDescent="0.25">
      <c r="D470" s="1050" t="s">
        <v>230</v>
      </c>
      <c r="E470" s="1050"/>
      <c r="F470" s="1050"/>
      <c r="G470" s="1050"/>
      <c r="H470" s="1050"/>
      <c r="I470" s="1050"/>
      <c r="J470" s="1050"/>
      <c r="K470" s="1050"/>
      <c r="L470" s="1050"/>
      <c r="M470" s="1050"/>
      <c r="N470" s="1067"/>
      <c r="O470" s="1067"/>
      <c r="P470" s="1067"/>
      <c r="Q470" s="1067"/>
      <c r="R470" s="1067"/>
      <c r="S470" s="1067"/>
      <c r="T470" s="1067"/>
      <c r="U470" s="1067"/>
      <c r="V470" s="1067"/>
      <c r="W470" s="1067"/>
      <c r="X470" s="1054"/>
      <c r="Y470" s="1054"/>
      <c r="Z470" s="1054"/>
      <c r="AA470" s="1054"/>
      <c r="AB470" s="1054"/>
      <c r="AC470" s="1054"/>
      <c r="AD470" s="1054"/>
      <c r="AE470" s="1054"/>
      <c r="AF470" s="1054"/>
      <c r="AG470" s="1054"/>
    </row>
    <row r="471" spans="1:33" ht="13.5" thickBot="1" x14ac:dyDescent="0.3">
      <c r="D471" s="1131" t="s">
        <v>287</v>
      </c>
      <c r="E471" s="1131"/>
      <c r="F471" s="1131"/>
      <c r="G471" s="1131"/>
      <c r="H471" s="1131"/>
      <c r="I471" s="1131"/>
      <c r="J471" s="1131"/>
      <c r="K471" s="1131"/>
      <c r="L471" s="1131"/>
      <c r="M471" s="1131"/>
      <c r="N471" s="1185"/>
      <c r="O471" s="1185"/>
      <c r="P471" s="1185"/>
      <c r="Q471" s="1185"/>
      <c r="R471" s="1185"/>
      <c r="S471" s="1185"/>
      <c r="T471" s="1185"/>
      <c r="U471" s="1185"/>
      <c r="V471" s="1185"/>
      <c r="W471" s="1185"/>
      <c r="X471" s="1132"/>
      <c r="Y471" s="1132"/>
      <c r="Z471" s="1132"/>
      <c r="AA471" s="1132"/>
      <c r="AB471" s="1132"/>
      <c r="AC471" s="1132"/>
      <c r="AD471" s="1132"/>
      <c r="AE471" s="1132"/>
      <c r="AF471" s="1132"/>
      <c r="AG471" s="1132"/>
    </row>
    <row r="473" spans="1:33" x14ac:dyDescent="0.25">
      <c r="D473" s="1241" t="s">
        <v>1963</v>
      </c>
      <c r="E473" s="1241"/>
      <c r="F473" s="1241"/>
      <c r="G473" s="1241"/>
      <c r="H473" s="1241"/>
      <c r="I473" s="1241"/>
      <c r="J473" s="1241"/>
      <c r="K473" s="1241"/>
      <c r="L473" s="1241"/>
      <c r="M473" s="1241"/>
      <c r="N473" s="1241"/>
      <c r="O473" s="1241"/>
      <c r="P473" s="1241"/>
      <c r="Q473" s="1241"/>
      <c r="R473" s="1241"/>
      <c r="S473" s="1241"/>
      <c r="T473" s="1241"/>
      <c r="U473" s="1241"/>
      <c r="V473" s="1241"/>
      <c r="W473" s="1241"/>
      <c r="X473" s="1241"/>
      <c r="Y473" s="1241"/>
      <c r="Z473" s="1241"/>
      <c r="AA473" s="1241"/>
      <c r="AB473" s="1241"/>
      <c r="AC473" s="1241"/>
      <c r="AD473" s="1241"/>
      <c r="AE473" s="1241"/>
      <c r="AF473" s="1241"/>
      <c r="AG473" s="1241"/>
    </row>
    <row r="474" spans="1:33" s="910" customFormat="1" x14ac:dyDescent="0.25">
      <c r="A474" s="909"/>
      <c r="D474" s="939"/>
      <c r="E474" s="939"/>
      <c r="F474" s="939"/>
      <c r="G474" s="939"/>
      <c r="H474" s="939"/>
      <c r="I474" s="939"/>
      <c r="J474" s="939"/>
      <c r="K474" s="939"/>
      <c r="L474" s="939"/>
      <c r="M474" s="939"/>
      <c r="N474" s="939"/>
      <c r="O474" s="939"/>
      <c r="P474" s="939"/>
      <c r="Q474" s="939"/>
      <c r="R474" s="939"/>
      <c r="S474" s="939"/>
      <c r="T474" s="939"/>
      <c r="U474" s="939"/>
      <c r="V474" s="939"/>
      <c r="W474" s="939"/>
      <c r="X474" s="939"/>
      <c r="Y474" s="939"/>
      <c r="Z474" s="939"/>
      <c r="AA474" s="939"/>
      <c r="AB474" s="939"/>
      <c r="AC474" s="939"/>
      <c r="AD474" s="939"/>
      <c r="AE474" s="939"/>
      <c r="AF474" s="939"/>
      <c r="AG474" s="939"/>
    </row>
    <row r="475" spans="1:33" x14ac:dyDescent="0.25">
      <c r="D475" s="902" t="s">
        <v>1989</v>
      </c>
    </row>
    <row r="476" spans="1:33" x14ac:dyDescent="0.25">
      <c r="D476" s="1087"/>
      <c r="E476" s="1087"/>
      <c r="F476" s="1087"/>
      <c r="G476" s="1087"/>
      <c r="H476" s="1087"/>
      <c r="I476" s="1087"/>
      <c r="J476" s="1087"/>
      <c r="K476" s="1087"/>
      <c r="L476" s="1087"/>
      <c r="M476" s="1087"/>
      <c r="N476" s="1087"/>
      <c r="O476" s="1087"/>
      <c r="P476" s="1087"/>
      <c r="Q476" s="1087"/>
      <c r="R476" s="1087"/>
      <c r="S476" s="1087"/>
      <c r="T476" s="1087"/>
      <c r="U476" s="1087"/>
      <c r="V476" s="1087"/>
      <c r="W476" s="1087"/>
      <c r="X476" s="1087"/>
      <c r="Y476" s="1087"/>
      <c r="Z476" s="1087"/>
      <c r="AA476" s="1087"/>
      <c r="AB476" s="1087"/>
      <c r="AC476" s="1087"/>
      <c r="AD476" s="1087"/>
      <c r="AE476" s="1087"/>
      <c r="AF476" s="1087"/>
      <c r="AG476" s="1087"/>
    </row>
    <row r="477" spans="1:33" x14ac:dyDescent="0.25">
      <c r="D477" s="1087" t="s">
        <v>1582</v>
      </c>
      <c r="E477" s="1087"/>
      <c r="F477" s="1087"/>
      <c r="G477" s="1087"/>
      <c r="H477" s="1087"/>
      <c r="I477" s="1087"/>
      <c r="J477" s="1087"/>
      <c r="K477" s="1087"/>
      <c r="L477" s="1087"/>
      <c r="M477" s="1087"/>
      <c r="N477" s="1087"/>
      <c r="O477" s="1087"/>
      <c r="P477" s="1087"/>
      <c r="Q477" s="1087"/>
      <c r="R477" s="1087"/>
      <c r="S477" s="1087"/>
      <c r="T477" s="1087"/>
      <c r="U477" s="1087"/>
      <c r="V477" s="1087"/>
      <c r="W477" s="1087"/>
      <c r="X477" s="1087"/>
      <c r="Y477" s="1087"/>
      <c r="Z477" s="1087"/>
      <c r="AA477" s="1087"/>
      <c r="AB477" s="1087"/>
      <c r="AC477" s="1087"/>
      <c r="AD477" s="1087"/>
      <c r="AE477" s="1087"/>
      <c r="AF477" s="1087"/>
      <c r="AG477" s="1087"/>
    </row>
    <row r="478" spans="1:33" ht="13.5" thickBot="1" x14ac:dyDescent="0.3"/>
    <row r="479" spans="1:33" ht="27" customHeight="1" thickBot="1" x14ac:dyDescent="0.3">
      <c r="D479" s="1228" t="s">
        <v>131</v>
      </c>
      <c r="E479" s="1229"/>
      <c r="F479" s="1229"/>
      <c r="G479" s="1229"/>
      <c r="H479" s="1229"/>
      <c r="I479" s="1229"/>
      <c r="J479" s="1229"/>
      <c r="K479" s="1229"/>
      <c r="L479" s="1229"/>
      <c r="M479" s="1230"/>
      <c r="N479" s="1231" t="s">
        <v>1954</v>
      </c>
      <c r="O479" s="1232"/>
      <c r="P479" s="1232"/>
      <c r="Q479" s="1232"/>
      <c r="R479" s="1232"/>
      <c r="S479" s="1232"/>
      <c r="T479" s="1232"/>
      <c r="U479" s="1232"/>
      <c r="V479" s="1232"/>
      <c r="W479" s="1233"/>
      <c r="X479" s="1231" t="s">
        <v>456</v>
      </c>
      <c r="Y479" s="1232"/>
      <c r="Z479" s="1232"/>
      <c r="AA479" s="1232"/>
      <c r="AB479" s="1232"/>
      <c r="AC479" s="1232"/>
      <c r="AD479" s="1232"/>
      <c r="AE479" s="1232"/>
      <c r="AF479" s="1232"/>
      <c r="AG479" s="1233"/>
    </row>
    <row r="480" spans="1:33" x14ac:dyDescent="0.25">
      <c r="D480" s="1234" t="s">
        <v>234</v>
      </c>
      <c r="E480" s="1235"/>
      <c r="F480" s="1235"/>
      <c r="G480" s="1235"/>
      <c r="H480" s="1235"/>
      <c r="I480" s="1235"/>
      <c r="J480" s="1235"/>
      <c r="K480" s="1235"/>
      <c r="L480" s="1235"/>
      <c r="M480" s="1236"/>
      <c r="N480" s="1237">
        <v>0</v>
      </c>
      <c r="O480" s="1238"/>
      <c r="P480" s="1238"/>
      <c r="Q480" s="1238"/>
      <c r="R480" s="1238"/>
      <c r="S480" s="1238"/>
      <c r="T480" s="1238"/>
      <c r="U480" s="1238"/>
      <c r="V480" s="1238"/>
      <c r="W480" s="1238"/>
      <c r="X480" s="1238">
        <v>0</v>
      </c>
      <c r="Y480" s="1238"/>
      <c r="Z480" s="1238"/>
      <c r="AA480" s="1238"/>
      <c r="AB480" s="1238"/>
      <c r="AC480" s="1238"/>
      <c r="AD480" s="1238"/>
      <c r="AE480" s="1238"/>
      <c r="AF480" s="1238"/>
      <c r="AG480" s="1238"/>
    </row>
    <row r="481" spans="4:33" x14ac:dyDescent="0.25">
      <c r="D481" s="1141" t="s">
        <v>235</v>
      </c>
      <c r="E481" s="1142"/>
      <c r="F481" s="1142"/>
      <c r="G481" s="1142"/>
      <c r="H481" s="1142"/>
      <c r="I481" s="1142"/>
      <c r="J481" s="1142"/>
      <c r="K481" s="1142"/>
      <c r="L481" s="1142"/>
      <c r="M481" s="1143"/>
      <c r="N481" s="1190">
        <v>2462</v>
      </c>
      <c r="O481" s="1067"/>
      <c r="P481" s="1067"/>
      <c r="Q481" s="1067"/>
      <c r="R481" s="1067"/>
      <c r="S481" s="1067"/>
      <c r="T481" s="1067"/>
      <c r="U481" s="1067"/>
      <c r="V481" s="1067"/>
      <c r="W481" s="1067"/>
      <c r="X481" s="1191">
        <v>2484</v>
      </c>
      <c r="Y481" s="1192"/>
      <c r="Z481" s="1192"/>
      <c r="AA481" s="1192"/>
      <c r="AB481" s="1192"/>
      <c r="AC481" s="1192"/>
      <c r="AD481" s="1192"/>
      <c r="AE481" s="1192"/>
      <c r="AF481" s="1192"/>
      <c r="AG481" s="1190"/>
    </row>
    <row r="482" spans="4:33" x14ac:dyDescent="0.25">
      <c r="D482" s="1141" t="s">
        <v>236</v>
      </c>
      <c r="E482" s="1142"/>
      <c r="F482" s="1142"/>
      <c r="G482" s="1142"/>
      <c r="H482" s="1142"/>
      <c r="I482" s="1142"/>
      <c r="J482" s="1142"/>
      <c r="K482" s="1142"/>
      <c r="L482" s="1142"/>
      <c r="M482" s="1143"/>
      <c r="N482" s="1190"/>
      <c r="O482" s="1067"/>
      <c r="P482" s="1067"/>
      <c r="Q482" s="1067"/>
      <c r="R482" s="1067"/>
      <c r="S482" s="1067"/>
      <c r="T482" s="1067"/>
      <c r="U482" s="1067"/>
      <c r="V482" s="1067"/>
      <c r="W482" s="1067"/>
      <c r="X482" s="1191"/>
      <c r="Y482" s="1192"/>
      <c r="Z482" s="1192"/>
      <c r="AA482" s="1192"/>
      <c r="AB482" s="1192"/>
      <c r="AC482" s="1192"/>
      <c r="AD482" s="1192"/>
      <c r="AE482" s="1192"/>
      <c r="AF482" s="1192"/>
      <c r="AG482" s="1190"/>
    </row>
    <row r="483" spans="4:33" x14ac:dyDescent="0.25">
      <c r="D483" s="1141" t="s">
        <v>237</v>
      </c>
      <c r="E483" s="1142"/>
      <c r="F483" s="1142"/>
      <c r="G483" s="1142"/>
      <c r="H483" s="1142"/>
      <c r="I483" s="1142"/>
      <c r="J483" s="1142"/>
      <c r="K483" s="1142"/>
      <c r="L483" s="1142"/>
      <c r="M483" s="1143"/>
      <c r="N483" s="1190"/>
      <c r="O483" s="1067"/>
      <c r="P483" s="1067"/>
      <c r="Q483" s="1067"/>
      <c r="R483" s="1067"/>
      <c r="S483" s="1067"/>
      <c r="T483" s="1067"/>
      <c r="U483" s="1067"/>
      <c r="V483" s="1067"/>
      <c r="W483" s="1067"/>
      <c r="X483" s="1191"/>
      <c r="Y483" s="1192"/>
      <c r="Z483" s="1192"/>
      <c r="AA483" s="1192"/>
      <c r="AB483" s="1192"/>
      <c r="AC483" s="1192"/>
      <c r="AD483" s="1192"/>
      <c r="AE483" s="1192"/>
      <c r="AF483" s="1192"/>
      <c r="AG483" s="1190"/>
    </row>
    <row r="484" spans="4:33" x14ac:dyDescent="0.25">
      <c r="D484" s="1193" t="s">
        <v>238</v>
      </c>
      <c r="E484" s="1194"/>
      <c r="F484" s="1194"/>
      <c r="G484" s="1194"/>
      <c r="H484" s="1194"/>
      <c r="I484" s="1194"/>
      <c r="J484" s="1194"/>
      <c r="K484" s="1194"/>
      <c r="L484" s="1194"/>
      <c r="M484" s="1195"/>
      <c r="N484" s="1190">
        <f>N481+N482+N483</f>
        <v>2462</v>
      </c>
      <c r="O484" s="1067"/>
      <c r="P484" s="1067"/>
      <c r="Q484" s="1067"/>
      <c r="R484" s="1067"/>
      <c r="S484" s="1067"/>
      <c r="T484" s="1067"/>
      <c r="U484" s="1067"/>
      <c r="V484" s="1067"/>
      <c r="W484" s="1067"/>
      <c r="X484" s="1190">
        <f>X481+X482+X483</f>
        <v>2484</v>
      </c>
      <c r="Y484" s="1067"/>
      <c r="Z484" s="1067"/>
      <c r="AA484" s="1067"/>
      <c r="AB484" s="1067"/>
      <c r="AC484" s="1067"/>
      <c r="AD484" s="1067"/>
      <c r="AE484" s="1067"/>
      <c r="AF484" s="1067"/>
      <c r="AG484" s="1067"/>
    </row>
    <row r="485" spans="4:33" x14ac:dyDescent="0.25">
      <c r="D485" s="1193" t="s">
        <v>239</v>
      </c>
      <c r="E485" s="1194"/>
      <c r="F485" s="1194"/>
      <c r="G485" s="1194"/>
      <c r="H485" s="1194"/>
      <c r="I485" s="1194"/>
      <c r="J485" s="1194"/>
      <c r="K485" s="1194"/>
      <c r="L485" s="1194"/>
      <c r="M485" s="1195"/>
      <c r="N485" s="1190">
        <v>-2462</v>
      </c>
      <c r="O485" s="1067"/>
      <c r="P485" s="1067"/>
      <c r="Q485" s="1067"/>
      <c r="R485" s="1067"/>
      <c r="S485" s="1067"/>
      <c r="T485" s="1067"/>
      <c r="U485" s="1067"/>
      <c r="V485" s="1067"/>
      <c r="W485" s="1067"/>
      <c r="X485" s="1191">
        <v>-2484</v>
      </c>
      <c r="Y485" s="1192"/>
      <c r="Z485" s="1192"/>
      <c r="AA485" s="1192"/>
      <c r="AB485" s="1192"/>
      <c r="AC485" s="1192"/>
      <c r="AD485" s="1192"/>
      <c r="AE485" s="1192"/>
      <c r="AF485" s="1192"/>
      <c r="AG485" s="1190"/>
    </row>
    <row r="486" spans="4:33" ht="13.5" thickBot="1" x14ac:dyDescent="0.3">
      <c r="D486" s="1218" t="s">
        <v>240</v>
      </c>
      <c r="E486" s="1219"/>
      <c r="F486" s="1219"/>
      <c r="G486" s="1219"/>
      <c r="H486" s="1219"/>
      <c r="I486" s="1219"/>
      <c r="J486" s="1219"/>
      <c r="K486" s="1219"/>
      <c r="L486" s="1219"/>
      <c r="M486" s="1220"/>
      <c r="N486" s="1221">
        <f>N480+N484+N485</f>
        <v>0</v>
      </c>
      <c r="O486" s="1170"/>
      <c r="P486" s="1170"/>
      <c r="Q486" s="1170"/>
      <c r="R486" s="1170"/>
      <c r="S486" s="1170"/>
      <c r="T486" s="1170"/>
      <c r="U486" s="1170"/>
      <c r="V486" s="1170"/>
      <c r="W486" s="1170"/>
      <c r="X486" s="1221">
        <f>X480+X484+X485</f>
        <v>0</v>
      </c>
      <c r="Y486" s="1170"/>
      <c r="Z486" s="1170"/>
      <c r="AA486" s="1170"/>
      <c r="AB486" s="1170"/>
      <c r="AC486" s="1170"/>
      <c r="AD486" s="1170"/>
      <c r="AE486" s="1170"/>
      <c r="AF486" s="1170"/>
      <c r="AG486" s="1170"/>
    </row>
    <row r="488" spans="4:33" x14ac:dyDescent="0.25">
      <c r="D488" s="902" t="s">
        <v>1990</v>
      </c>
    </row>
    <row r="490" spans="4:33" x14ac:dyDescent="0.25">
      <c r="D490" s="1087" t="s">
        <v>1237</v>
      </c>
      <c r="E490" s="1087"/>
      <c r="F490" s="1087"/>
      <c r="G490" s="1087"/>
      <c r="H490" s="1087"/>
      <c r="I490" s="1087"/>
      <c r="J490" s="1087"/>
      <c r="K490" s="1087"/>
      <c r="L490" s="1087"/>
      <c r="M490" s="1087"/>
      <c r="N490" s="1087"/>
      <c r="O490" s="1087"/>
      <c r="P490" s="1087"/>
      <c r="Q490" s="1087"/>
      <c r="R490" s="1087"/>
      <c r="S490" s="1087"/>
      <c r="T490" s="1087"/>
      <c r="U490" s="1087"/>
      <c r="V490" s="1087"/>
      <c r="W490" s="1087"/>
      <c r="X490" s="1087"/>
      <c r="Y490" s="1087"/>
      <c r="Z490" s="1087"/>
      <c r="AA490" s="1087"/>
      <c r="AB490" s="1087"/>
      <c r="AC490" s="1087"/>
      <c r="AD490" s="1087"/>
      <c r="AE490" s="1087"/>
      <c r="AF490" s="1087"/>
      <c r="AG490" s="1087"/>
    </row>
    <row r="491" spans="4:33" ht="13.5" thickBot="1" x14ac:dyDescent="0.3"/>
    <row r="492" spans="4:33" ht="73.5" customHeight="1" thickBot="1" x14ac:dyDescent="0.3">
      <c r="D492" s="1056" t="s">
        <v>131</v>
      </c>
      <c r="E492" s="1056"/>
      <c r="F492" s="1056"/>
      <c r="G492" s="1056"/>
      <c r="H492" s="1056"/>
      <c r="I492" s="1056"/>
      <c r="J492" s="1056"/>
      <c r="K492" s="1056" t="s">
        <v>246</v>
      </c>
      <c r="L492" s="1056"/>
      <c r="M492" s="1056"/>
      <c r="N492" s="1056" t="s">
        <v>441</v>
      </c>
      <c r="O492" s="1056"/>
      <c r="P492" s="1056"/>
      <c r="Q492" s="1056"/>
      <c r="R492" s="1056" t="s">
        <v>247</v>
      </c>
      <c r="S492" s="1056"/>
      <c r="T492" s="1056"/>
      <c r="U492" s="1056"/>
      <c r="V492" s="1231" t="s">
        <v>248</v>
      </c>
      <c r="W492" s="1232"/>
      <c r="X492" s="1232"/>
      <c r="Y492" s="1232"/>
      <c r="Z492" s="1231" t="s">
        <v>1574</v>
      </c>
      <c r="AA492" s="1232"/>
      <c r="AB492" s="1232"/>
      <c r="AC492" s="1233"/>
      <c r="AD492" s="1056" t="s">
        <v>249</v>
      </c>
      <c r="AE492" s="1056"/>
      <c r="AF492" s="1056"/>
      <c r="AG492" s="1056"/>
    </row>
    <row r="493" spans="4:33" ht="13.5" thickBot="1" x14ac:dyDescent="0.3">
      <c r="D493" s="1186" t="s">
        <v>250</v>
      </c>
      <c r="E493" s="1186"/>
      <c r="F493" s="1186"/>
      <c r="G493" s="1186"/>
      <c r="H493" s="1186"/>
      <c r="I493" s="1186"/>
      <c r="J493" s="1186"/>
      <c r="K493" s="1186"/>
      <c r="L493" s="1186"/>
      <c r="M493" s="1186"/>
      <c r="N493" s="1186"/>
      <c r="O493" s="1186"/>
      <c r="P493" s="1186"/>
      <c r="Q493" s="1186"/>
      <c r="R493" s="1186"/>
      <c r="S493" s="1186"/>
      <c r="T493" s="1186"/>
      <c r="U493" s="1186"/>
      <c r="V493" s="1186"/>
      <c r="W493" s="1186"/>
      <c r="X493" s="1186"/>
      <c r="Y493" s="1186"/>
      <c r="Z493" s="1186"/>
      <c r="AA493" s="1186"/>
      <c r="AB493" s="1186"/>
      <c r="AC493" s="1186"/>
      <c r="AD493" s="1186"/>
      <c r="AE493" s="1186"/>
      <c r="AF493" s="1186"/>
      <c r="AG493" s="1186"/>
    </row>
    <row r="494" spans="4:33" x14ac:dyDescent="0.25">
      <c r="D494" s="1200"/>
      <c r="E494" s="1200"/>
      <c r="F494" s="1200"/>
      <c r="G494" s="1200"/>
      <c r="H494" s="1200"/>
      <c r="I494" s="1200"/>
      <c r="J494" s="1200"/>
      <c r="K494" s="1343"/>
      <c r="L494" s="1343"/>
      <c r="M494" s="1343"/>
      <c r="N494" s="1365"/>
      <c r="O494" s="1366"/>
      <c r="P494" s="1366"/>
      <c r="Q494" s="1366"/>
      <c r="R494" s="1212"/>
      <c r="S494" s="1212"/>
      <c r="T494" s="1212"/>
      <c r="U494" s="1212"/>
      <c r="V494" s="1213"/>
      <c r="W494" s="1214"/>
      <c r="X494" s="1214"/>
      <c r="Y494" s="1215"/>
      <c r="Z494" s="1213"/>
      <c r="AA494" s="1214"/>
      <c r="AB494" s="1214"/>
      <c r="AC494" s="1215"/>
      <c r="AD494" s="1204"/>
      <c r="AE494" s="1204"/>
      <c r="AF494" s="1204"/>
      <c r="AG494" s="1205"/>
    </row>
    <row r="495" spans="4:33" x14ac:dyDescent="0.25">
      <c r="D495" s="1202"/>
      <c r="E495" s="1202"/>
      <c r="F495" s="1202"/>
      <c r="G495" s="1202"/>
      <c r="H495" s="1202"/>
      <c r="I495" s="1202"/>
      <c r="J495" s="1202"/>
      <c r="K495" s="1196"/>
      <c r="L495" s="1196"/>
      <c r="M495" s="1196"/>
      <c r="N495" s="1206"/>
      <c r="O495" s="1207"/>
      <c r="P495" s="1207"/>
      <c r="Q495" s="1207"/>
      <c r="R495" s="1208"/>
      <c r="S495" s="1208"/>
      <c r="T495" s="1208"/>
      <c r="U495" s="1208"/>
      <c r="V495" s="1187"/>
      <c r="W495" s="1188"/>
      <c r="X495" s="1188"/>
      <c r="Y495" s="1189"/>
      <c r="Z495" s="1187"/>
      <c r="AA495" s="1188"/>
      <c r="AB495" s="1188"/>
      <c r="AC495" s="1189"/>
      <c r="AD495" s="1124"/>
      <c r="AE495" s="1124"/>
      <c r="AF495" s="1124"/>
      <c r="AG495" s="1125"/>
    </row>
    <row r="496" spans="4:33" ht="13.5" thickBot="1" x14ac:dyDescent="0.3">
      <c r="D496" s="1203"/>
      <c r="E496" s="1203"/>
      <c r="F496" s="1203"/>
      <c r="G496" s="1203"/>
      <c r="H496" s="1203"/>
      <c r="I496" s="1203"/>
      <c r="J496" s="1203"/>
      <c r="K496" s="1201"/>
      <c r="L496" s="1201"/>
      <c r="M496" s="1201"/>
      <c r="N496" s="1331"/>
      <c r="O496" s="1332"/>
      <c r="P496" s="1332"/>
      <c r="Q496" s="1332"/>
      <c r="R496" s="1333"/>
      <c r="S496" s="1333"/>
      <c r="T496" s="1333"/>
      <c r="U496" s="1333"/>
      <c r="V496" s="1224"/>
      <c r="W496" s="1225"/>
      <c r="X496" s="1225"/>
      <c r="Y496" s="1226"/>
      <c r="Z496" s="1224"/>
      <c r="AA496" s="1225"/>
      <c r="AB496" s="1225"/>
      <c r="AC496" s="1226"/>
      <c r="AD496" s="1222"/>
      <c r="AE496" s="1222"/>
      <c r="AF496" s="1222"/>
      <c r="AG496" s="1223"/>
    </row>
    <row r="497" spans="4:33" ht="13.5" thickBot="1" x14ac:dyDescent="0.3">
      <c r="D497" s="1186" t="s">
        <v>251</v>
      </c>
      <c r="E497" s="1186"/>
      <c r="F497" s="1186"/>
      <c r="G497" s="1186"/>
      <c r="H497" s="1186"/>
      <c r="I497" s="1186"/>
      <c r="J497" s="1186"/>
      <c r="K497" s="1186"/>
      <c r="L497" s="1186"/>
      <c r="M497" s="1186"/>
      <c r="N497" s="1186"/>
      <c r="O497" s="1186"/>
      <c r="P497" s="1186"/>
      <c r="Q497" s="1186"/>
      <c r="R497" s="1186"/>
      <c r="S497" s="1186"/>
      <c r="T497" s="1186"/>
      <c r="U497" s="1186"/>
      <c r="V497" s="1186"/>
      <c r="W497" s="1186"/>
      <c r="X497" s="1186"/>
      <c r="Y497" s="1186"/>
      <c r="Z497" s="1186"/>
      <c r="AA497" s="1186"/>
      <c r="AB497" s="1186"/>
      <c r="AC497" s="1186"/>
      <c r="AD497" s="1186"/>
      <c r="AE497" s="1186"/>
      <c r="AF497" s="1186"/>
      <c r="AG497" s="1186"/>
    </row>
    <row r="498" spans="4:33" ht="30.75" customHeight="1" x14ac:dyDescent="0.25">
      <c r="D498" s="1197" t="s">
        <v>1877</v>
      </c>
      <c r="E498" s="1198"/>
      <c r="F498" s="1198"/>
      <c r="G498" s="1198"/>
      <c r="H498" s="1198"/>
      <c r="I498" s="1198"/>
      <c r="J498" s="1199"/>
      <c r="K498" s="1200" t="s">
        <v>1876</v>
      </c>
      <c r="L498" s="1200"/>
      <c r="M498" s="1200"/>
      <c r="N498" s="1348" t="s">
        <v>1910</v>
      </c>
      <c r="O498" s="1349"/>
      <c r="P498" s="1349"/>
      <c r="Q498" s="1350"/>
      <c r="R498" s="1351" t="s">
        <v>1205</v>
      </c>
      <c r="S498" s="1351"/>
      <c r="T498" s="1351"/>
      <c r="U498" s="1351"/>
      <c r="V498" s="1298">
        <v>0</v>
      </c>
      <c r="W498" s="1204"/>
      <c r="X498" s="1204"/>
      <c r="Y498" s="1427"/>
      <c r="Z498" s="1209">
        <v>0</v>
      </c>
      <c r="AA498" s="1210"/>
      <c r="AB498" s="1210"/>
      <c r="AC498" s="1211"/>
      <c r="AD498" s="1204">
        <v>38848</v>
      </c>
      <c r="AE498" s="1204"/>
      <c r="AF498" s="1204"/>
      <c r="AG498" s="1205"/>
    </row>
    <row r="499" spans="4:33" x14ac:dyDescent="0.25">
      <c r="D499" s="1202"/>
      <c r="E499" s="1202"/>
      <c r="F499" s="1202"/>
      <c r="G499" s="1202"/>
      <c r="H499" s="1202"/>
      <c r="I499" s="1202"/>
      <c r="J499" s="1202"/>
      <c r="K499" s="1196"/>
      <c r="L499" s="1196"/>
      <c r="M499" s="1196"/>
      <c r="N499" s="1206"/>
      <c r="O499" s="1207"/>
      <c r="P499" s="1207"/>
      <c r="Q499" s="1207"/>
      <c r="R499" s="1208"/>
      <c r="S499" s="1208"/>
      <c r="T499" s="1208"/>
      <c r="U499" s="1208"/>
      <c r="V499" s="1187"/>
      <c r="W499" s="1188"/>
      <c r="X499" s="1188"/>
      <c r="Y499" s="1189"/>
      <c r="Z499" s="1187"/>
      <c r="AA499" s="1188"/>
      <c r="AB499" s="1188"/>
      <c r="AC499" s="1189"/>
      <c r="AD499" s="1124"/>
      <c r="AE499" s="1124"/>
      <c r="AF499" s="1124"/>
      <c r="AG499" s="1125"/>
    </row>
    <row r="500" spans="4:33" ht="13.5" thickBot="1" x14ac:dyDescent="0.3">
      <c r="D500" s="1203"/>
      <c r="E500" s="1203"/>
      <c r="F500" s="1203"/>
      <c r="G500" s="1203"/>
      <c r="H500" s="1203"/>
      <c r="I500" s="1203"/>
      <c r="J500" s="1203"/>
      <c r="K500" s="1201"/>
      <c r="L500" s="1201"/>
      <c r="M500" s="1201"/>
      <c r="N500" s="1331"/>
      <c r="O500" s="1332"/>
      <c r="P500" s="1332"/>
      <c r="Q500" s="1332"/>
      <c r="R500" s="1333"/>
      <c r="S500" s="1333"/>
      <c r="T500" s="1333"/>
      <c r="U500" s="1333"/>
      <c r="V500" s="1224"/>
      <c r="W500" s="1225"/>
      <c r="X500" s="1225"/>
      <c r="Y500" s="1226"/>
      <c r="Z500" s="1224"/>
      <c r="AA500" s="1225"/>
      <c r="AB500" s="1225"/>
      <c r="AC500" s="1226"/>
      <c r="AD500" s="1222"/>
      <c r="AE500" s="1222"/>
      <c r="AF500" s="1222"/>
      <c r="AG500" s="1223"/>
    </row>
    <row r="502" spans="4:33" x14ac:dyDescent="0.25">
      <c r="D502" s="1241" t="s">
        <v>1915</v>
      </c>
      <c r="E502" s="1241"/>
      <c r="F502" s="1241"/>
      <c r="G502" s="1241"/>
      <c r="H502" s="1241"/>
      <c r="I502" s="1241"/>
      <c r="J502" s="1241"/>
      <c r="K502" s="1241"/>
      <c r="L502" s="1241"/>
      <c r="M502" s="1241"/>
      <c r="N502" s="1241"/>
      <c r="O502" s="1241"/>
      <c r="P502" s="1241"/>
      <c r="Q502" s="1241"/>
      <c r="R502" s="1241"/>
      <c r="S502" s="1241"/>
      <c r="T502" s="1241"/>
      <c r="U502" s="1241"/>
      <c r="V502" s="1241"/>
      <c r="W502" s="1241"/>
      <c r="X502" s="1241"/>
      <c r="Y502" s="1241"/>
      <c r="Z502" s="1241"/>
      <c r="AA502" s="1241"/>
      <c r="AB502" s="1241"/>
      <c r="AC502" s="1241"/>
      <c r="AD502" s="1241"/>
      <c r="AE502" s="1241"/>
      <c r="AF502" s="1241"/>
      <c r="AG502" s="1241"/>
    </row>
    <row r="504" spans="4:33" x14ac:dyDescent="0.25">
      <c r="D504" s="942"/>
    </row>
    <row r="505" spans="4:33" x14ac:dyDescent="0.25">
      <c r="D505" s="902" t="s">
        <v>1991</v>
      </c>
    </row>
    <row r="507" spans="4:33" x14ac:dyDescent="0.25">
      <c r="D507" s="1087" t="s">
        <v>1238</v>
      </c>
      <c r="E507" s="1087"/>
      <c r="F507" s="1087"/>
      <c r="G507" s="1087"/>
      <c r="H507" s="1087"/>
      <c r="I507" s="1087"/>
      <c r="J507" s="1087"/>
      <c r="K507" s="1087"/>
      <c r="L507" s="1087"/>
      <c r="M507" s="1087"/>
      <c r="N507" s="1087"/>
      <c r="O507" s="1087"/>
      <c r="P507" s="1087"/>
      <c r="Q507" s="1087"/>
      <c r="R507" s="1087"/>
      <c r="S507" s="1087"/>
      <c r="T507" s="1087"/>
      <c r="U507" s="1087"/>
      <c r="V507" s="1087"/>
      <c r="W507" s="1087"/>
      <c r="X507" s="1087"/>
      <c r="Y507" s="1087"/>
      <c r="Z507" s="1087"/>
      <c r="AA507" s="1087"/>
      <c r="AB507" s="1087"/>
      <c r="AC507" s="1087"/>
      <c r="AD507" s="1087"/>
      <c r="AE507" s="1087"/>
      <c r="AF507" s="1087"/>
      <c r="AG507" s="1087"/>
    </row>
    <row r="508" spans="4:33" ht="13.5" thickBot="1" x14ac:dyDescent="0.3"/>
    <row r="509" spans="4:33" ht="27" customHeight="1" thickBot="1" x14ac:dyDescent="0.3">
      <c r="D509" s="1216" t="s">
        <v>131</v>
      </c>
      <c r="E509" s="1216"/>
      <c r="F509" s="1216"/>
      <c r="G509" s="1216"/>
      <c r="H509" s="1216"/>
      <c r="I509" s="1216"/>
      <c r="J509" s="1216"/>
      <c r="K509" s="1216"/>
      <c r="L509" s="1216"/>
      <c r="M509" s="1216"/>
      <c r="N509" s="1217" t="s">
        <v>1954</v>
      </c>
      <c r="O509" s="1217"/>
      <c r="P509" s="1217"/>
      <c r="Q509" s="1217"/>
      <c r="R509" s="1217"/>
      <c r="S509" s="1217"/>
      <c r="T509" s="1217"/>
      <c r="U509" s="1217"/>
      <c r="V509" s="1217"/>
      <c r="W509" s="1217"/>
      <c r="X509" s="1217" t="s">
        <v>456</v>
      </c>
      <c r="Y509" s="1217"/>
      <c r="Z509" s="1217"/>
      <c r="AA509" s="1217"/>
      <c r="AB509" s="1217"/>
      <c r="AC509" s="1217"/>
      <c r="AD509" s="1217"/>
      <c r="AE509" s="1217"/>
      <c r="AF509" s="1217"/>
      <c r="AG509" s="1217"/>
    </row>
    <row r="510" spans="4:33" ht="13.5" thickBot="1" x14ac:dyDescent="0.3">
      <c r="D510" s="1178" t="s">
        <v>1239</v>
      </c>
      <c r="E510" s="1178"/>
      <c r="F510" s="1178"/>
      <c r="G510" s="1178"/>
      <c r="H510" s="1178"/>
      <c r="I510" s="1178"/>
      <c r="J510" s="1178"/>
      <c r="K510" s="1178"/>
      <c r="L510" s="1178"/>
      <c r="M510" s="1178"/>
      <c r="N510" s="1179">
        <v>0</v>
      </c>
      <c r="O510" s="1179"/>
      <c r="P510" s="1179"/>
      <c r="Q510" s="1179"/>
      <c r="R510" s="1179"/>
      <c r="S510" s="1179"/>
      <c r="T510" s="1179"/>
      <c r="U510" s="1179"/>
      <c r="V510" s="1179"/>
      <c r="W510" s="1179"/>
      <c r="X510" s="1179">
        <v>0</v>
      </c>
      <c r="Y510" s="1179"/>
      <c r="Z510" s="1179"/>
      <c r="AA510" s="1179"/>
      <c r="AB510" s="1179"/>
      <c r="AC510" s="1179"/>
      <c r="AD510" s="1179"/>
      <c r="AE510" s="1179"/>
      <c r="AF510" s="1179"/>
      <c r="AG510" s="1179"/>
    </row>
    <row r="511" spans="4:33" ht="13.5" thickBot="1" x14ac:dyDescent="0.3">
      <c r="D511" s="1180"/>
      <c r="E511" s="1180"/>
      <c r="F511" s="1180"/>
      <c r="G511" s="1180"/>
      <c r="H511" s="1180"/>
      <c r="I511" s="1180"/>
      <c r="J511" s="1180"/>
      <c r="K511" s="1180"/>
      <c r="L511" s="1180"/>
      <c r="M511" s="1180"/>
      <c r="N511" s="1181"/>
      <c r="O511" s="1181"/>
      <c r="P511" s="1181"/>
      <c r="Q511" s="1181"/>
      <c r="R511" s="1181"/>
      <c r="S511" s="1181"/>
      <c r="T511" s="1181"/>
      <c r="U511" s="1181"/>
      <c r="V511" s="1181"/>
      <c r="W511" s="1181"/>
      <c r="X511" s="1181"/>
      <c r="Y511" s="1181"/>
      <c r="Z511" s="1181"/>
      <c r="AA511" s="1181"/>
      <c r="AB511" s="1181"/>
      <c r="AC511" s="1181"/>
      <c r="AD511" s="1181"/>
      <c r="AE511" s="1181"/>
      <c r="AF511" s="1181"/>
      <c r="AG511" s="1181"/>
    </row>
    <row r="512" spans="4:33" ht="13.5" thickBot="1" x14ac:dyDescent="0.3">
      <c r="D512" s="1178" t="s">
        <v>1240</v>
      </c>
      <c r="E512" s="1178"/>
      <c r="F512" s="1178"/>
      <c r="G512" s="1178"/>
      <c r="H512" s="1178"/>
      <c r="I512" s="1178"/>
      <c r="J512" s="1178"/>
      <c r="K512" s="1178"/>
      <c r="L512" s="1178"/>
      <c r="M512" s="1178"/>
      <c r="N512" s="1179">
        <f>N513+N514</f>
        <v>0</v>
      </c>
      <c r="O512" s="1179"/>
      <c r="P512" s="1179"/>
      <c r="Q512" s="1179"/>
      <c r="R512" s="1179"/>
      <c r="S512" s="1179"/>
      <c r="T512" s="1179"/>
      <c r="U512" s="1179"/>
      <c r="V512" s="1179"/>
      <c r="W512" s="1179"/>
      <c r="X512" s="1179">
        <f>X513+X514</f>
        <v>268</v>
      </c>
      <c r="Y512" s="1179"/>
      <c r="Z512" s="1179"/>
      <c r="AA512" s="1179"/>
      <c r="AB512" s="1179"/>
      <c r="AC512" s="1179"/>
      <c r="AD512" s="1179"/>
      <c r="AE512" s="1179"/>
      <c r="AF512" s="1179"/>
      <c r="AG512" s="1179"/>
    </row>
    <row r="513" spans="4:33" x14ac:dyDescent="0.25">
      <c r="D513" s="1091" t="s">
        <v>1924</v>
      </c>
      <c r="E513" s="1091"/>
      <c r="F513" s="1091"/>
      <c r="G513" s="1091"/>
      <c r="H513" s="1091"/>
      <c r="I513" s="1091"/>
      <c r="J513" s="1091"/>
      <c r="K513" s="1091"/>
      <c r="L513" s="1091"/>
      <c r="M513" s="1091"/>
      <c r="N513" s="1092">
        <v>0</v>
      </c>
      <c r="O513" s="1092"/>
      <c r="P513" s="1092"/>
      <c r="Q513" s="1092"/>
      <c r="R513" s="1092"/>
      <c r="S513" s="1092"/>
      <c r="T513" s="1092"/>
      <c r="U513" s="1092"/>
      <c r="V513" s="1092"/>
      <c r="W513" s="1092"/>
      <c r="X513" s="1092">
        <v>47</v>
      </c>
      <c r="Y513" s="1092"/>
      <c r="Z513" s="1092"/>
      <c r="AA513" s="1092"/>
      <c r="AB513" s="1092"/>
      <c r="AC513" s="1092"/>
      <c r="AD513" s="1092"/>
      <c r="AE513" s="1092"/>
      <c r="AF513" s="1092"/>
      <c r="AG513" s="1092"/>
    </row>
    <row r="514" spans="4:33" ht="13.5" thickBot="1" x14ac:dyDescent="0.3">
      <c r="D514" s="1091" t="s">
        <v>1925</v>
      </c>
      <c r="E514" s="1091"/>
      <c r="F514" s="1091"/>
      <c r="G514" s="1091"/>
      <c r="H514" s="1091"/>
      <c r="I514" s="1091"/>
      <c r="J514" s="1091"/>
      <c r="K514" s="1091"/>
      <c r="L514" s="1091"/>
      <c r="M514" s="1091"/>
      <c r="N514" s="1092">
        <v>0</v>
      </c>
      <c r="O514" s="1092"/>
      <c r="P514" s="1092"/>
      <c r="Q514" s="1092"/>
      <c r="R514" s="1092"/>
      <c r="S514" s="1092"/>
      <c r="T514" s="1092"/>
      <c r="U514" s="1092"/>
      <c r="V514" s="1092"/>
      <c r="W514" s="1092"/>
      <c r="X514" s="1092">
        <v>221</v>
      </c>
      <c r="Y514" s="1092"/>
      <c r="Z514" s="1092"/>
      <c r="AA514" s="1092"/>
      <c r="AB514" s="1092"/>
      <c r="AC514" s="1092"/>
      <c r="AD514" s="1092"/>
      <c r="AE514" s="1092"/>
      <c r="AF514" s="1092"/>
      <c r="AG514" s="1092"/>
    </row>
    <row r="515" spans="4:33" ht="24" customHeight="1" thickBot="1" x14ac:dyDescent="0.3">
      <c r="D515" s="1178" t="s">
        <v>446</v>
      </c>
      <c r="E515" s="1178"/>
      <c r="F515" s="1178"/>
      <c r="G515" s="1178"/>
      <c r="H515" s="1178"/>
      <c r="I515" s="1178"/>
      <c r="J515" s="1178"/>
      <c r="K515" s="1178"/>
      <c r="L515" s="1178"/>
      <c r="M515" s="1178"/>
      <c r="N515" s="1179">
        <v>0</v>
      </c>
      <c r="O515" s="1179"/>
      <c r="P515" s="1179"/>
      <c r="Q515" s="1179"/>
      <c r="R515" s="1179"/>
      <c r="S515" s="1179"/>
      <c r="T515" s="1179"/>
      <c r="U515" s="1179"/>
      <c r="V515" s="1179"/>
      <c r="W515" s="1179"/>
      <c r="X515" s="1179">
        <v>0</v>
      </c>
      <c r="Y515" s="1179"/>
      <c r="Z515" s="1179"/>
      <c r="AA515" s="1179"/>
      <c r="AB515" s="1179"/>
      <c r="AC515" s="1179"/>
      <c r="AD515" s="1179"/>
      <c r="AE515" s="1179"/>
      <c r="AF515" s="1179"/>
      <c r="AG515" s="1179"/>
    </row>
    <row r="516" spans="4:33" ht="13.5" thickBot="1" x14ac:dyDescent="0.3">
      <c r="D516" s="1091"/>
      <c r="E516" s="1091"/>
      <c r="F516" s="1091"/>
      <c r="G516" s="1091"/>
      <c r="H516" s="1091"/>
      <c r="I516" s="1091"/>
      <c r="J516" s="1091"/>
      <c r="K516" s="1091"/>
      <c r="L516" s="1091"/>
      <c r="M516" s="1091"/>
      <c r="N516" s="1092"/>
      <c r="O516" s="1092"/>
      <c r="P516" s="1092"/>
      <c r="Q516" s="1092"/>
      <c r="R516" s="1092"/>
      <c r="S516" s="1092"/>
      <c r="T516" s="1092"/>
      <c r="U516" s="1092"/>
      <c r="V516" s="1092"/>
      <c r="W516" s="1092"/>
      <c r="X516" s="1092"/>
      <c r="Y516" s="1092"/>
      <c r="Z516" s="1092"/>
      <c r="AA516" s="1092"/>
      <c r="AB516" s="1092"/>
      <c r="AC516" s="1092"/>
      <c r="AD516" s="1092"/>
      <c r="AE516" s="1092"/>
      <c r="AF516" s="1092"/>
      <c r="AG516" s="1092"/>
    </row>
    <row r="517" spans="4:33" ht="23.25" customHeight="1" thickBot="1" x14ac:dyDescent="0.3">
      <c r="D517" s="1178" t="s">
        <v>447</v>
      </c>
      <c r="E517" s="1178"/>
      <c r="F517" s="1178"/>
      <c r="G517" s="1178"/>
      <c r="H517" s="1178"/>
      <c r="I517" s="1178"/>
      <c r="J517" s="1178"/>
      <c r="K517" s="1178"/>
      <c r="L517" s="1178"/>
      <c r="M517" s="1178"/>
      <c r="N517" s="1179">
        <v>0</v>
      </c>
      <c r="O517" s="1179"/>
      <c r="P517" s="1179"/>
      <c r="Q517" s="1179"/>
      <c r="R517" s="1179"/>
      <c r="S517" s="1179"/>
      <c r="T517" s="1179"/>
      <c r="U517" s="1179"/>
      <c r="V517" s="1179"/>
      <c r="W517" s="1179"/>
      <c r="X517" s="1179">
        <v>0</v>
      </c>
      <c r="Y517" s="1179"/>
      <c r="Z517" s="1179"/>
      <c r="AA517" s="1179"/>
      <c r="AB517" s="1179"/>
      <c r="AC517" s="1179"/>
      <c r="AD517" s="1179"/>
      <c r="AE517" s="1179"/>
      <c r="AF517" s="1179"/>
      <c r="AG517" s="1179"/>
    </row>
    <row r="518" spans="4:33" ht="13.5" thickBot="1" x14ac:dyDescent="0.3">
      <c r="D518" s="1182"/>
      <c r="E518" s="1182"/>
      <c r="F518" s="1182"/>
      <c r="G518" s="1182"/>
      <c r="H518" s="1182"/>
      <c r="I518" s="1182"/>
      <c r="J518" s="1182"/>
      <c r="K518" s="1182"/>
      <c r="L518" s="1182"/>
      <c r="M518" s="1182"/>
      <c r="N518" s="1183"/>
      <c r="O518" s="1183"/>
      <c r="P518" s="1183"/>
      <c r="Q518" s="1183"/>
      <c r="R518" s="1183"/>
      <c r="S518" s="1183"/>
      <c r="T518" s="1183"/>
      <c r="U518" s="1183"/>
      <c r="V518" s="1183"/>
      <c r="W518" s="1183"/>
      <c r="X518" s="1183"/>
      <c r="Y518" s="1183"/>
      <c r="Z518" s="1183"/>
      <c r="AA518" s="1183"/>
      <c r="AB518" s="1183"/>
      <c r="AC518" s="1183"/>
      <c r="AD518" s="1183"/>
      <c r="AE518" s="1183"/>
      <c r="AF518" s="1183"/>
      <c r="AG518" s="1183"/>
    </row>
    <row r="520" spans="4:33" x14ac:dyDescent="0.25">
      <c r="D520" s="902" t="s">
        <v>1992</v>
      </c>
    </row>
    <row r="522" spans="4:33" x14ac:dyDescent="0.25">
      <c r="D522" s="1087" t="s">
        <v>1234</v>
      </c>
      <c r="E522" s="1087"/>
      <c r="F522" s="1087"/>
      <c r="G522" s="1087"/>
      <c r="H522" s="1087"/>
      <c r="I522" s="1087"/>
      <c r="J522" s="1087"/>
      <c r="K522" s="1087"/>
      <c r="L522" s="1087"/>
      <c r="M522" s="1087"/>
      <c r="N522" s="1087"/>
      <c r="O522" s="1087"/>
      <c r="P522" s="1087"/>
      <c r="Q522" s="1087"/>
      <c r="R522" s="1087"/>
      <c r="S522" s="1087"/>
      <c r="T522" s="1087"/>
      <c r="U522" s="1087"/>
      <c r="V522" s="1087"/>
      <c r="W522" s="1087"/>
      <c r="X522" s="1087"/>
      <c r="Y522" s="1087"/>
      <c r="Z522" s="1087"/>
      <c r="AA522" s="1087"/>
      <c r="AB522" s="1087"/>
      <c r="AC522" s="1087"/>
      <c r="AD522" s="1087"/>
      <c r="AE522" s="1087"/>
      <c r="AF522" s="1087"/>
      <c r="AG522" s="1087"/>
    </row>
    <row r="523" spans="4:33" ht="13.5" thickBot="1" x14ac:dyDescent="0.3"/>
    <row r="524" spans="4:33" ht="26.25" customHeight="1" thickBot="1" x14ac:dyDescent="0.3">
      <c r="D524" s="1052" t="s">
        <v>1</v>
      </c>
      <c r="E524" s="1052"/>
      <c r="F524" s="1052"/>
      <c r="G524" s="1052"/>
      <c r="H524" s="1052"/>
      <c r="I524" s="1052"/>
      <c r="J524" s="1029" t="s">
        <v>1954</v>
      </c>
      <c r="K524" s="1029"/>
      <c r="L524" s="1029"/>
      <c r="M524" s="1029"/>
      <c r="N524" s="1029"/>
      <c r="O524" s="1029"/>
      <c r="P524" s="1029"/>
      <c r="Q524" s="1029"/>
      <c r="R524" s="1029"/>
      <c r="S524" s="1029"/>
      <c r="T524" s="1029"/>
      <c r="U524" s="1029"/>
      <c r="V524" s="1029" t="s">
        <v>456</v>
      </c>
      <c r="W524" s="1029"/>
      <c r="X524" s="1029"/>
      <c r="Y524" s="1029"/>
      <c r="Z524" s="1029"/>
      <c r="AA524" s="1029"/>
      <c r="AB524" s="1029"/>
      <c r="AC524" s="1029"/>
      <c r="AD524" s="1029"/>
      <c r="AE524" s="1029"/>
      <c r="AF524" s="1029"/>
      <c r="AG524" s="1029"/>
    </row>
    <row r="525" spans="4:33" ht="13.5" thickBot="1" x14ac:dyDescent="0.3">
      <c r="D525" s="1052"/>
      <c r="E525" s="1052"/>
      <c r="F525" s="1052"/>
      <c r="G525" s="1052"/>
      <c r="H525" s="1052"/>
      <c r="I525" s="1052"/>
      <c r="J525" s="1052" t="s">
        <v>184</v>
      </c>
      <c r="K525" s="1052"/>
      <c r="L525" s="1052"/>
      <c r="M525" s="1052"/>
      <c r="N525" s="1052"/>
      <c r="O525" s="1052"/>
      <c r="P525" s="1052"/>
      <c r="Q525" s="1052"/>
      <c r="R525" s="1052"/>
      <c r="S525" s="1052"/>
      <c r="T525" s="1052"/>
      <c r="U525" s="1052"/>
      <c r="V525" s="1052" t="s">
        <v>184</v>
      </c>
      <c r="W525" s="1052"/>
      <c r="X525" s="1052"/>
      <c r="Y525" s="1052"/>
      <c r="Z525" s="1052"/>
      <c r="AA525" s="1052"/>
      <c r="AB525" s="1052"/>
      <c r="AC525" s="1052"/>
      <c r="AD525" s="1052"/>
      <c r="AE525" s="1052"/>
      <c r="AF525" s="1052"/>
      <c r="AG525" s="1052"/>
    </row>
    <row r="526" spans="4:33" ht="36.75" customHeight="1" thickBot="1" x14ac:dyDescent="0.3">
      <c r="D526" s="1052"/>
      <c r="E526" s="1052"/>
      <c r="F526" s="1052"/>
      <c r="G526" s="1052"/>
      <c r="H526" s="1052"/>
      <c r="I526" s="1052"/>
      <c r="J526" s="1029" t="s">
        <v>185</v>
      </c>
      <c r="K526" s="1029"/>
      <c r="L526" s="1029"/>
      <c r="M526" s="1029"/>
      <c r="N526" s="1029" t="s">
        <v>186</v>
      </c>
      <c r="O526" s="1029"/>
      <c r="P526" s="1029"/>
      <c r="Q526" s="1029"/>
      <c r="R526" s="1029" t="s">
        <v>187</v>
      </c>
      <c r="S526" s="1029"/>
      <c r="T526" s="1029"/>
      <c r="U526" s="1029"/>
      <c r="V526" s="1029" t="s">
        <v>185</v>
      </c>
      <c r="W526" s="1029"/>
      <c r="X526" s="1029"/>
      <c r="Y526" s="1029"/>
      <c r="Z526" s="1029" t="s">
        <v>186</v>
      </c>
      <c r="AA526" s="1029"/>
      <c r="AB526" s="1029"/>
      <c r="AC526" s="1029"/>
      <c r="AD526" s="1029" t="s">
        <v>187</v>
      </c>
      <c r="AE526" s="1029"/>
      <c r="AF526" s="1029"/>
      <c r="AG526" s="1029"/>
    </row>
    <row r="527" spans="4:33" x14ac:dyDescent="0.25">
      <c r="D527" s="1147" t="s">
        <v>188</v>
      </c>
      <c r="E527" s="1147"/>
      <c r="F527" s="1147"/>
      <c r="G527" s="1147"/>
      <c r="H527" s="1147"/>
      <c r="I527" s="1147"/>
      <c r="J527" s="1148">
        <v>12062</v>
      </c>
      <c r="K527" s="1148"/>
      <c r="L527" s="1148"/>
      <c r="M527" s="1148"/>
      <c r="N527" s="1148">
        <v>24571</v>
      </c>
      <c r="O527" s="1148"/>
      <c r="P527" s="1148"/>
      <c r="Q527" s="1148"/>
      <c r="R527" s="1148"/>
      <c r="S527" s="1148"/>
      <c r="T527" s="1148"/>
      <c r="U527" s="1148"/>
      <c r="V527" s="1148">
        <v>2348</v>
      </c>
      <c r="W527" s="1148"/>
      <c r="X527" s="1148"/>
      <c r="Y527" s="1148"/>
      <c r="Z527" s="1148"/>
      <c r="AA527" s="1148"/>
      <c r="AB527" s="1148"/>
      <c r="AC527" s="1148"/>
      <c r="AD527" s="1148"/>
      <c r="AE527" s="1148"/>
      <c r="AF527" s="1148"/>
      <c r="AG527" s="1148"/>
    </row>
    <row r="528" spans="4:33" x14ac:dyDescent="0.25">
      <c r="D528" s="1177" t="s">
        <v>273</v>
      </c>
      <c r="E528" s="1177"/>
      <c r="F528" s="1177"/>
      <c r="G528" s="1177"/>
      <c r="H528" s="1177"/>
      <c r="I528" s="1177"/>
      <c r="J528" s="1067">
        <v>61</v>
      </c>
      <c r="K528" s="1067"/>
      <c r="L528" s="1067"/>
      <c r="M528" s="1067"/>
      <c r="N528" s="1067"/>
      <c r="O528" s="1067"/>
      <c r="P528" s="1067"/>
      <c r="Q528" s="1067"/>
      <c r="R528" s="1067"/>
      <c r="S528" s="1067"/>
      <c r="T528" s="1067"/>
      <c r="U528" s="1067"/>
      <c r="V528" s="1067">
        <v>361</v>
      </c>
      <c r="W528" s="1067"/>
      <c r="X528" s="1067"/>
      <c r="Y528" s="1067"/>
      <c r="Z528" s="1067"/>
      <c r="AA528" s="1067"/>
      <c r="AB528" s="1067"/>
      <c r="AC528" s="1067"/>
      <c r="AD528" s="1067"/>
      <c r="AE528" s="1067"/>
      <c r="AF528" s="1067"/>
      <c r="AG528" s="1067"/>
    </row>
    <row r="529" spans="1:33" s="929" customFormat="1" ht="13.5" thickBot="1" x14ac:dyDescent="0.3">
      <c r="A529" s="928"/>
      <c r="D529" s="1166" t="s">
        <v>14</v>
      </c>
      <c r="E529" s="1166"/>
      <c r="F529" s="1166"/>
      <c r="G529" s="1166"/>
      <c r="H529" s="1166"/>
      <c r="I529" s="1166"/>
      <c r="J529" s="1170">
        <f>SUM(J527:M528)</f>
        <v>12123</v>
      </c>
      <c r="K529" s="1170"/>
      <c r="L529" s="1170"/>
      <c r="M529" s="1170"/>
      <c r="N529" s="1170">
        <f>SUM(N527:Q528)</f>
        <v>24571</v>
      </c>
      <c r="O529" s="1170"/>
      <c r="P529" s="1170"/>
      <c r="Q529" s="1170"/>
      <c r="R529" s="1170">
        <f>SUM(R527:U528)</f>
        <v>0</v>
      </c>
      <c r="S529" s="1170"/>
      <c r="T529" s="1170"/>
      <c r="U529" s="1170"/>
      <c r="V529" s="1170">
        <f t="shared" ref="V529" si="141">SUM(V527:Y528)</f>
        <v>2709</v>
      </c>
      <c r="W529" s="1170"/>
      <c r="X529" s="1170"/>
      <c r="Y529" s="1170"/>
      <c r="Z529" s="1170">
        <f t="shared" ref="Z529" si="142">SUM(Z527:AC528)</f>
        <v>0</v>
      </c>
      <c r="AA529" s="1170"/>
      <c r="AB529" s="1170"/>
      <c r="AC529" s="1170"/>
      <c r="AD529" s="1170">
        <f t="shared" ref="AD529" si="143">SUM(AD527:AG528)</f>
        <v>0</v>
      </c>
      <c r="AE529" s="1170"/>
      <c r="AF529" s="1170"/>
      <c r="AG529" s="1170"/>
    </row>
    <row r="530" spans="1:33" x14ac:dyDescent="0.25">
      <c r="J530" s="1035"/>
      <c r="K530" s="1035"/>
      <c r="L530" s="1035"/>
      <c r="M530" s="1035"/>
    </row>
    <row r="531" spans="1:33" x14ac:dyDescent="0.25">
      <c r="D531" s="902" t="s">
        <v>1993</v>
      </c>
    </row>
    <row r="533" spans="1:33" x14ac:dyDescent="0.25">
      <c r="D533" s="1049" t="s">
        <v>1242</v>
      </c>
      <c r="E533" s="1049"/>
      <c r="F533" s="1049"/>
      <c r="G533" s="1049"/>
      <c r="H533" s="1049"/>
      <c r="I533" s="1049"/>
      <c r="J533" s="1049"/>
      <c r="K533" s="1049"/>
      <c r="L533" s="1049"/>
      <c r="M533" s="1049"/>
      <c r="N533" s="1049"/>
      <c r="O533" s="1049"/>
      <c r="P533" s="1049"/>
      <c r="Q533" s="1049"/>
      <c r="R533" s="1049"/>
      <c r="S533" s="1049"/>
      <c r="T533" s="1049"/>
      <c r="U533" s="1049"/>
      <c r="V533" s="1049"/>
      <c r="W533" s="1049"/>
      <c r="X533" s="1049"/>
      <c r="Y533" s="1049"/>
      <c r="Z533" s="1049"/>
      <c r="AA533" s="1049"/>
      <c r="AB533" s="1049"/>
      <c r="AC533" s="1049"/>
      <c r="AD533" s="1049"/>
      <c r="AE533" s="1049"/>
      <c r="AF533" s="1049"/>
      <c r="AG533" s="1049"/>
    </row>
    <row r="535" spans="1:33" x14ac:dyDescent="0.25">
      <c r="D535" s="1087" t="s">
        <v>1243</v>
      </c>
      <c r="E535" s="1087"/>
      <c r="F535" s="1087"/>
      <c r="G535" s="1087"/>
      <c r="H535" s="1087"/>
      <c r="I535" s="1087"/>
      <c r="J535" s="1087"/>
      <c r="K535" s="1087"/>
      <c r="L535" s="1087"/>
      <c r="M535" s="1087"/>
      <c r="N535" s="1087"/>
      <c r="O535" s="1087"/>
      <c r="P535" s="1087"/>
      <c r="Q535" s="1087"/>
      <c r="R535" s="1087"/>
      <c r="S535" s="1087"/>
      <c r="T535" s="1087"/>
      <c r="U535" s="1087"/>
      <c r="V535" s="1087"/>
      <c r="W535" s="1087"/>
      <c r="X535" s="1087"/>
      <c r="Y535" s="1087"/>
      <c r="Z535" s="1087"/>
      <c r="AA535" s="1087"/>
      <c r="AB535" s="1087"/>
      <c r="AC535" s="1087"/>
      <c r="AD535" s="1087"/>
      <c r="AE535" s="1087"/>
      <c r="AF535" s="1087"/>
      <c r="AG535" s="1087"/>
    </row>
    <row r="536" spans="1:33" ht="13.5" thickBot="1" x14ac:dyDescent="0.3"/>
    <row r="537" spans="1:33" ht="24" customHeight="1" thickBot="1" x14ac:dyDescent="0.3">
      <c r="D537" s="1052" t="s">
        <v>275</v>
      </c>
      <c r="E537" s="1052"/>
      <c r="F537" s="1052"/>
      <c r="G537" s="1052"/>
      <c r="H537" s="1052"/>
      <c r="I537" s="1052"/>
      <c r="J537" s="1029" t="s">
        <v>1918</v>
      </c>
      <c r="K537" s="1029"/>
      <c r="L537" s="1029"/>
      <c r="M537" s="1029"/>
      <c r="N537" s="1029"/>
      <c r="O537" s="1029"/>
      <c r="P537" s="1029"/>
      <c r="Q537" s="1029"/>
      <c r="R537" s="934"/>
      <c r="S537" s="934"/>
      <c r="T537" s="934"/>
      <c r="U537" s="934"/>
      <c r="V537" s="934"/>
      <c r="W537" s="934"/>
      <c r="X537" s="934"/>
      <c r="Y537" s="934"/>
      <c r="Z537" s="934"/>
      <c r="AA537" s="934"/>
      <c r="AB537" s="934"/>
      <c r="AC537" s="934"/>
      <c r="AD537" s="934"/>
      <c r="AE537" s="934"/>
      <c r="AF537" s="934"/>
      <c r="AG537" s="934"/>
    </row>
    <row r="538" spans="1:33" ht="47.25" customHeight="1" thickBot="1" x14ac:dyDescent="0.3">
      <c r="D538" s="1052"/>
      <c r="E538" s="1052"/>
      <c r="F538" s="1052"/>
      <c r="G538" s="1052"/>
      <c r="H538" s="1052"/>
      <c r="I538" s="1052"/>
      <c r="J538" s="1029" t="s">
        <v>1954</v>
      </c>
      <c r="K538" s="1029"/>
      <c r="L538" s="1029"/>
      <c r="M538" s="1029"/>
      <c r="N538" s="1029" t="s">
        <v>3</v>
      </c>
      <c r="O538" s="1029"/>
      <c r="P538" s="1029"/>
      <c r="Q538" s="1029"/>
      <c r="R538" s="934"/>
      <c r="S538" s="934"/>
      <c r="T538" s="934"/>
      <c r="U538" s="934"/>
      <c r="V538" s="934"/>
      <c r="W538" s="934"/>
      <c r="X538" s="934"/>
      <c r="Y538" s="934"/>
      <c r="Z538" s="934"/>
      <c r="AA538" s="934"/>
      <c r="AB538" s="934"/>
      <c r="AC538" s="934"/>
      <c r="AD538" s="934"/>
      <c r="AE538" s="934"/>
      <c r="AF538" s="934"/>
      <c r="AG538" s="934"/>
    </row>
    <row r="539" spans="1:33" x14ac:dyDescent="0.25">
      <c r="D539" s="1167" t="s">
        <v>1878</v>
      </c>
      <c r="E539" s="1168"/>
      <c r="F539" s="1168"/>
      <c r="G539" s="1168"/>
      <c r="H539" s="1168"/>
      <c r="I539" s="1169"/>
      <c r="J539" s="1171">
        <v>11822216</v>
      </c>
      <c r="K539" s="1171"/>
      <c r="L539" s="1171"/>
      <c r="M539" s="1171"/>
      <c r="N539" s="1171">
        <v>10034327</v>
      </c>
      <c r="O539" s="1171"/>
      <c r="P539" s="1171"/>
      <c r="Q539" s="1171"/>
      <c r="R539" s="934"/>
      <c r="S539" s="934"/>
      <c r="T539" s="934"/>
      <c r="U539" s="934"/>
      <c r="V539" s="934"/>
      <c r="W539" s="934"/>
      <c r="X539" s="934"/>
      <c r="Y539" s="934"/>
      <c r="Z539" s="934"/>
      <c r="AA539" s="934"/>
      <c r="AB539" s="934"/>
      <c r="AC539" s="934"/>
      <c r="AD539" s="934"/>
      <c r="AE539" s="934"/>
      <c r="AF539" s="934"/>
      <c r="AG539" s="934"/>
    </row>
    <row r="540" spans="1:33" x14ac:dyDescent="0.25">
      <c r="D540" s="1174" t="s">
        <v>1998</v>
      </c>
      <c r="E540" s="1175"/>
      <c r="F540" s="1175"/>
      <c r="G540" s="1175"/>
      <c r="H540" s="1175"/>
      <c r="I540" s="1176"/>
      <c r="J540" s="1067">
        <v>493340</v>
      </c>
      <c r="K540" s="1067"/>
      <c r="L540" s="1067"/>
      <c r="M540" s="1067"/>
      <c r="N540" s="1067">
        <v>257624</v>
      </c>
      <c r="O540" s="1067"/>
      <c r="P540" s="1067"/>
      <c r="Q540" s="1067"/>
      <c r="R540" s="934"/>
      <c r="S540" s="934"/>
      <c r="T540" s="934"/>
      <c r="U540" s="934"/>
      <c r="V540" s="934"/>
      <c r="W540" s="934"/>
      <c r="X540" s="934"/>
      <c r="Y540" s="934"/>
      <c r="Z540" s="934"/>
      <c r="AA540" s="934"/>
      <c r="AB540" s="934"/>
      <c r="AC540" s="934"/>
      <c r="AD540" s="934"/>
      <c r="AE540" s="934"/>
      <c r="AF540" s="934"/>
      <c r="AG540" s="934"/>
    </row>
    <row r="541" spans="1:33" x14ac:dyDescent="0.25">
      <c r="D541" s="1174" t="s">
        <v>1999</v>
      </c>
      <c r="E541" s="1175"/>
      <c r="F541" s="1175"/>
      <c r="G541" s="1175"/>
      <c r="H541" s="1175"/>
      <c r="I541" s="1176"/>
      <c r="J541" s="1067">
        <v>5438</v>
      </c>
      <c r="K541" s="1067"/>
      <c r="L541" s="1067"/>
      <c r="M541" s="1067"/>
      <c r="N541" s="1067">
        <v>0</v>
      </c>
      <c r="O541" s="1067"/>
      <c r="P541" s="1067"/>
      <c r="Q541" s="1067"/>
      <c r="R541" s="934"/>
      <c r="S541" s="934"/>
      <c r="T541" s="934"/>
      <c r="U541" s="934"/>
      <c r="V541" s="934"/>
      <c r="W541" s="934"/>
      <c r="X541" s="934"/>
      <c r="Y541" s="934"/>
      <c r="Z541" s="934"/>
      <c r="AA541" s="934"/>
      <c r="AB541" s="934"/>
      <c r="AC541" s="934"/>
      <c r="AD541" s="934"/>
      <c r="AE541" s="934"/>
      <c r="AF541" s="934"/>
      <c r="AG541" s="934"/>
    </row>
    <row r="542" spans="1:33" ht="13.5" thickBot="1" x14ac:dyDescent="0.3">
      <c r="D542" s="1166" t="s">
        <v>14</v>
      </c>
      <c r="E542" s="1166"/>
      <c r="F542" s="1166"/>
      <c r="G542" s="1166"/>
      <c r="H542" s="1166"/>
      <c r="I542" s="1166"/>
      <c r="J542" s="1170">
        <f>SUM(J539:M541)</f>
        <v>12320994</v>
      </c>
      <c r="K542" s="1170"/>
      <c r="L542" s="1170"/>
      <c r="M542" s="1170"/>
      <c r="N542" s="1170">
        <f>SUM(N539:Q541)</f>
        <v>10291951</v>
      </c>
      <c r="O542" s="1170"/>
      <c r="P542" s="1170"/>
      <c r="Q542" s="1170"/>
      <c r="R542" s="934"/>
      <c r="S542" s="934"/>
      <c r="T542" s="934"/>
      <c r="U542" s="934"/>
      <c r="V542" s="934"/>
      <c r="W542" s="934"/>
      <c r="X542" s="934"/>
      <c r="Y542" s="934"/>
      <c r="Z542" s="934"/>
      <c r="AA542" s="934"/>
      <c r="AB542" s="934"/>
      <c r="AC542" s="934"/>
      <c r="AD542" s="934"/>
      <c r="AE542" s="934"/>
      <c r="AF542" s="934"/>
      <c r="AG542" s="934"/>
    </row>
    <row r="543" spans="1:33" x14ac:dyDescent="0.25">
      <c r="D543" s="943"/>
      <c r="E543" s="943"/>
      <c r="F543" s="943"/>
      <c r="G543" s="943"/>
      <c r="H543" s="943"/>
      <c r="I543" s="943"/>
      <c r="J543" s="1173"/>
      <c r="K543" s="1173"/>
      <c r="L543" s="1173"/>
      <c r="M543" s="1173"/>
      <c r="N543" s="944"/>
      <c r="O543" s="944"/>
      <c r="P543" s="944"/>
      <c r="Q543" s="944"/>
      <c r="R543" s="934"/>
      <c r="S543" s="934"/>
      <c r="T543" s="934"/>
      <c r="U543" s="934"/>
      <c r="V543" s="934"/>
      <c r="W543" s="934"/>
      <c r="X543" s="934"/>
      <c r="Y543" s="934"/>
      <c r="Z543" s="934"/>
      <c r="AA543" s="934"/>
      <c r="AB543" s="934"/>
      <c r="AC543" s="934"/>
      <c r="AD543" s="934"/>
      <c r="AE543" s="934"/>
      <c r="AF543" s="934"/>
      <c r="AG543" s="934"/>
    </row>
    <row r="544" spans="1:33" x14ac:dyDescent="0.25">
      <c r="D544" s="1049" t="s">
        <v>1578</v>
      </c>
      <c r="E544" s="1049"/>
      <c r="F544" s="1049"/>
      <c r="G544" s="1049"/>
      <c r="H544" s="1049"/>
      <c r="I544" s="1049"/>
      <c r="J544" s="1049"/>
      <c r="K544" s="1049"/>
      <c r="L544" s="1049"/>
      <c r="M544" s="1049"/>
      <c r="N544" s="1049"/>
      <c r="O544" s="1049"/>
      <c r="P544" s="1049"/>
      <c r="Q544" s="1049"/>
      <c r="R544" s="1049"/>
      <c r="S544" s="1049"/>
      <c r="T544" s="1049"/>
      <c r="U544" s="1049"/>
      <c r="V544" s="1049"/>
      <c r="W544" s="1049"/>
      <c r="X544" s="1049"/>
      <c r="Y544" s="1049"/>
      <c r="Z544" s="1049"/>
      <c r="AA544" s="1049"/>
      <c r="AB544" s="1049"/>
      <c r="AC544" s="1049"/>
      <c r="AD544" s="1049"/>
      <c r="AE544" s="1049"/>
      <c r="AF544" s="1049"/>
      <c r="AG544" s="1049"/>
    </row>
    <row r="546" spans="1:33" ht="12.75" customHeight="1" x14ac:dyDescent="0.25">
      <c r="D546" s="1036" t="s">
        <v>1244</v>
      </c>
      <c r="E546" s="1036"/>
      <c r="F546" s="1036"/>
      <c r="G546" s="1036"/>
      <c r="H546" s="1036"/>
      <c r="I546" s="1036"/>
      <c r="J546" s="1036"/>
      <c r="K546" s="1036"/>
      <c r="L546" s="1036"/>
      <c r="M546" s="1036"/>
      <c r="N546" s="1036"/>
      <c r="O546" s="1036"/>
      <c r="P546" s="1036"/>
      <c r="Q546" s="1036"/>
      <c r="R546" s="1036"/>
      <c r="S546" s="1036"/>
      <c r="T546" s="1036"/>
      <c r="U546" s="1036"/>
      <c r="V546" s="1036"/>
      <c r="W546" s="1036"/>
      <c r="X546" s="1036"/>
      <c r="Y546" s="1036"/>
      <c r="Z546" s="1036"/>
      <c r="AA546" s="1036"/>
      <c r="AB546" s="1036"/>
      <c r="AC546" s="1036"/>
      <c r="AD546" s="1036"/>
      <c r="AE546" s="1036"/>
      <c r="AF546" s="1036"/>
      <c r="AG546" s="1036"/>
    </row>
    <row r="547" spans="1:33" ht="13.5" thickBot="1" x14ac:dyDescent="0.3">
      <c r="D547" s="945"/>
      <c r="E547" s="945"/>
      <c r="F547" s="945"/>
      <c r="G547" s="945"/>
      <c r="H547" s="945"/>
      <c r="I547" s="945"/>
      <c r="J547" s="945"/>
      <c r="K547" s="945"/>
      <c r="L547" s="945"/>
      <c r="M547" s="945"/>
      <c r="N547" s="945"/>
      <c r="O547" s="945"/>
      <c r="P547" s="945"/>
      <c r="Q547" s="945"/>
      <c r="R547" s="945"/>
      <c r="S547" s="945"/>
      <c r="T547" s="945"/>
      <c r="U547" s="945"/>
      <c r="V547" s="945"/>
      <c r="W547" s="945"/>
      <c r="X547" s="945"/>
      <c r="Y547" s="945"/>
      <c r="Z547" s="945"/>
      <c r="AA547" s="945"/>
      <c r="AB547" s="945"/>
      <c r="AC547" s="945"/>
      <c r="AD547" s="945"/>
      <c r="AE547" s="945"/>
      <c r="AF547" s="945"/>
      <c r="AG547" s="945"/>
    </row>
    <row r="548" spans="1:33" ht="13.5" thickBot="1" x14ac:dyDescent="0.3">
      <c r="D548" s="1152" t="s">
        <v>131</v>
      </c>
      <c r="E548" s="1153"/>
      <c r="F548" s="1153"/>
      <c r="G548" s="1153"/>
      <c r="H548" s="1153"/>
      <c r="I548" s="1153"/>
      <c r="J548" s="1153"/>
      <c r="K548" s="1153"/>
      <c r="L548" s="1153"/>
      <c r="M548" s="1154"/>
      <c r="N548" s="1043" t="s">
        <v>1954</v>
      </c>
      <c r="O548" s="1044"/>
      <c r="P548" s="1044"/>
      <c r="Q548" s="1044"/>
      <c r="R548" s="1044"/>
      <c r="S548" s="1044"/>
      <c r="T548" s="1044"/>
      <c r="U548" s="1044"/>
      <c r="V548" s="1044"/>
      <c r="W548" s="1044"/>
      <c r="X548" s="1043" t="s">
        <v>456</v>
      </c>
      <c r="Y548" s="1044"/>
      <c r="Z548" s="1044"/>
      <c r="AA548" s="1044"/>
      <c r="AB548" s="1044"/>
      <c r="AC548" s="1044"/>
      <c r="AD548" s="1044"/>
      <c r="AE548" s="1044"/>
      <c r="AF548" s="1044"/>
      <c r="AG548" s="1045"/>
    </row>
    <row r="549" spans="1:33" ht="13.5" thickBot="1" x14ac:dyDescent="0.3">
      <c r="D549" s="1152"/>
      <c r="E549" s="1153"/>
      <c r="F549" s="1153"/>
      <c r="G549" s="1153"/>
      <c r="H549" s="1153"/>
      <c r="I549" s="1153"/>
      <c r="J549" s="1153"/>
      <c r="K549" s="1153"/>
      <c r="L549" s="1153"/>
      <c r="M549" s="1154"/>
      <c r="N549" s="1046"/>
      <c r="O549" s="1047"/>
      <c r="P549" s="1047"/>
      <c r="Q549" s="1047"/>
      <c r="R549" s="1047"/>
      <c r="S549" s="1047"/>
      <c r="T549" s="1047"/>
      <c r="U549" s="1047"/>
      <c r="V549" s="1047"/>
      <c r="W549" s="1047"/>
      <c r="X549" s="1046"/>
      <c r="Y549" s="1047"/>
      <c r="Z549" s="1047"/>
      <c r="AA549" s="1047"/>
      <c r="AB549" s="1047"/>
      <c r="AC549" s="1047"/>
      <c r="AD549" s="1047"/>
      <c r="AE549" s="1047"/>
      <c r="AF549" s="1047"/>
      <c r="AG549" s="1048"/>
    </row>
    <row r="550" spans="1:33" s="947" customFormat="1" x14ac:dyDescent="0.25">
      <c r="A550" s="946"/>
      <c r="D550" s="1096" t="s">
        <v>1994</v>
      </c>
      <c r="E550" s="1097"/>
      <c r="F550" s="1097"/>
      <c r="G550" s="1097"/>
      <c r="H550" s="1097"/>
      <c r="I550" s="1097"/>
      <c r="J550" s="1097"/>
      <c r="K550" s="1097"/>
      <c r="L550" s="1097"/>
      <c r="M550" s="1098"/>
      <c r="N550" s="1145">
        <v>0</v>
      </c>
      <c r="O550" s="1145"/>
      <c r="P550" s="1145"/>
      <c r="Q550" s="1145"/>
      <c r="R550" s="1145"/>
      <c r="S550" s="1145"/>
      <c r="T550" s="1145"/>
      <c r="U550" s="1145"/>
      <c r="V550" s="1145"/>
      <c r="W550" s="1145"/>
      <c r="X550" s="1146">
        <v>0</v>
      </c>
      <c r="Y550" s="1146"/>
      <c r="Z550" s="1146"/>
      <c r="AA550" s="1146"/>
      <c r="AB550" s="1146"/>
      <c r="AC550" s="1146"/>
      <c r="AD550" s="1146"/>
      <c r="AE550" s="1146"/>
      <c r="AF550" s="1146"/>
      <c r="AG550" s="1146"/>
    </row>
    <row r="551" spans="1:33" s="947" customFormat="1" x14ac:dyDescent="0.25">
      <c r="A551" s="946"/>
      <c r="D551" s="1093"/>
      <c r="E551" s="1094"/>
      <c r="F551" s="1094"/>
      <c r="G551" s="1094"/>
      <c r="H551" s="1094"/>
      <c r="I551" s="1094"/>
      <c r="J551" s="1094"/>
      <c r="K551" s="1094"/>
      <c r="L551" s="1094"/>
      <c r="M551" s="1095"/>
      <c r="N551" s="1033"/>
      <c r="O551" s="1033"/>
      <c r="P551" s="1033"/>
      <c r="Q551" s="1033"/>
      <c r="R551" s="1033"/>
      <c r="S551" s="1033"/>
      <c r="T551" s="1033"/>
      <c r="U551" s="1033"/>
      <c r="V551" s="1033"/>
      <c r="W551" s="1033"/>
      <c r="X551" s="1034"/>
      <c r="Y551" s="1034"/>
      <c r="Z551" s="1034"/>
      <c r="AA551" s="1034"/>
      <c r="AB551" s="1034"/>
      <c r="AC551" s="1034"/>
      <c r="AD551" s="1034"/>
      <c r="AE551" s="1034"/>
      <c r="AF551" s="1034"/>
      <c r="AG551" s="1034"/>
    </row>
    <row r="552" spans="1:33" s="947" customFormat="1" ht="24.75" customHeight="1" x14ac:dyDescent="0.25">
      <c r="A552" s="946"/>
      <c r="D552" s="1172" t="s">
        <v>290</v>
      </c>
      <c r="E552" s="1172"/>
      <c r="F552" s="1172"/>
      <c r="G552" s="1172"/>
      <c r="H552" s="1172"/>
      <c r="I552" s="1172"/>
      <c r="J552" s="1172"/>
      <c r="K552" s="1172"/>
      <c r="L552" s="1172"/>
      <c r="M552" s="1172"/>
      <c r="N552" s="1033">
        <f>N553+N554</f>
        <v>1253</v>
      </c>
      <c r="O552" s="1033"/>
      <c r="P552" s="1033"/>
      <c r="Q552" s="1033"/>
      <c r="R552" s="1033"/>
      <c r="S552" s="1033"/>
      <c r="T552" s="1033"/>
      <c r="U552" s="1033"/>
      <c r="V552" s="1033"/>
      <c r="W552" s="1033"/>
      <c r="X552" s="1034">
        <f>X553+X554</f>
        <v>310</v>
      </c>
      <c r="Y552" s="1034"/>
      <c r="Z552" s="1034"/>
      <c r="AA552" s="1034"/>
      <c r="AB552" s="1034"/>
      <c r="AC552" s="1034"/>
      <c r="AD552" s="1034"/>
      <c r="AE552" s="1034"/>
      <c r="AF552" s="1034"/>
      <c r="AG552" s="1034"/>
    </row>
    <row r="553" spans="1:33" s="947" customFormat="1" x14ac:dyDescent="0.25">
      <c r="A553" s="946"/>
      <c r="D553" s="1083" t="s">
        <v>1919</v>
      </c>
      <c r="E553" s="1083"/>
      <c r="F553" s="1083"/>
      <c r="G553" s="1083"/>
      <c r="H553" s="1083"/>
      <c r="I553" s="1083"/>
      <c r="J553" s="1083"/>
      <c r="K553" s="1083"/>
      <c r="L553" s="1083"/>
      <c r="M553" s="1083"/>
      <c r="N553" s="1062">
        <v>0</v>
      </c>
      <c r="O553" s="1062"/>
      <c r="P553" s="1062"/>
      <c r="Q553" s="1062"/>
      <c r="R553" s="1062"/>
      <c r="S553" s="1062"/>
      <c r="T553" s="1062"/>
      <c r="U553" s="1062"/>
      <c r="V553" s="1062"/>
      <c r="W553" s="1062"/>
      <c r="X553" s="1082">
        <v>9</v>
      </c>
      <c r="Y553" s="1082"/>
      <c r="Z553" s="1082"/>
      <c r="AA553" s="1082"/>
      <c r="AB553" s="1082"/>
      <c r="AC553" s="1082"/>
      <c r="AD553" s="1082"/>
      <c r="AE553" s="1082"/>
      <c r="AF553" s="1082"/>
      <c r="AG553" s="1082"/>
    </row>
    <row r="554" spans="1:33" s="947" customFormat="1" x14ac:dyDescent="0.25">
      <c r="A554" s="946"/>
      <c r="D554" s="1083" t="s">
        <v>1879</v>
      </c>
      <c r="E554" s="1083"/>
      <c r="F554" s="1083"/>
      <c r="G554" s="1083"/>
      <c r="H554" s="1083"/>
      <c r="I554" s="1083"/>
      <c r="J554" s="1083"/>
      <c r="K554" s="1083"/>
      <c r="L554" s="1083"/>
      <c r="M554" s="1083"/>
      <c r="N554" s="1062">
        <v>1253</v>
      </c>
      <c r="O554" s="1062"/>
      <c r="P554" s="1062"/>
      <c r="Q554" s="1062"/>
      <c r="R554" s="1062"/>
      <c r="S554" s="1062"/>
      <c r="T554" s="1062"/>
      <c r="U554" s="1062"/>
      <c r="V554" s="1062"/>
      <c r="W554" s="1062"/>
      <c r="X554" s="1082">
        <v>301</v>
      </c>
      <c r="Y554" s="1082"/>
      <c r="Z554" s="1082"/>
      <c r="AA554" s="1082"/>
      <c r="AB554" s="1082"/>
      <c r="AC554" s="1082"/>
      <c r="AD554" s="1082"/>
      <c r="AE554" s="1082"/>
      <c r="AF554" s="1082"/>
      <c r="AG554" s="1082"/>
    </row>
    <row r="555" spans="1:33" s="947" customFormat="1" x14ac:dyDescent="0.25">
      <c r="A555" s="946"/>
      <c r="D555" s="1172" t="s">
        <v>291</v>
      </c>
      <c r="E555" s="1172"/>
      <c r="F555" s="1172"/>
      <c r="G555" s="1172"/>
      <c r="H555" s="1172"/>
      <c r="I555" s="1172"/>
      <c r="J555" s="1172"/>
      <c r="K555" s="1172"/>
      <c r="L555" s="1172"/>
      <c r="M555" s="1172"/>
      <c r="N555" s="1033">
        <f>N556+N558</f>
        <v>1104</v>
      </c>
      <c r="O555" s="1033"/>
      <c r="P555" s="1033"/>
      <c r="Q555" s="1033"/>
      <c r="R555" s="1033"/>
      <c r="S555" s="1033"/>
      <c r="T555" s="1033"/>
      <c r="U555" s="1033"/>
      <c r="V555" s="1033"/>
      <c r="W555" s="1033"/>
      <c r="X555" s="1034">
        <f>X556+X558</f>
        <v>5798</v>
      </c>
      <c r="Y555" s="1034"/>
      <c r="Z555" s="1034"/>
      <c r="AA555" s="1034"/>
      <c r="AB555" s="1034"/>
      <c r="AC555" s="1034"/>
      <c r="AD555" s="1034"/>
      <c r="AE555" s="1034"/>
      <c r="AF555" s="1034"/>
      <c r="AG555" s="1034"/>
    </row>
    <row r="556" spans="1:33" s="947" customFormat="1" x14ac:dyDescent="0.25">
      <c r="A556" s="946"/>
      <c r="D556" s="1083" t="s">
        <v>292</v>
      </c>
      <c r="E556" s="1083"/>
      <c r="F556" s="1083"/>
      <c r="G556" s="1083"/>
      <c r="H556" s="1083"/>
      <c r="I556" s="1083"/>
      <c r="J556" s="1083"/>
      <c r="K556" s="1083"/>
      <c r="L556" s="1083"/>
      <c r="M556" s="1083"/>
      <c r="N556" s="1062">
        <v>1104</v>
      </c>
      <c r="O556" s="1062"/>
      <c r="P556" s="1062"/>
      <c r="Q556" s="1062"/>
      <c r="R556" s="1062"/>
      <c r="S556" s="1062"/>
      <c r="T556" s="1062"/>
      <c r="U556" s="1062"/>
      <c r="V556" s="1062"/>
      <c r="W556" s="1062"/>
      <c r="X556" s="1082">
        <v>5798</v>
      </c>
      <c r="Y556" s="1082"/>
      <c r="Z556" s="1082"/>
      <c r="AA556" s="1082"/>
      <c r="AB556" s="1082"/>
      <c r="AC556" s="1082"/>
      <c r="AD556" s="1082"/>
      <c r="AE556" s="1082"/>
      <c r="AF556" s="1082"/>
      <c r="AG556" s="1082"/>
    </row>
    <row r="557" spans="1:33" s="947" customFormat="1" ht="24" customHeight="1" x14ac:dyDescent="0.25">
      <c r="A557" s="946"/>
      <c r="D557" s="1083" t="s">
        <v>1880</v>
      </c>
      <c r="E557" s="1083"/>
      <c r="F557" s="1083"/>
      <c r="G557" s="1083"/>
      <c r="H557" s="1083"/>
      <c r="I557" s="1083"/>
      <c r="J557" s="1083"/>
      <c r="K557" s="1083"/>
      <c r="L557" s="1083"/>
      <c r="M557" s="1083"/>
      <c r="N557" s="1062">
        <v>554</v>
      </c>
      <c r="O557" s="1062"/>
      <c r="P557" s="1062"/>
      <c r="Q557" s="1062"/>
      <c r="R557" s="1062"/>
      <c r="S557" s="1062"/>
      <c r="T557" s="1062"/>
      <c r="U557" s="1062"/>
      <c r="V557" s="1062"/>
      <c r="W557" s="1062"/>
      <c r="X557" s="1082">
        <v>40</v>
      </c>
      <c r="Y557" s="1082"/>
      <c r="Z557" s="1082"/>
      <c r="AA557" s="1082"/>
      <c r="AB557" s="1082"/>
      <c r="AC557" s="1082"/>
      <c r="AD557" s="1082"/>
      <c r="AE557" s="1082"/>
      <c r="AF557" s="1082"/>
      <c r="AG557" s="1082"/>
    </row>
    <row r="558" spans="1:33" s="947" customFormat="1" x14ac:dyDescent="0.25">
      <c r="A558" s="946"/>
      <c r="D558" s="1083" t="s">
        <v>294</v>
      </c>
      <c r="E558" s="1083"/>
      <c r="F558" s="1083"/>
      <c r="G558" s="1083"/>
      <c r="H558" s="1083"/>
      <c r="I558" s="1083"/>
      <c r="J558" s="1083"/>
      <c r="K558" s="1083"/>
      <c r="L558" s="1083"/>
      <c r="M558" s="1083"/>
      <c r="N558" s="1062">
        <v>0</v>
      </c>
      <c r="O558" s="1062"/>
      <c r="P558" s="1062"/>
      <c r="Q558" s="1062"/>
      <c r="R558" s="1062"/>
      <c r="S558" s="1062"/>
      <c r="T558" s="1062"/>
      <c r="U558" s="1062"/>
      <c r="V558" s="1062"/>
      <c r="W558" s="1062"/>
      <c r="X558" s="1082">
        <v>0</v>
      </c>
      <c r="Y558" s="1082"/>
      <c r="Z558" s="1082"/>
      <c r="AA558" s="1082"/>
      <c r="AB558" s="1082"/>
      <c r="AC558" s="1082"/>
      <c r="AD558" s="1082"/>
      <c r="AE558" s="1082"/>
      <c r="AF558" s="1082"/>
      <c r="AG558" s="1082"/>
    </row>
    <row r="559" spans="1:33" s="947" customFormat="1" x14ac:dyDescent="0.25">
      <c r="A559" s="946"/>
      <c r="D559" s="1083" t="s">
        <v>1881</v>
      </c>
      <c r="E559" s="1083"/>
      <c r="F559" s="1083"/>
      <c r="G559" s="1083"/>
      <c r="H559" s="1083"/>
      <c r="I559" s="1083"/>
      <c r="J559" s="1083"/>
      <c r="K559" s="1083"/>
      <c r="L559" s="1083"/>
      <c r="M559" s="1083"/>
      <c r="N559" s="1062">
        <v>0</v>
      </c>
      <c r="O559" s="1062"/>
      <c r="P559" s="1062"/>
      <c r="Q559" s="1062"/>
      <c r="R559" s="1062"/>
      <c r="S559" s="1062"/>
      <c r="T559" s="1062"/>
      <c r="U559" s="1062"/>
      <c r="V559" s="1062"/>
      <c r="W559" s="1062"/>
      <c r="X559" s="1082">
        <v>0</v>
      </c>
      <c r="Y559" s="1082"/>
      <c r="Z559" s="1082"/>
      <c r="AA559" s="1082"/>
      <c r="AB559" s="1082"/>
      <c r="AC559" s="1082"/>
      <c r="AD559" s="1082"/>
      <c r="AE559" s="1082"/>
      <c r="AF559" s="1082"/>
      <c r="AG559" s="1082"/>
    </row>
    <row r="560" spans="1:33" x14ac:dyDescent="0.25">
      <c r="D560" s="948"/>
      <c r="E560" s="948"/>
      <c r="F560" s="948"/>
      <c r="G560" s="948"/>
      <c r="H560" s="948"/>
      <c r="I560" s="948"/>
      <c r="J560" s="948"/>
      <c r="K560" s="948"/>
      <c r="L560" s="948"/>
      <c r="M560" s="948"/>
    </row>
    <row r="561" spans="1:33" x14ac:dyDescent="0.25">
      <c r="D561" s="1087" t="s">
        <v>1245</v>
      </c>
      <c r="E561" s="1087"/>
      <c r="F561" s="1087"/>
      <c r="G561" s="1087"/>
      <c r="H561" s="1087"/>
      <c r="I561" s="1087"/>
      <c r="J561" s="1087"/>
      <c r="K561" s="1087"/>
      <c r="L561" s="1087"/>
      <c r="M561" s="1087"/>
      <c r="N561" s="1087"/>
      <c r="O561" s="1087"/>
      <c r="P561" s="1087"/>
      <c r="Q561" s="1087"/>
      <c r="R561" s="1087"/>
      <c r="S561" s="1087"/>
      <c r="T561" s="1087"/>
      <c r="U561" s="1087"/>
      <c r="V561" s="1087"/>
      <c r="W561" s="1087"/>
      <c r="X561" s="1087"/>
      <c r="Y561" s="1087"/>
      <c r="Z561" s="1087"/>
      <c r="AA561" s="1087"/>
      <c r="AB561" s="1087"/>
      <c r="AC561" s="1087"/>
      <c r="AD561" s="1087"/>
      <c r="AE561" s="1087"/>
      <c r="AF561" s="1087"/>
      <c r="AG561" s="1087"/>
    </row>
    <row r="562" spans="1:33" ht="13.5" thickBot="1" x14ac:dyDescent="0.3">
      <c r="D562" s="948"/>
      <c r="E562" s="948"/>
      <c r="F562" s="948"/>
      <c r="G562" s="948"/>
      <c r="H562" s="948"/>
      <c r="I562" s="948"/>
      <c r="J562" s="948"/>
      <c r="K562" s="948"/>
      <c r="L562" s="948"/>
      <c r="M562" s="948"/>
    </row>
    <row r="563" spans="1:33" ht="13.5" thickBot="1" x14ac:dyDescent="0.3">
      <c r="D563" s="1152" t="s">
        <v>131</v>
      </c>
      <c r="E563" s="1153"/>
      <c r="F563" s="1153"/>
      <c r="G563" s="1153"/>
      <c r="H563" s="1153"/>
      <c r="I563" s="1153"/>
      <c r="J563" s="1153"/>
      <c r="K563" s="1153"/>
      <c r="L563" s="1153"/>
      <c r="M563" s="1154"/>
      <c r="N563" s="1043" t="s">
        <v>2</v>
      </c>
      <c r="O563" s="1044"/>
      <c r="P563" s="1044"/>
      <c r="Q563" s="1044"/>
      <c r="R563" s="1044"/>
      <c r="S563" s="1044"/>
      <c r="T563" s="1044"/>
      <c r="U563" s="1044"/>
      <c r="V563" s="1044"/>
      <c r="W563" s="1044"/>
      <c r="X563" s="1043" t="s">
        <v>3</v>
      </c>
      <c r="Y563" s="1044"/>
      <c r="Z563" s="1044"/>
      <c r="AA563" s="1044"/>
      <c r="AB563" s="1044"/>
      <c r="AC563" s="1044"/>
      <c r="AD563" s="1044"/>
      <c r="AE563" s="1044"/>
      <c r="AF563" s="1044"/>
      <c r="AG563" s="1045"/>
    </row>
    <row r="564" spans="1:33" ht="13.5" thickBot="1" x14ac:dyDescent="0.3">
      <c r="D564" s="1152"/>
      <c r="E564" s="1153"/>
      <c r="F564" s="1153"/>
      <c r="G564" s="1153"/>
      <c r="H564" s="1153"/>
      <c r="I564" s="1153"/>
      <c r="J564" s="1153"/>
      <c r="K564" s="1153"/>
      <c r="L564" s="1153"/>
      <c r="M564" s="1154"/>
      <c r="N564" s="1046"/>
      <c r="O564" s="1047"/>
      <c r="P564" s="1047"/>
      <c r="Q564" s="1047"/>
      <c r="R564" s="1047"/>
      <c r="S564" s="1047"/>
      <c r="T564" s="1047"/>
      <c r="U564" s="1047"/>
      <c r="V564" s="1047"/>
      <c r="W564" s="1047"/>
      <c r="X564" s="1046"/>
      <c r="Y564" s="1047"/>
      <c r="Z564" s="1047"/>
      <c r="AA564" s="1047"/>
      <c r="AB564" s="1047"/>
      <c r="AC564" s="1047"/>
      <c r="AD564" s="1047"/>
      <c r="AE564" s="1047"/>
      <c r="AF564" s="1047"/>
      <c r="AG564" s="1048"/>
    </row>
    <row r="565" spans="1:33" x14ac:dyDescent="0.25">
      <c r="D565" s="1155" t="s">
        <v>297</v>
      </c>
      <c r="E565" s="1156"/>
      <c r="F565" s="1156"/>
      <c r="G565" s="1156"/>
      <c r="H565" s="1156"/>
      <c r="I565" s="1156"/>
      <c r="J565" s="1156"/>
      <c r="K565" s="1156"/>
      <c r="L565" s="1156"/>
      <c r="M565" s="1157"/>
      <c r="N565" s="1158"/>
      <c r="O565" s="1158"/>
      <c r="P565" s="1158"/>
      <c r="Q565" s="1158"/>
      <c r="R565" s="1158"/>
      <c r="S565" s="1158"/>
      <c r="T565" s="1158"/>
      <c r="U565" s="1158"/>
      <c r="V565" s="1158"/>
      <c r="W565" s="1158"/>
      <c r="X565" s="1159"/>
      <c r="Y565" s="1159"/>
      <c r="Z565" s="1159"/>
      <c r="AA565" s="1159"/>
      <c r="AB565" s="1159"/>
      <c r="AC565" s="1159"/>
      <c r="AD565" s="1159"/>
      <c r="AE565" s="1159"/>
      <c r="AF565" s="1159"/>
      <c r="AG565" s="1159"/>
    </row>
    <row r="566" spans="1:33" x14ac:dyDescent="0.25">
      <c r="D566" s="1071" t="s">
        <v>298</v>
      </c>
      <c r="E566" s="1072"/>
      <c r="F566" s="1072"/>
      <c r="G566" s="1072"/>
      <c r="H566" s="1072"/>
      <c r="I566" s="1072"/>
      <c r="J566" s="1072"/>
      <c r="K566" s="1072"/>
      <c r="L566" s="1072"/>
      <c r="M566" s="1073"/>
      <c r="N566" s="1062">
        <v>12320994</v>
      </c>
      <c r="O566" s="1062"/>
      <c r="P566" s="1062"/>
      <c r="Q566" s="1062"/>
      <c r="R566" s="1062"/>
      <c r="S566" s="1062"/>
      <c r="T566" s="1062"/>
      <c r="U566" s="1062"/>
      <c r="V566" s="1062"/>
      <c r="W566" s="1062"/>
      <c r="X566" s="1062">
        <v>10291951</v>
      </c>
      <c r="Y566" s="1062"/>
      <c r="Z566" s="1062"/>
      <c r="AA566" s="1062"/>
      <c r="AB566" s="1062"/>
      <c r="AC566" s="1062"/>
      <c r="AD566" s="1062"/>
      <c r="AE566" s="1062"/>
      <c r="AF566" s="1062"/>
      <c r="AG566" s="1062"/>
    </row>
    <row r="567" spans="1:33" x14ac:dyDescent="0.25">
      <c r="D567" s="1071" t="s">
        <v>299</v>
      </c>
      <c r="E567" s="1072"/>
      <c r="F567" s="1072"/>
      <c r="G567" s="1072"/>
      <c r="H567" s="1072"/>
      <c r="I567" s="1072"/>
      <c r="J567" s="1072"/>
      <c r="K567" s="1072"/>
      <c r="L567" s="1072"/>
      <c r="M567" s="1073"/>
      <c r="N567" s="1062"/>
      <c r="O567" s="1062"/>
      <c r="P567" s="1062"/>
      <c r="Q567" s="1062"/>
      <c r="R567" s="1062"/>
      <c r="S567" s="1062"/>
      <c r="T567" s="1062"/>
      <c r="U567" s="1062"/>
      <c r="V567" s="1062"/>
      <c r="W567" s="1062"/>
      <c r="X567" s="1160"/>
      <c r="Y567" s="1160"/>
      <c r="Z567" s="1160"/>
      <c r="AA567" s="1160"/>
      <c r="AB567" s="1160"/>
      <c r="AC567" s="1160"/>
      <c r="AD567" s="1160"/>
      <c r="AE567" s="1160"/>
      <c r="AF567" s="1160"/>
      <c r="AG567" s="1160"/>
    </row>
    <row r="568" spans="1:33" x14ac:dyDescent="0.25">
      <c r="D568" s="1071" t="s">
        <v>300</v>
      </c>
      <c r="E568" s="1072"/>
      <c r="F568" s="1072"/>
      <c r="G568" s="1072"/>
      <c r="H568" s="1072"/>
      <c r="I568" s="1072"/>
      <c r="J568" s="1072"/>
      <c r="K568" s="1072"/>
      <c r="L568" s="1072"/>
      <c r="M568" s="1073"/>
      <c r="N568" s="1033"/>
      <c r="O568" s="1033"/>
      <c r="P568" s="1033"/>
      <c r="Q568" s="1033"/>
      <c r="R568" s="1033"/>
      <c r="S568" s="1033"/>
      <c r="T568" s="1033"/>
      <c r="U568" s="1033"/>
      <c r="V568" s="1033"/>
      <c r="W568" s="1033"/>
      <c r="X568" s="1033"/>
      <c r="Y568" s="1033"/>
      <c r="Z568" s="1033"/>
      <c r="AA568" s="1033"/>
      <c r="AB568" s="1033"/>
      <c r="AC568" s="1033"/>
      <c r="AD568" s="1033"/>
      <c r="AE568" s="1033"/>
      <c r="AF568" s="1033"/>
      <c r="AG568" s="1033"/>
    </row>
    <row r="569" spans="1:33" x14ac:dyDescent="0.25">
      <c r="D569" s="1071" t="s">
        <v>301</v>
      </c>
      <c r="E569" s="1072"/>
      <c r="F569" s="1072"/>
      <c r="G569" s="1072"/>
      <c r="H569" s="1072"/>
      <c r="I569" s="1072"/>
      <c r="J569" s="1072"/>
      <c r="K569" s="1072"/>
      <c r="L569" s="1072"/>
      <c r="M569" s="1073"/>
      <c r="N569" s="1062"/>
      <c r="O569" s="1062"/>
      <c r="P569" s="1062"/>
      <c r="Q569" s="1062"/>
      <c r="R569" s="1062"/>
      <c r="S569" s="1062"/>
      <c r="T569" s="1062"/>
      <c r="U569" s="1062"/>
      <c r="V569" s="1062"/>
      <c r="W569" s="1062"/>
      <c r="X569" s="1062"/>
      <c r="Y569" s="1062"/>
      <c r="Z569" s="1062"/>
      <c r="AA569" s="1062"/>
      <c r="AB569" s="1062"/>
      <c r="AC569" s="1062"/>
      <c r="AD569" s="1062"/>
      <c r="AE569" s="1062"/>
      <c r="AF569" s="1062"/>
      <c r="AG569" s="1062"/>
    </row>
    <row r="570" spans="1:33" x14ac:dyDescent="0.25">
      <c r="D570" s="1071" t="s">
        <v>302</v>
      </c>
      <c r="E570" s="1072"/>
      <c r="F570" s="1072"/>
      <c r="G570" s="1072"/>
      <c r="H570" s="1072"/>
      <c r="I570" s="1072"/>
      <c r="J570" s="1072"/>
      <c r="K570" s="1072"/>
      <c r="L570" s="1072"/>
      <c r="M570" s="1073"/>
      <c r="N570" s="1033"/>
      <c r="O570" s="1033"/>
      <c r="P570" s="1033"/>
      <c r="Q570" s="1033"/>
      <c r="R570" s="1033"/>
      <c r="S570" s="1033"/>
      <c r="T570" s="1033"/>
      <c r="U570" s="1033"/>
      <c r="V570" s="1033"/>
      <c r="W570" s="1033"/>
      <c r="X570" s="1164"/>
      <c r="Y570" s="1164"/>
      <c r="Z570" s="1164"/>
      <c r="AA570" s="1164"/>
      <c r="AB570" s="1164"/>
      <c r="AC570" s="1164"/>
      <c r="AD570" s="1164"/>
      <c r="AE570" s="1164"/>
      <c r="AF570" s="1164"/>
      <c r="AG570" s="1164"/>
    </row>
    <row r="571" spans="1:33" ht="13.5" thickBot="1" x14ac:dyDescent="0.3">
      <c r="D571" s="1161" t="s">
        <v>303</v>
      </c>
      <c r="E571" s="1162"/>
      <c r="F571" s="1162"/>
      <c r="G571" s="1162"/>
      <c r="H571" s="1162"/>
      <c r="I571" s="1162"/>
      <c r="J571" s="1162"/>
      <c r="K571" s="1162"/>
      <c r="L571" s="1162"/>
      <c r="M571" s="1163"/>
      <c r="N571" s="1165">
        <f>SUM(N565:W570)</f>
        <v>12320994</v>
      </c>
      <c r="O571" s="1165"/>
      <c r="P571" s="1165"/>
      <c r="Q571" s="1165"/>
      <c r="R571" s="1165"/>
      <c r="S571" s="1165"/>
      <c r="T571" s="1165"/>
      <c r="U571" s="1165"/>
      <c r="V571" s="1165"/>
      <c r="W571" s="1165"/>
      <c r="X571" s="1165">
        <f>SUM(X565:AG570)</f>
        <v>10291951</v>
      </c>
      <c r="Y571" s="1165"/>
      <c r="Z571" s="1165"/>
      <c r="AA571" s="1165"/>
      <c r="AB571" s="1165"/>
      <c r="AC571" s="1165"/>
      <c r="AD571" s="1165"/>
      <c r="AE571" s="1165"/>
      <c r="AF571" s="1165"/>
      <c r="AG571" s="1165"/>
    </row>
    <row r="572" spans="1:33" s="910" customFormat="1" x14ac:dyDescent="0.25">
      <c r="A572" s="909"/>
      <c r="N572" s="949"/>
      <c r="O572" s="949"/>
      <c r="P572" s="949"/>
      <c r="Q572" s="949"/>
      <c r="R572" s="949"/>
      <c r="S572" s="949"/>
      <c r="T572" s="949"/>
      <c r="U572" s="949"/>
      <c r="V572" s="949"/>
      <c r="W572" s="949"/>
    </row>
    <row r="573" spans="1:33" x14ac:dyDescent="0.25">
      <c r="D573" s="1049" t="s">
        <v>1246</v>
      </c>
      <c r="E573" s="1049"/>
      <c r="F573" s="1049"/>
      <c r="G573" s="1049"/>
      <c r="H573" s="1049"/>
      <c r="I573" s="1049"/>
      <c r="J573" s="1049"/>
      <c r="K573" s="1049"/>
      <c r="L573" s="1049"/>
      <c r="M573" s="1049"/>
      <c r="N573" s="1049"/>
      <c r="O573" s="1049"/>
      <c r="P573" s="1049"/>
      <c r="Q573" s="1049"/>
      <c r="R573" s="1049"/>
      <c r="S573" s="1049"/>
      <c r="T573" s="1049"/>
      <c r="U573" s="1049"/>
      <c r="V573" s="1049"/>
      <c r="W573" s="1049"/>
      <c r="X573" s="1049"/>
      <c r="Y573" s="1049"/>
      <c r="Z573" s="1049"/>
      <c r="AA573" s="1049"/>
      <c r="AB573" s="1049"/>
      <c r="AC573" s="1049"/>
      <c r="AD573" s="1049"/>
      <c r="AE573" s="1049"/>
      <c r="AF573" s="1049"/>
      <c r="AG573" s="1049"/>
    </row>
    <row r="575" spans="1:33" x14ac:dyDescent="0.25">
      <c r="D575" s="1087" t="s">
        <v>1247</v>
      </c>
      <c r="E575" s="1087"/>
      <c r="F575" s="1087"/>
      <c r="G575" s="1087"/>
      <c r="H575" s="1087"/>
      <c r="I575" s="1087"/>
      <c r="J575" s="1087"/>
      <c r="K575" s="1087"/>
      <c r="L575" s="1087"/>
      <c r="M575" s="1087"/>
      <c r="N575" s="1087"/>
      <c r="O575" s="1087"/>
      <c r="P575" s="1087"/>
      <c r="Q575" s="1087"/>
      <c r="R575" s="1087"/>
      <c r="S575" s="1087"/>
      <c r="T575" s="1087"/>
      <c r="U575" s="1087"/>
      <c r="V575" s="1087"/>
      <c r="W575" s="1087"/>
      <c r="X575" s="1087"/>
      <c r="Y575" s="1087"/>
      <c r="Z575" s="1087"/>
      <c r="AA575" s="1087"/>
      <c r="AB575" s="1087"/>
      <c r="AC575" s="1087"/>
      <c r="AD575" s="1087"/>
      <c r="AE575" s="1087"/>
      <c r="AF575" s="1087"/>
      <c r="AG575" s="1087"/>
    </row>
    <row r="576" spans="1:33" ht="13.5" thickBot="1" x14ac:dyDescent="0.3"/>
    <row r="577" spans="1:33" x14ac:dyDescent="0.25">
      <c r="D577" s="1359" t="s">
        <v>131</v>
      </c>
      <c r="E577" s="1360"/>
      <c r="F577" s="1360"/>
      <c r="G577" s="1360"/>
      <c r="H577" s="1360"/>
      <c r="I577" s="1360"/>
      <c r="J577" s="1360"/>
      <c r="K577" s="1360"/>
      <c r="L577" s="1360"/>
      <c r="M577" s="1361"/>
      <c r="N577" s="1043" t="s">
        <v>2</v>
      </c>
      <c r="O577" s="1044"/>
      <c r="P577" s="1044"/>
      <c r="Q577" s="1044"/>
      <c r="R577" s="1044"/>
      <c r="S577" s="1044"/>
      <c r="T577" s="1044"/>
      <c r="U577" s="1044"/>
      <c r="V577" s="1044"/>
      <c r="W577" s="1044"/>
      <c r="X577" s="1043" t="s">
        <v>3</v>
      </c>
      <c r="Y577" s="1044"/>
      <c r="Z577" s="1044"/>
      <c r="AA577" s="1044"/>
      <c r="AB577" s="1044"/>
      <c r="AC577" s="1044"/>
      <c r="AD577" s="1044"/>
      <c r="AE577" s="1044"/>
      <c r="AF577" s="1044"/>
      <c r="AG577" s="1045"/>
    </row>
    <row r="578" spans="1:33" ht="13.5" thickBot="1" x14ac:dyDescent="0.3">
      <c r="D578" s="1362"/>
      <c r="E578" s="1363"/>
      <c r="F578" s="1363"/>
      <c r="G578" s="1363"/>
      <c r="H578" s="1363"/>
      <c r="I578" s="1363"/>
      <c r="J578" s="1363"/>
      <c r="K578" s="1363"/>
      <c r="L578" s="1363"/>
      <c r="M578" s="1364"/>
      <c r="N578" s="1046"/>
      <c r="O578" s="1047"/>
      <c r="P578" s="1047"/>
      <c r="Q578" s="1047"/>
      <c r="R578" s="1047"/>
      <c r="S578" s="1047"/>
      <c r="T578" s="1047"/>
      <c r="U578" s="1047"/>
      <c r="V578" s="1047"/>
      <c r="W578" s="1047"/>
      <c r="X578" s="1046"/>
      <c r="Y578" s="1047"/>
      <c r="Z578" s="1047"/>
      <c r="AA578" s="1047"/>
      <c r="AB578" s="1047"/>
      <c r="AC578" s="1047"/>
      <c r="AD578" s="1047"/>
      <c r="AE578" s="1047"/>
      <c r="AF578" s="1047"/>
      <c r="AG578" s="1048"/>
    </row>
    <row r="579" spans="1:33" x14ac:dyDescent="0.25">
      <c r="D579" s="1084" t="s">
        <v>305</v>
      </c>
      <c r="E579" s="1085"/>
      <c r="F579" s="1085"/>
      <c r="G579" s="1085"/>
      <c r="H579" s="1085"/>
      <c r="I579" s="1085"/>
      <c r="J579" s="1085"/>
      <c r="K579" s="1085"/>
      <c r="L579" s="1085"/>
      <c r="M579" s="1086"/>
      <c r="N579" s="1033">
        <v>11343919</v>
      </c>
      <c r="O579" s="1033"/>
      <c r="P579" s="1033"/>
      <c r="Q579" s="1033"/>
      <c r="R579" s="1033"/>
      <c r="S579" s="1033"/>
      <c r="T579" s="1033"/>
      <c r="U579" s="1033"/>
      <c r="V579" s="1033"/>
      <c r="W579" s="1033"/>
      <c r="X579" s="1033">
        <v>9266375</v>
      </c>
      <c r="Y579" s="1033"/>
      <c r="Z579" s="1033"/>
      <c r="AA579" s="1033"/>
      <c r="AB579" s="1033"/>
      <c r="AC579" s="1033"/>
      <c r="AD579" s="1033"/>
      <c r="AE579" s="1033"/>
      <c r="AF579" s="1033"/>
      <c r="AG579" s="1033"/>
    </row>
    <row r="580" spans="1:33" x14ac:dyDescent="0.25">
      <c r="D580" s="1071" t="s">
        <v>306</v>
      </c>
      <c r="E580" s="1072"/>
      <c r="F580" s="1072"/>
      <c r="G580" s="1072"/>
      <c r="H580" s="1072"/>
      <c r="I580" s="1072"/>
      <c r="J580" s="1072"/>
      <c r="K580" s="1072"/>
      <c r="L580" s="1072"/>
      <c r="M580" s="1073"/>
      <c r="N580" s="1062">
        <v>5127</v>
      </c>
      <c r="O580" s="1062"/>
      <c r="P580" s="1062"/>
      <c r="Q580" s="1062"/>
      <c r="R580" s="1062"/>
      <c r="S580" s="1062"/>
      <c r="T580" s="1062"/>
      <c r="U580" s="1062"/>
      <c r="V580" s="1062"/>
      <c r="W580" s="1062"/>
      <c r="X580" s="1062">
        <v>5069</v>
      </c>
      <c r="Y580" s="1062"/>
      <c r="Z580" s="1062"/>
      <c r="AA580" s="1062"/>
      <c r="AB580" s="1062"/>
      <c r="AC580" s="1062"/>
      <c r="AD580" s="1062"/>
      <c r="AE580" s="1062"/>
      <c r="AF580" s="1062"/>
      <c r="AG580" s="1062"/>
    </row>
    <row r="581" spans="1:33" x14ac:dyDescent="0.25">
      <c r="D581" s="1071" t="s">
        <v>1895</v>
      </c>
      <c r="E581" s="1072"/>
      <c r="F581" s="1072"/>
      <c r="G581" s="1072"/>
      <c r="H581" s="1072"/>
      <c r="I581" s="1072"/>
      <c r="J581" s="1072"/>
      <c r="K581" s="1072"/>
      <c r="L581" s="1072"/>
      <c r="M581" s="1073"/>
      <c r="N581" s="1063">
        <v>5127</v>
      </c>
      <c r="O581" s="1064"/>
      <c r="P581" s="1064"/>
      <c r="Q581" s="1064"/>
      <c r="R581" s="1064"/>
      <c r="S581" s="1064"/>
      <c r="T581" s="1064"/>
      <c r="U581" s="1064"/>
      <c r="V581" s="1064"/>
      <c r="W581" s="1065"/>
      <c r="X581" s="1063">
        <v>5069</v>
      </c>
      <c r="Y581" s="1064"/>
      <c r="Z581" s="1064"/>
      <c r="AA581" s="1064"/>
      <c r="AB581" s="1064"/>
      <c r="AC581" s="1064"/>
      <c r="AD581" s="1064"/>
      <c r="AE581" s="1064"/>
      <c r="AF581" s="1064"/>
      <c r="AG581" s="1065"/>
    </row>
    <row r="582" spans="1:33" x14ac:dyDescent="0.25">
      <c r="D582" s="1071" t="s">
        <v>1894</v>
      </c>
      <c r="E582" s="1072"/>
      <c r="F582" s="1072"/>
      <c r="G582" s="1072"/>
      <c r="H582" s="1072"/>
      <c r="I582" s="1072"/>
      <c r="J582" s="1072"/>
      <c r="K582" s="1072"/>
      <c r="L582" s="1072"/>
      <c r="M582" s="1073"/>
      <c r="N582" s="1063">
        <v>0</v>
      </c>
      <c r="O582" s="1064"/>
      <c r="P582" s="1064"/>
      <c r="Q582" s="1064"/>
      <c r="R582" s="1064"/>
      <c r="S582" s="1064"/>
      <c r="T582" s="1064"/>
      <c r="U582" s="1064"/>
      <c r="V582" s="1064"/>
      <c r="W582" s="1065"/>
      <c r="X582" s="1063">
        <v>0</v>
      </c>
      <c r="Y582" s="1064"/>
      <c r="Z582" s="1064"/>
      <c r="AA582" s="1064"/>
      <c r="AB582" s="1064"/>
      <c r="AC582" s="1064"/>
      <c r="AD582" s="1064"/>
      <c r="AE582" s="1064"/>
      <c r="AF582" s="1064"/>
      <c r="AG582" s="1065"/>
    </row>
    <row r="583" spans="1:33" x14ac:dyDescent="0.25">
      <c r="D583" s="1071" t="s">
        <v>1893</v>
      </c>
      <c r="E583" s="1072"/>
      <c r="F583" s="1072"/>
      <c r="G583" s="1072"/>
      <c r="H583" s="1072"/>
      <c r="I583" s="1072"/>
      <c r="J583" s="1072"/>
      <c r="K583" s="1072"/>
      <c r="L583" s="1072"/>
      <c r="M583" s="1073"/>
      <c r="N583" s="1063">
        <v>0</v>
      </c>
      <c r="O583" s="1064"/>
      <c r="P583" s="1064"/>
      <c r="Q583" s="1064"/>
      <c r="R583" s="1064"/>
      <c r="S583" s="1064"/>
      <c r="T583" s="1064"/>
      <c r="U583" s="1064"/>
      <c r="V583" s="1064"/>
      <c r="W583" s="1065"/>
      <c r="X583" s="1063">
        <v>0</v>
      </c>
      <c r="Y583" s="1064"/>
      <c r="Z583" s="1064"/>
      <c r="AA583" s="1064"/>
      <c r="AB583" s="1064"/>
      <c r="AC583" s="1064"/>
      <c r="AD583" s="1064"/>
      <c r="AE583" s="1064"/>
      <c r="AF583" s="1064"/>
      <c r="AG583" s="1065"/>
    </row>
    <row r="584" spans="1:33" x14ac:dyDescent="0.25">
      <c r="D584" s="1071" t="s">
        <v>1892</v>
      </c>
      <c r="E584" s="1072"/>
      <c r="F584" s="1072"/>
      <c r="G584" s="1072"/>
      <c r="H584" s="1072"/>
      <c r="I584" s="1072"/>
      <c r="J584" s="1072"/>
      <c r="K584" s="1072"/>
      <c r="L584" s="1072"/>
      <c r="M584" s="1073"/>
      <c r="N584" s="1063">
        <v>0</v>
      </c>
      <c r="O584" s="1064"/>
      <c r="P584" s="1064"/>
      <c r="Q584" s="1064"/>
      <c r="R584" s="1064"/>
      <c r="S584" s="1064"/>
      <c r="T584" s="1064"/>
      <c r="U584" s="1064"/>
      <c r="V584" s="1064"/>
      <c r="W584" s="1065"/>
      <c r="X584" s="1063">
        <v>0</v>
      </c>
      <c r="Y584" s="1064"/>
      <c r="Z584" s="1064"/>
      <c r="AA584" s="1064"/>
      <c r="AB584" s="1064"/>
      <c r="AC584" s="1064"/>
      <c r="AD584" s="1064"/>
      <c r="AE584" s="1064"/>
      <c r="AF584" s="1064"/>
      <c r="AG584" s="1065"/>
    </row>
    <row r="585" spans="1:33" ht="13.5" thickBot="1" x14ac:dyDescent="0.3">
      <c r="D585" s="1088" t="s">
        <v>1891</v>
      </c>
      <c r="E585" s="1089"/>
      <c r="F585" s="1089"/>
      <c r="G585" s="1089"/>
      <c r="H585" s="1089"/>
      <c r="I585" s="1089"/>
      <c r="J585" s="1089"/>
      <c r="K585" s="1089"/>
      <c r="L585" s="1089"/>
      <c r="M585" s="1090"/>
      <c r="N585" s="1063">
        <v>0</v>
      </c>
      <c r="O585" s="1064"/>
      <c r="P585" s="1064"/>
      <c r="Q585" s="1064"/>
      <c r="R585" s="1064"/>
      <c r="S585" s="1064"/>
      <c r="T585" s="1064"/>
      <c r="U585" s="1064"/>
      <c r="V585" s="1064"/>
      <c r="W585" s="1065"/>
      <c r="X585" s="1063">
        <v>0</v>
      </c>
      <c r="Y585" s="1064"/>
      <c r="Z585" s="1064"/>
      <c r="AA585" s="1064"/>
      <c r="AB585" s="1064"/>
      <c r="AC585" s="1064"/>
      <c r="AD585" s="1064"/>
      <c r="AE585" s="1064"/>
      <c r="AF585" s="1064"/>
      <c r="AG585" s="1065"/>
    </row>
    <row r="586" spans="1:33" s="929" customFormat="1" ht="24.75" customHeight="1" x14ac:dyDescent="0.25">
      <c r="A586" s="928"/>
      <c r="D586" s="1402" t="s">
        <v>312</v>
      </c>
      <c r="E586" s="1403"/>
      <c r="F586" s="1403"/>
      <c r="G586" s="1403"/>
      <c r="H586" s="1403"/>
      <c r="I586" s="1403"/>
      <c r="J586" s="1403"/>
      <c r="K586" s="1403"/>
      <c r="L586" s="1403"/>
      <c r="M586" s="1404"/>
      <c r="N586" s="1334">
        <f>N579-N580-N582-N583-N584-N585</f>
        <v>11338792</v>
      </c>
      <c r="O586" s="1335"/>
      <c r="P586" s="1335"/>
      <c r="Q586" s="1335"/>
      <c r="R586" s="1335"/>
      <c r="S586" s="1335"/>
      <c r="T586" s="1335"/>
      <c r="U586" s="1335"/>
      <c r="V586" s="1335"/>
      <c r="W586" s="1336"/>
      <c r="X586" s="1334">
        <f>X579-X580-X582-X583-X584-X585</f>
        <v>9261306</v>
      </c>
      <c r="Y586" s="1335"/>
      <c r="Z586" s="1335"/>
      <c r="AA586" s="1335"/>
      <c r="AB586" s="1335"/>
      <c r="AC586" s="1335"/>
      <c r="AD586" s="1335"/>
      <c r="AE586" s="1335"/>
      <c r="AF586" s="1335"/>
      <c r="AG586" s="1336"/>
    </row>
    <row r="587" spans="1:33" x14ac:dyDescent="0.25">
      <c r="D587" s="1050" t="s">
        <v>1890</v>
      </c>
      <c r="E587" s="1050"/>
      <c r="F587" s="1050"/>
      <c r="G587" s="1050"/>
      <c r="H587" s="1050"/>
      <c r="I587" s="1050"/>
      <c r="J587" s="1050"/>
      <c r="K587" s="1050"/>
      <c r="L587" s="1050"/>
      <c r="M587" s="1050"/>
      <c r="N587" s="1063">
        <v>10848511</v>
      </c>
      <c r="O587" s="1064"/>
      <c r="P587" s="1064"/>
      <c r="Q587" s="1064"/>
      <c r="R587" s="1064"/>
      <c r="S587" s="1064"/>
      <c r="T587" s="1064"/>
      <c r="U587" s="1064"/>
      <c r="V587" s="1064"/>
      <c r="W587" s="1065"/>
      <c r="X587" s="1062">
        <v>8774465</v>
      </c>
      <c r="Y587" s="1062"/>
      <c r="Z587" s="1062"/>
      <c r="AA587" s="1062"/>
      <c r="AB587" s="1062"/>
      <c r="AC587" s="1062"/>
      <c r="AD587" s="1062"/>
      <c r="AE587" s="1062"/>
      <c r="AF587" s="1062"/>
      <c r="AG587" s="1062"/>
    </row>
    <row r="588" spans="1:33" x14ac:dyDescent="0.25">
      <c r="D588" s="1050" t="s">
        <v>1889</v>
      </c>
      <c r="E588" s="1050"/>
      <c r="F588" s="1050"/>
      <c r="G588" s="1050"/>
      <c r="H588" s="1050"/>
      <c r="I588" s="1050"/>
      <c r="J588" s="1050"/>
      <c r="K588" s="1050"/>
      <c r="L588" s="1050"/>
      <c r="M588" s="1050"/>
      <c r="N588" s="1063">
        <v>99353</v>
      </c>
      <c r="O588" s="1064"/>
      <c r="P588" s="1064"/>
      <c r="Q588" s="1064"/>
      <c r="R588" s="1064"/>
      <c r="S588" s="1064"/>
      <c r="T588" s="1064"/>
      <c r="U588" s="1064"/>
      <c r="V588" s="1064"/>
      <c r="W588" s="1065"/>
      <c r="X588" s="1062">
        <v>115668</v>
      </c>
      <c r="Y588" s="1062"/>
      <c r="Z588" s="1062"/>
      <c r="AA588" s="1062"/>
      <c r="AB588" s="1062"/>
      <c r="AC588" s="1062"/>
      <c r="AD588" s="1062"/>
      <c r="AE588" s="1062"/>
      <c r="AF588" s="1062"/>
      <c r="AG588" s="1062"/>
    </row>
    <row r="589" spans="1:33" x14ac:dyDescent="0.25">
      <c r="D589" s="1050" t="s">
        <v>1933</v>
      </c>
      <c r="E589" s="1050"/>
      <c r="F589" s="1050"/>
      <c r="G589" s="1050"/>
      <c r="H589" s="1050"/>
      <c r="I589" s="1050"/>
      <c r="J589" s="1050"/>
      <c r="K589" s="1050"/>
      <c r="L589" s="1050"/>
      <c r="M589" s="1050"/>
      <c r="N589" s="1063">
        <v>107979</v>
      </c>
      <c r="O589" s="1064"/>
      <c r="P589" s="1064"/>
      <c r="Q589" s="1064"/>
      <c r="R589" s="1064"/>
      <c r="S589" s="1064"/>
      <c r="T589" s="1064"/>
      <c r="U589" s="1064"/>
      <c r="V589" s="1064"/>
      <c r="W589" s="1065"/>
      <c r="X589" s="1062">
        <v>101488</v>
      </c>
      <c r="Y589" s="1062"/>
      <c r="Z589" s="1062"/>
      <c r="AA589" s="1062"/>
      <c r="AB589" s="1062"/>
      <c r="AC589" s="1062"/>
      <c r="AD589" s="1062"/>
      <c r="AE589" s="1062"/>
      <c r="AF589" s="1062"/>
      <c r="AG589" s="1062"/>
    </row>
    <row r="590" spans="1:33" x14ac:dyDescent="0.25">
      <c r="D590" s="1050" t="s">
        <v>1935</v>
      </c>
      <c r="E590" s="1050"/>
      <c r="F590" s="1050"/>
      <c r="G590" s="1050"/>
      <c r="H590" s="1050"/>
      <c r="I590" s="1050"/>
      <c r="J590" s="1050"/>
      <c r="K590" s="1050"/>
      <c r="L590" s="1050"/>
      <c r="M590" s="1050"/>
      <c r="N590" s="1063">
        <v>51973</v>
      </c>
      <c r="O590" s="1064"/>
      <c r="P590" s="1064"/>
      <c r="Q590" s="1064"/>
      <c r="R590" s="1064"/>
      <c r="S590" s="1064"/>
      <c r="T590" s="1064"/>
      <c r="U590" s="1064"/>
      <c r="V590" s="1064"/>
      <c r="W590" s="1065"/>
      <c r="X590" s="1062">
        <v>86784</v>
      </c>
      <c r="Y590" s="1062"/>
      <c r="Z590" s="1062"/>
      <c r="AA590" s="1062"/>
      <c r="AB590" s="1062"/>
      <c r="AC590" s="1062"/>
      <c r="AD590" s="1062"/>
      <c r="AE590" s="1062"/>
      <c r="AF590" s="1062"/>
      <c r="AG590" s="1062"/>
    </row>
    <row r="591" spans="1:33" x14ac:dyDescent="0.25">
      <c r="D591" s="1050" t="s">
        <v>285</v>
      </c>
      <c r="E591" s="1050"/>
      <c r="F591" s="1050"/>
      <c r="G591" s="1050"/>
      <c r="H591" s="1050"/>
      <c r="I591" s="1050"/>
      <c r="J591" s="1050"/>
      <c r="K591" s="1050"/>
      <c r="L591" s="1050"/>
      <c r="M591" s="1050"/>
      <c r="N591" s="1063">
        <v>20882</v>
      </c>
      <c r="O591" s="1064"/>
      <c r="P591" s="1064"/>
      <c r="Q591" s="1064"/>
      <c r="R591" s="1064"/>
      <c r="S591" s="1064"/>
      <c r="T591" s="1064"/>
      <c r="U591" s="1064"/>
      <c r="V591" s="1064"/>
      <c r="W591" s="1065"/>
      <c r="X591" s="1062">
        <v>28940</v>
      </c>
      <c r="Y591" s="1062"/>
      <c r="Z591" s="1062"/>
      <c r="AA591" s="1062"/>
      <c r="AB591" s="1062"/>
      <c r="AC591" s="1062"/>
      <c r="AD591" s="1062"/>
      <c r="AE591" s="1062"/>
      <c r="AF591" s="1062"/>
      <c r="AG591" s="1062"/>
    </row>
    <row r="592" spans="1:33" x14ac:dyDescent="0.25">
      <c r="D592" s="1050" t="s">
        <v>1888</v>
      </c>
      <c r="E592" s="1050"/>
      <c r="F592" s="1050"/>
      <c r="G592" s="1050"/>
      <c r="H592" s="1050"/>
      <c r="I592" s="1050"/>
      <c r="J592" s="1050"/>
      <c r="K592" s="1050"/>
      <c r="L592" s="1050"/>
      <c r="M592" s="1050"/>
      <c r="N592" s="1063">
        <v>12354</v>
      </c>
      <c r="O592" s="1064"/>
      <c r="P592" s="1064"/>
      <c r="Q592" s="1064"/>
      <c r="R592" s="1064"/>
      <c r="S592" s="1064"/>
      <c r="T592" s="1064"/>
      <c r="U592" s="1064"/>
      <c r="V592" s="1064"/>
      <c r="W592" s="1065"/>
      <c r="X592" s="1062">
        <v>27008</v>
      </c>
      <c r="Y592" s="1062"/>
      <c r="Z592" s="1062"/>
      <c r="AA592" s="1062"/>
      <c r="AB592" s="1062"/>
      <c r="AC592" s="1062"/>
      <c r="AD592" s="1062"/>
      <c r="AE592" s="1062"/>
      <c r="AF592" s="1062"/>
      <c r="AG592" s="1062"/>
    </row>
    <row r="593" spans="1:33" ht="23.25" customHeight="1" x14ac:dyDescent="0.25">
      <c r="D593" s="1050" t="s">
        <v>1965</v>
      </c>
      <c r="E593" s="1050"/>
      <c r="F593" s="1050"/>
      <c r="G593" s="1050"/>
      <c r="H593" s="1050"/>
      <c r="I593" s="1050"/>
      <c r="J593" s="1050"/>
      <c r="K593" s="1050"/>
      <c r="L593" s="1050"/>
      <c r="M593" s="1050"/>
      <c r="N593" s="1063">
        <v>84642</v>
      </c>
      <c r="O593" s="1064"/>
      <c r="P593" s="1064"/>
      <c r="Q593" s="1064"/>
      <c r="R593" s="1064"/>
      <c r="S593" s="1064"/>
      <c r="T593" s="1064"/>
      <c r="U593" s="1064"/>
      <c r="V593" s="1064"/>
      <c r="W593" s="1065"/>
      <c r="X593" s="1062">
        <v>26806</v>
      </c>
      <c r="Y593" s="1062"/>
      <c r="Z593" s="1062"/>
      <c r="AA593" s="1062"/>
      <c r="AB593" s="1062"/>
      <c r="AC593" s="1062"/>
      <c r="AD593" s="1062"/>
      <c r="AE593" s="1062"/>
      <c r="AF593" s="1062"/>
      <c r="AG593" s="1062"/>
    </row>
    <row r="594" spans="1:33" x14ac:dyDescent="0.25">
      <c r="D594" s="1050" t="s">
        <v>1887</v>
      </c>
      <c r="E594" s="1050"/>
      <c r="F594" s="1050"/>
      <c r="G594" s="1050"/>
      <c r="H594" s="1050"/>
      <c r="I594" s="1050"/>
      <c r="J594" s="1050"/>
      <c r="K594" s="1050"/>
      <c r="L594" s="1050"/>
      <c r="M594" s="1050"/>
      <c r="N594" s="1063">
        <v>18093</v>
      </c>
      <c r="O594" s="1064"/>
      <c r="P594" s="1064"/>
      <c r="Q594" s="1064"/>
      <c r="R594" s="1064"/>
      <c r="S594" s="1064"/>
      <c r="T594" s="1064"/>
      <c r="U594" s="1064"/>
      <c r="V594" s="1064"/>
      <c r="W594" s="1065"/>
      <c r="X594" s="1062">
        <v>18870</v>
      </c>
      <c r="Y594" s="1062"/>
      <c r="Z594" s="1062"/>
      <c r="AA594" s="1062"/>
      <c r="AB594" s="1062"/>
      <c r="AC594" s="1062"/>
      <c r="AD594" s="1062"/>
      <c r="AE594" s="1062"/>
      <c r="AF594" s="1062"/>
      <c r="AG594" s="1062"/>
    </row>
    <row r="595" spans="1:33" x14ac:dyDescent="0.25">
      <c r="D595" s="1050" t="s">
        <v>1936</v>
      </c>
      <c r="E595" s="1050"/>
      <c r="F595" s="1050"/>
      <c r="G595" s="1050"/>
      <c r="H595" s="1050"/>
      <c r="I595" s="1050"/>
      <c r="J595" s="1050"/>
      <c r="K595" s="1050"/>
      <c r="L595" s="1050"/>
      <c r="M595" s="1050"/>
      <c r="N595" s="1063">
        <v>13434</v>
      </c>
      <c r="O595" s="1064"/>
      <c r="P595" s="1064"/>
      <c r="Q595" s="1064"/>
      <c r="R595" s="1064"/>
      <c r="S595" s="1064"/>
      <c r="T595" s="1064"/>
      <c r="U595" s="1064"/>
      <c r="V595" s="1064"/>
      <c r="W595" s="1065"/>
      <c r="X595" s="1062">
        <v>12694</v>
      </c>
      <c r="Y595" s="1062"/>
      <c r="Z595" s="1062"/>
      <c r="AA595" s="1062"/>
      <c r="AB595" s="1062"/>
      <c r="AC595" s="1062"/>
      <c r="AD595" s="1062"/>
      <c r="AE595" s="1062"/>
      <c r="AF595" s="1062"/>
      <c r="AG595" s="1062"/>
    </row>
    <row r="596" spans="1:33" x14ac:dyDescent="0.25">
      <c r="D596" s="1050" t="s">
        <v>1886</v>
      </c>
      <c r="E596" s="1050"/>
      <c r="F596" s="1050"/>
      <c r="G596" s="1050"/>
      <c r="H596" s="1050"/>
      <c r="I596" s="1050"/>
      <c r="J596" s="1050"/>
      <c r="K596" s="1050"/>
      <c r="L596" s="1050"/>
      <c r="M596" s="1050"/>
      <c r="N596" s="1063">
        <v>14267</v>
      </c>
      <c r="O596" s="1064"/>
      <c r="P596" s="1064"/>
      <c r="Q596" s="1064"/>
      <c r="R596" s="1064"/>
      <c r="S596" s="1064"/>
      <c r="T596" s="1064"/>
      <c r="U596" s="1064"/>
      <c r="V596" s="1064"/>
      <c r="W596" s="1065"/>
      <c r="X596" s="1062">
        <v>12027</v>
      </c>
      <c r="Y596" s="1062"/>
      <c r="Z596" s="1062"/>
      <c r="AA596" s="1062"/>
      <c r="AB596" s="1062"/>
      <c r="AC596" s="1062"/>
      <c r="AD596" s="1062"/>
      <c r="AE596" s="1062"/>
      <c r="AF596" s="1062"/>
      <c r="AG596" s="1062"/>
    </row>
    <row r="597" spans="1:33" x14ac:dyDescent="0.25">
      <c r="D597" s="1050" t="s">
        <v>1934</v>
      </c>
      <c r="E597" s="1050"/>
      <c r="F597" s="1050"/>
      <c r="G597" s="1050"/>
      <c r="H597" s="1050"/>
      <c r="I597" s="1050"/>
      <c r="J597" s="1050"/>
      <c r="K597" s="1050"/>
      <c r="L597" s="1050"/>
      <c r="M597" s="1050"/>
      <c r="N597" s="1063">
        <v>17049</v>
      </c>
      <c r="O597" s="1064"/>
      <c r="P597" s="1064"/>
      <c r="Q597" s="1064"/>
      <c r="R597" s="1064"/>
      <c r="S597" s="1064"/>
      <c r="T597" s="1064"/>
      <c r="U597" s="1064"/>
      <c r="V597" s="1064"/>
      <c r="W597" s="1065"/>
      <c r="X597" s="1062">
        <v>7636</v>
      </c>
      <c r="Y597" s="1062"/>
      <c r="Z597" s="1062"/>
      <c r="AA597" s="1062"/>
      <c r="AB597" s="1062"/>
      <c r="AC597" s="1062"/>
      <c r="AD597" s="1062"/>
      <c r="AE597" s="1062"/>
      <c r="AF597" s="1062"/>
      <c r="AG597" s="1062"/>
    </row>
    <row r="598" spans="1:33" s="910" customFormat="1" x14ac:dyDescent="0.25">
      <c r="A598" s="909"/>
      <c r="D598" s="1330" t="s">
        <v>1964</v>
      </c>
      <c r="E598" s="1330"/>
      <c r="F598" s="1330"/>
      <c r="G598" s="1330"/>
      <c r="H598" s="1330"/>
      <c r="I598" s="1330"/>
      <c r="J598" s="1330"/>
      <c r="K598" s="1330"/>
      <c r="L598" s="1330"/>
      <c r="M598" s="1330"/>
      <c r="N598" s="1062">
        <v>4900</v>
      </c>
      <c r="O598" s="1062"/>
      <c r="P598" s="1062"/>
      <c r="Q598" s="1062"/>
      <c r="R598" s="1062"/>
      <c r="S598" s="1062"/>
      <c r="T598" s="1062"/>
      <c r="U598" s="1062"/>
      <c r="V598" s="1062"/>
      <c r="W598" s="1062"/>
      <c r="X598" s="1062"/>
      <c r="Y598" s="1062"/>
      <c r="Z598" s="1062"/>
      <c r="AA598" s="1062"/>
      <c r="AB598" s="1062"/>
      <c r="AC598" s="1062"/>
      <c r="AD598" s="1062"/>
      <c r="AE598" s="1062"/>
      <c r="AF598" s="1062"/>
      <c r="AG598" s="1062"/>
    </row>
    <row r="599" spans="1:33" s="910" customFormat="1" x14ac:dyDescent="0.25">
      <c r="A599" s="909"/>
      <c r="D599" s="1330" t="s">
        <v>1885</v>
      </c>
      <c r="E599" s="1330"/>
      <c r="F599" s="1330"/>
      <c r="G599" s="1330"/>
      <c r="H599" s="1330"/>
      <c r="I599" s="1330"/>
      <c r="J599" s="1330"/>
      <c r="K599" s="1330"/>
      <c r="L599" s="1330"/>
      <c r="M599" s="1330"/>
      <c r="N599" s="1062">
        <f>N586-SUM(N587:W598)</f>
        <v>45355</v>
      </c>
      <c r="O599" s="1062"/>
      <c r="P599" s="1062"/>
      <c r="Q599" s="1062"/>
      <c r="R599" s="1062"/>
      <c r="S599" s="1062"/>
      <c r="T599" s="1062"/>
      <c r="U599" s="1062"/>
      <c r="V599" s="1062"/>
      <c r="W599" s="1062"/>
      <c r="X599" s="1062">
        <f>X586-SUM(X587:AG598)</f>
        <v>48920</v>
      </c>
      <c r="Y599" s="1062"/>
      <c r="Z599" s="1062"/>
      <c r="AA599" s="1062"/>
      <c r="AB599" s="1062"/>
      <c r="AC599" s="1062"/>
      <c r="AD599" s="1062"/>
      <c r="AE599" s="1062"/>
      <c r="AF599" s="1062"/>
      <c r="AG599" s="1062"/>
    </row>
    <row r="600" spans="1:33" s="929" customFormat="1" x14ac:dyDescent="0.25">
      <c r="A600" s="928"/>
      <c r="D600" s="1239" t="s">
        <v>314</v>
      </c>
      <c r="E600" s="1239"/>
      <c r="F600" s="1239"/>
      <c r="G600" s="1239"/>
      <c r="H600" s="1239"/>
      <c r="I600" s="1239"/>
      <c r="J600" s="1239"/>
      <c r="K600" s="1239"/>
      <c r="L600" s="1239"/>
      <c r="M600" s="1239"/>
      <c r="N600" s="1033">
        <v>24565</v>
      </c>
      <c r="O600" s="1033"/>
      <c r="P600" s="1033"/>
      <c r="Q600" s="1033"/>
      <c r="R600" s="1033"/>
      <c r="S600" s="1033"/>
      <c r="T600" s="1033"/>
      <c r="U600" s="1033"/>
      <c r="V600" s="1033"/>
      <c r="W600" s="1033"/>
      <c r="X600" s="1033">
        <v>13518</v>
      </c>
      <c r="Y600" s="1033"/>
      <c r="Z600" s="1033"/>
      <c r="AA600" s="1033"/>
      <c r="AB600" s="1033"/>
      <c r="AC600" s="1033"/>
      <c r="AD600" s="1033"/>
      <c r="AE600" s="1033"/>
      <c r="AF600" s="1033"/>
      <c r="AG600" s="1033"/>
    </row>
    <row r="601" spans="1:33" x14ac:dyDescent="0.25">
      <c r="D601" s="1071" t="s">
        <v>315</v>
      </c>
      <c r="E601" s="1072"/>
      <c r="F601" s="1072"/>
      <c r="G601" s="1072"/>
      <c r="H601" s="1072"/>
      <c r="I601" s="1072"/>
      <c r="J601" s="1072"/>
      <c r="K601" s="1072"/>
      <c r="L601" s="1072"/>
      <c r="M601" s="1073"/>
      <c r="N601" s="1062">
        <v>7612</v>
      </c>
      <c r="O601" s="1062"/>
      <c r="P601" s="1062"/>
      <c r="Q601" s="1062"/>
      <c r="R601" s="1062"/>
      <c r="S601" s="1062"/>
      <c r="T601" s="1062"/>
      <c r="U601" s="1062"/>
      <c r="V601" s="1062"/>
      <c r="W601" s="1062"/>
      <c r="X601" s="1062">
        <v>5850</v>
      </c>
      <c r="Y601" s="1062"/>
      <c r="Z601" s="1062"/>
      <c r="AA601" s="1062"/>
      <c r="AB601" s="1062"/>
      <c r="AC601" s="1062"/>
      <c r="AD601" s="1062"/>
      <c r="AE601" s="1062"/>
      <c r="AF601" s="1062"/>
      <c r="AG601" s="1062"/>
    </row>
    <row r="602" spans="1:33" ht="24.75" customHeight="1" x14ac:dyDescent="0.25">
      <c r="D602" s="1071" t="s">
        <v>1884</v>
      </c>
      <c r="E602" s="1072"/>
      <c r="F602" s="1072"/>
      <c r="G602" s="1072"/>
      <c r="H602" s="1072"/>
      <c r="I602" s="1072"/>
      <c r="J602" s="1072"/>
      <c r="K602" s="1072"/>
      <c r="L602" s="1072"/>
      <c r="M602" s="1073"/>
      <c r="N602" s="1062">
        <v>42</v>
      </c>
      <c r="O602" s="1062"/>
      <c r="P602" s="1062"/>
      <c r="Q602" s="1062"/>
      <c r="R602" s="1062"/>
      <c r="S602" s="1062"/>
      <c r="T602" s="1062"/>
      <c r="U602" s="1062"/>
      <c r="V602" s="1062"/>
      <c r="W602" s="1062"/>
      <c r="X602" s="1062">
        <v>0</v>
      </c>
      <c r="Y602" s="1062"/>
      <c r="Z602" s="1062"/>
      <c r="AA602" s="1062"/>
      <c r="AB602" s="1062"/>
      <c r="AC602" s="1062"/>
      <c r="AD602" s="1062"/>
      <c r="AE602" s="1062"/>
      <c r="AF602" s="1062"/>
      <c r="AG602" s="1062"/>
    </row>
    <row r="603" spans="1:33" s="929" customFormat="1" ht="24.75" customHeight="1" x14ac:dyDescent="0.25">
      <c r="A603" s="928"/>
      <c r="D603" s="1402" t="s">
        <v>317</v>
      </c>
      <c r="E603" s="1403"/>
      <c r="F603" s="1403"/>
      <c r="G603" s="1403"/>
      <c r="H603" s="1403"/>
      <c r="I603" s="1403"/>
      <c r="J603" s="1403"/>
      <c r="K603" s="1403"/>
      <c r="L603" s="1403"/>
      <c r="M603" s="1404"/>
      <c r="N603" s="1033">
        <f>N600-N601</f>
        <v>16953</v>
      </c>
      <c r="O603" s="1033"/>
      <c r="P603" s="1033"/>
      <c r="Q603" s="1033"/>
      <c r="R603" s="1033"/>
      <c r="S603" s="1033"/>
      <c r="T603" s="1033"/>
      <c r="U603" s="1033"/>
      <c r="V603" s="1033"/>
      <c r="W603" s="1033"/>
      <c r="X603" s="1033">
        <f>X600-X601</f>
        <v>7668</v>
      </c>
      <c r="Y603" s="1033"/>
      <c r="Z603" s="1033"/>
      <c r="AA603" s="1033"/>
      <c r="AB603" s="1033"/>
      <c r="AC603" s="1033"/>
      <c r="AD603" s="1033"/>
      <c r="AE603" s="1033"/>
      <c r="AF603" s="1033"/>
      <c r="AG603" s="1033"/>
    </row>
    <row r="604" spans="1:33" x14ac:dyDescent="0.25">
      <c r="D604" s="1071" t="s">
        <v>1882</v>
      </c>
      <c r="E604" s="1072"/>
      <c r="F604" s="1072"/>
      <c r="G604" s="1072"/>
      <c r="H604" s="1072"/>
      <c r="I604" s="1072"/>
      <c r="J604" s="1072"/>
      <c r="K604" s="1072"/>
      <c r="L604" s="1072"/>
      <c r="M604" s="1073"/>
      <c r="N604" s="1062">
        <v>10902</v>
      </c>
      <c r="O604" s="1062"/>
      <c r="P604" s="1062"/>
      <c r="Q604" s="1062"/>
      <c r="R604" s="1062"/>
      <c r="S604" s="1062"/>
      <c r="T604" s="1062"/>
      <c r="U604" s="1062"/>
      <c r="V604" s="1062"/>
      <c r="W604" s="1062"/>
      <c r="X604" s="1062">
        <v>1517</v>
      </c>
      <c r="Y604" s="1062"/>
      <c r="Z604" s="1062"/>
      <c r="AA604" s="1062"/>
      <c r="AB604" s="1062"/>
      <c r="AC604" s="1062"/>
      <c r="AD604" s="1062"/>
      <c r="AE604" s="1062"/>
      <c r="AF604" s="1062"/>
      <c r="AG604" s="1062"/>
    </row>
    <row r="605" spans="1:33" x14ac:dyDescent="0.25">
      <c r="D605" s="1071" t="s">
        <v>1883</v>
      </c>
      <c r="E605" s="1072"/>
      <c r="F605" s="1072"/>
      <c r="G605" s="1072"/>
      <c r="H605" s="1072"/>
      <c r="I605" s="1072"/>
      <c r="J605" s="1072"/>
      <c r="K605" s="1072"/>
      <c r="L605" s="1072"/>
      <c r="M605" s="1073"/>
      <c r="N605" s="1062">
        <v>6051</v>
      </c>
      <c r="O605" s="1062"/>
      <c r="P605" s="1062"/>
      <c r="Q605" s="1062"/>
      <c r="R605" s="1062"/>
      <c r="S605" s="1062"/>
      <c r="T605" s="1062"/>
      <c r="U605" s="1062"/>
      <c r="V605" s="1062"/>
      <c r="W605" s="1062"/>
      <c r="X605" s="1062">
        <v>6151</v>
      </c>
      <c r="Y605" s="1062"/>
      <c r="Z605" s="1062"/>
      <c r="AA605" s="1062"/>
      <c r="AB605" s="1062"/>
      <c r="AC605" s="1062"/>
      <c r="AD605" s="1062"/>
      <c r="AE605" s="1062"/>
      <c r="AF605" s="1062"/>
      <c r="AG605" s="1062"/>
    </row>
    <row r="606" spans="1:33" x14ac:dyDescent="0.25">
      <c r="D606" s="935"/>
      <c r="E606" s="935"/>
      <c r="F606" s="935"/>
      <c r="G606" s="935"/>
      <c r="H606" s="935"/>
      <c r="I606" s="935"/>
      <c r="J606" s="935"/>
      <c r="K606" s="935"/>
      <c r="L606" s="935"/>
      <c r="M606" s="935"/>
      <c r="N606" s="950"/>
      <c r="O606" s="950"/>
      <c r="P606" s="950"/>
      <c r="Q606" s="950"/>
      <c r="R606" s="950"/>
      <c r="S606" s="950"/>
      <c r="T606" s="950"/>
      <c r="U606" s="950"/>
      <c r="V606" s="950"/>
      <c r="W606" s="950"/>
      <c r="X606" s="950"/>
      <c r="Y606" s="950"/>
      <c r="Z606" s="950"/>
      <c r="AA606" s="950"/>
      <c r="AB606" s="950"/>
      <c r="AC606" s="950"/>
      <c r="AD606" s="950"/>
      <c r="AE606" s="950"/>
      <c r="AF606" s="950"/>
      <c r="AG606" s="950"/>
    </row>
    <row r="607" spans="1:33" x14ac:dyDescent="0.25">
      <c r="D607" s="1049" t="s">
        <v>1248</v>
      </c>
      <c r="E607" s="1049"/>
      <c r="F607" s="1049"/>
      <c r="G607" s="1049"/>
      <c r="H607" s="1049"/>
      <c r="I607" s="1049"/>
      <c r="J607" s="1049"/>
      <c r="K607" s="1049"/>
      <c r="L607" s="1049"/>
      <c r="M607" s="1049"/>
      <c r="N607" s="1049"/>
      <c r="O607" s="1049"/>
      <c r="P607" s="1049"/>
      <c r="Q607" s="1049"/>
      <c r="R607" s="1049"/>
      <c r="S607" s="1049"/>
      <c r="T607" s="1049"/>
      <c r="U607" s="1049"/>
      <c r="V607" s="1049"/>
      <c r="W607" s="1049"/>
      <c r="X607" s="1049"/>
      <c r="Y607" s="1049"/>
      <c r="Z607" s="1049"/>
      <c r="AA607" s="1049"/>
      <c r="AB607" s="1049"/>
      <c r="AC607" s="1049"/>
      <c r="AD607" s="1049"/>
      <c r="AE607" s="1049"/>
      <c r="AF607" s="1049"/>
      <c r="AG607" s="1049"/>
    </row>
    <row r="609" spans="4:33" x14ac:dyDescent="0.25">
      <c r="D609" s="1087" t="s">
        <v>1249</v>
      </c>
      <c r="E609" s="1087"/>
      <c r="F609" s="1087"/>
      <c r="G609" s="1087"/>
      <c r="H609" s="1087"/>
      <c r="I609" s="1087"/>
      <c r="J609" s="1087"/>
      <c r="K609" s="1087"/>
      <c r="L609" s="1087"/>
      <c r="M609" s="1087"/>
      <c r="N609" s="1087"/>
      <c r="O609" s="1087"/>
      <c r="P609" s="1087"/>
      <c r="Q609" s="1087"/>
      <c r="R609" s="1087"/>
      <c r="S609" s="1087"/>
      <c r="T609" s="1087"/>
      <c r="U609" s="1087"/>
      <c r="V609" s="1087"/>
      <c r="W609" s="1087"/>
      <c r="X609" s="1087"/>
      <c r="Y609" s="1087"/>
      <c r="Z609" s="1087"/>
      <c r="AA609" s="1087"/>
      <c r="AB609" s="1087"/>
      <c r="AC609" s="1087"/>
      <c r="AD609" s="1087"/>
      <c r="AE609" s="1087"/>
      <c r="AF609" s="1087"/>
      <c r="AG609" s="1087"/>
    </row>
    <row r="610" spans="4:33" ht="13.5" thickBot="1" x14ac:dyDescent="0.3"/>
    <row r="611" spans="4:33" ht="36" customHeight="1" thickBot="1" x14ac:dyDescent="0.3">
      <c r="D611" s="1029" t="s">
        <v>131</v>
      </c>
      <c r="E611" s="1029"/>
      <c r="F611" s="1029"/>
      <c r="G611" s="1029"/>
      <c r="H611" s="1029"/>
      <c r="I611" s="1029"/>
      <c r="J611" s="1029"/>
      <c r="K611" s="1029"/>
      <c r="L611" s="1029"/>
      <c r="M611" s="1029"/>
      <c r="N611" s="1029"/>
      <c r="O611" s="1029"/>
      <c r="P611" s="1056" t="s">
        <v>1954</v>
      </c>
      <c r="Q611" s="1056"/>
      <c r="R611" s="1056"/>
      <c r="S611" s="1056"/>
      <c r="T611" s="1056"/>
      <c r="U611" s="1056"/>
      <c r="V611" s="1056"/>
      <c r="W611" s="1056"/>
      <c r="X611" s="1056"/>
      <c r="Y611" s="1056" t="s">
        <v>1070</v>
      </c>
      <c r="Z611" s="1056"/>
      <c r="AA611" s="1056"/>
      <c r="AB611" s="1056"/>
      <c r="AC611" s="1056"/>
      <c r="AD611" s="1056"/>
      <c r="AE611" s="1056"/>
      <c r="AF611" s="1056"/>
      <c r="AG611" s="1056"/>
    </row>
    <row r="612" spans="4:33" ht="26.25" customHeight="1" x14ac:dyDescent="0.25">
      <c r="D612" s="1352" t="s">
        <v>320</v>
      </c>
      <c r="E612" s="1352"/>
      <c r="F612" s="1352"/>
      <c r="G612" s="1352"/>
      <c r="H612" s="1352"/>
      <c r="I612" s="1352"/>
      <c r="J612" s="1352"/>
      <c r="K612" s="1352"/>
      <c r="L612" s="1352"/>
      <c r="M612" s="1352"/>
      <c r="N612" s="1352"/>
      <c r="O612" s="1352"/>
      <c r="P612" s="1148">
        <v>0</v>
      </c>
      <c r="Q612" s="1148"/>
      <c r="R612" s="1148"/>
      <c r="S612" s="1148"/>
      <c r="T612" s="1148"/>
      <c r="U612" s="1148"/>
      <c r="V612" s="1148"/>
      <c r="W612" s="1148"/>
      <c r="X612" s="1148"/>
      <c r="Y612" s="1419">
        <v>0</v>
      </c>
      <c r="Z612" s="1419"/>
      <c r="AA612" s="1419"/>
      <c r="AB612" s="1419"/>
      <c r="AC612" s="1419"/>
      <c r="AD612" s="1419"/>
      <c r="AE612" s="1419"/>
      <c r="AF612" s="1419"/>
      <c r="AG612" s="1419"/>
    </row>
    <row r="613" spans="4:33" ht="26.25" customHeight="1" x14ac:dyDescent="0.25">
      <c r="D613" s="1050" t="s">
        <v>321</v>
      </c>
      <c r="E613" s="1050"/>
      <c r="F613" s="1050"/>
      <c r="G613" s="1050"/>
      <c r="H613" s="1050"/>
      <c r="I613" s="1050"/>
      <c r="J613" s="1050"/>
      <c r="K613" s="1050"/>
      <c r="L613" s="1050"/>
      <c r="M613" s="1050"/>
      <c r="N613" s="1050"/>
      <c r="O613" s="1050"/>
      <c r="P613" s="1067">
        <v>0</v>
      </c>
      <c r="Q613" s="1067"/>
      <c r="R613" s="1067"/>
      <c r="S613" s="1067"/>
      <c r="T613" s="1067"/>
      <c r="U613" s="1067"/>
      <c r="V613" s="1067"/>
      <c r="W613" s="1067"/>
      <c r="X613" s="1067"/>
      <c r="Y613" s="1054">
        <v>0</v>
      </c>
      <c r="Z613" s="1054"/>
      <c r="AA613" s="1054"/>
      <c r="AB613" s="1054"/>
      <c r="AC613" s="1054"/>
      <c r="AD613" s="1054"/>
      <c r="AE613" s="1054"/>
      <c r="AF613" s="1054"/>
      <c r="AG613" s="1054"/>
    </row>
    <row r="614" spans="4:33" ht="45.6" customHeight="1" x14ac:dyDescent="0.25">
      <c r="D614" s="1050" t="s">
        <v>322</v>
      </c>
      <c r="E614" s="1050"/>
      <c r="F614" s="1050"/>
      <c r="G614" s="1050"/>
      <c r="H614" s="1050"/>
      <c r="I614" s="1050"/>
      <c r="J614" s="1050"/>
      <c r="K614" s="1050"/>
      <c r="L614" s="1050"/>
      <c r="M614" s="1050"/>
      <c r="N614" s="1050"/>
      <c r="O614" s="1050"/>
      <c r="P614" s="1067">
        <v>0</v>
      </c>
      <c r="Q614" s="1067"/>
      <c r="R614" s="1067"/>
      <c r="S614" s="1067"/>
      <c r="T614" s="1067"/>
      <c r="U614" s="1067"/>
      <c r="V614" s="1067"/>
      <c r="W614" s="1067"/>
      <c r="X614" s="1067"/>
      <c r="Y614" s="1054">
        <v>0</v>
      </c>
      <c r="Z614" s="1054"/>
      <c r="AA614" s="1054"/>
      <c r="AB614" s="1054"/>
      <c r="AC614" s="1054"/>
      <c r="AD614" s="1054"/>
      <c r="AE614" s="1054"/>
      <c r="AF614" s="1054"/>
      <c r="AG614" s="1054"/>
    </row>
    <row r="615" spans="4:33" ht="35.450000000000003" customHeight="1" x14ac:dyDescent="0.25">
      <c r="D615" s="1050" t="s">
        <v>323</v>
      </c>
      <c r="E615" s="1050"/>
      <c r="F615" s="1050"/>
      <c r="G615" s="1050"/>
      <c r="H615" s="1050"/>
      <c r="I615" s="1050"/>
      <c r="J615" s="1050"/>
      <c r="K615" s="1050"/>
      <c r="L615" s="1050"/>
      <c r="M615" s="1050"/>
      <c r="N615" s="1050"/>
      <c r="O615" s="1050"/>
      <c r="P615" s="1067">
        <v>0</v>
      </c>
      <c r="Q615" s="1067"/>
      <c r="R615" s="1067"/>
      <c r="S615" s="1067"/>
      <c r="T615" s="1067"/>
      <c r="U615" s="1067"/>
      <c r="V615" s="1067"/>
      <c r="W615" s="1067"/>
      <c r="X615" s="1067"/>
      <c r="Y615" s="1054">
        <v>0</v>
      </c>
      <c r="Z615" s="1054"/>
      <c r="AA615" s="1054"/>
      <c r="AB615" s="1054"/>
      <c r="AC615" s="1054"/>
      <c r="AD615" s="1054"/>
      <c r="AE615" s="1054"/>
      <c r="AF615" s="1054"/>
      <c r="AG615" s="1054"/>
    </row>
    <row r="616" spans="4:33" ht="34.15" customHeight="1" x14ac:dyDescent="0.25">
      <c r="D616" s="1050" t="s">
        <v>324</v>
      </c>
      <c r="E616" s="1050"/>
      <c r="F616" s="1050"/>
      <c r="G616" s="1050"/>
      <c r="H616" s="1050"/>
      <c r="I616" s="1050"/>
      <c r="J616" s="1050"/>
      <c r="K616" s="1050"/>
      <c r="L616" s="1050"/>
      <c r="M616" s="1050"/>
      <c r="N616" s="1050"/>
      <c r="O616" s="1050"/>
      <c r="P616" s="1067">
        <v>0</v>
      </c>
      <c r="Q616" s="1067"/>
      <c r="R616" s="1067"/>
      <c r="S616" s="1067"/>
      <c r="T616" s="1067"/>
      <c r="U616" s="1067"/>
      <c r="V616" s="1067"/>
      <c r="W616" s="1067"/>
      <c r="X616" s="1067"/>
      <c r="Y616" s="1054">
        <v>0</v>
      </c>
      <c r="Z616" s="1054"/>
      <c r="AA616" s="1054"/>
      <c r="AB616" s="1054"/>
      <c r="AC616" s="1054"/>
      <c r="AD616" s="1054"/>
      <c r="AE616" s="1054"/>
      <c r="AF616" s="1054"/>
      <c r="AG616" s="1054"/>
    </row>
    <row r="617" spans="4:33" ht="27.6" customHeight="1" thickBot="1" x14ac:dyDescent="0.3">
      <c r="D617" s="1131" t="s">
        <v>325</v>
      </c>
      <c r="E617" s="1131"/>
      <c r="F617" s="1131"/>
      <c r="G617" s="1131"/>
      <c r="H617" s="1131"/>
      <c r="I617" s="1131"/>
      <c r="J617" s="1131"/>
      <c r="K617" s="1131"/>
      <c r="L617" s="1131"/>
      <c r="M617" s="1131"/>
      <c r="N617" s="1131"/>
      <c r="O617" s="1131"/>
      <c r="P617" s="1185">
        <v>0</v>
      </c>
      <c r="Q617" s="1185"/>
      <c r="R617" s="1185"/>
      <c r="S617" s="1185"/>
      <c r="T617" s="1185"/>
      <c r="U617" s="1185"/>
      <c r="V617" s="1185"/>
      <c r="W617" s="1185"/>
      <c r="X617" s="1185"/>
      <c r="Y617" s="1132">
        <v>0</v>
      </c>
      <c r="Z617" s="1132"/>
      <c r="AA617" s="1132"/>
      <c r="AB617" s="1132"/>
      <c r="AC617" s="1132"/>
      <c r="AD617" s="1132"/>
      <c r="AE617" s="1132"/>
      <c r="AF617" s="1132"/>
      <c r="AG617" s="1132"/>
    </row>
    <row r="618" spans="4:33" ht="13.5" thickBot="1" x14ac:dyDescent="0.3"/>
    <row r="619" spans="4:33" ht="13.5" thickBot="1" x14ac:dyDescent="0.3">
      <c r="D619" s="1055" t="s">
        <v>1</v>
      </c>
      <c r="E619" s="1055"/>
      <c r="F619" s="1055"/>
      <c r="G619" s="1055"/>
      <c r="H619" s="1055"/>
      <c r="I619" s="1055"/>
      <c r="J619" s="1043" t="s">
        <v>1954</v>
      </c>
      <c r="K619" s="1044"/>
      <c r="L619" s="1044"/>
      <c r="M619" s="1044"/>
      <c r="N619" s="1044"/>
      <c r="O619" s="1044"/>
      <c r="P619" s="1044"/>
      <c r="Q619" s="1044"/>
      <c r="R619" s="1044"/>
      <c r="S619" s="1044"/>
      <c r="T619" s="1044"/>
      <c r="U619" s="1045"/>
      <c r="V619" s="1043" t="s">
        <v>456</v>
      </c>
      <c r="W619" s="1044"/>
      <c r="X619" s="1044"/>
      <c r="Y619" s="1044"/>
      <c r="Z619" s="1044"/>
      <c r="AA619" s="1044"/>
      <c r="AB619" s="1044"/>
      <c r="AC619" s="1044"/>
      <c r="AD619" s="1044"/>
      <c r="AE619" s="1044"/>
      <c r="AF619" s="1044"/>
      <c r="AG619" s="1045"/>
    </row>
    <row r="620" spans="4:33" ht="13.5" thickBot="1" x14ac:dyDescent="0.3">
      <c r="D620" s="1055"/>
      <c r="E620" s="1055"/>
      <c r="F620" s="1055"/>
      <c r="G620" s="1055"/>
      <c r="H620" s="1055"/>
      <c r="I620" s="1055"/>
      <c r="J620" s="1046"/>
      <c r="K620" s="1047"/>
      <c r="L620" s="1047"/>
      <c r="M620" s="1047"/>
      <c r="N620" s="1047"/>
      <c r="O620" s="1047"/>
      <c r="P620" s="1047"/>
      <c r="Q620" s="1047"/>
      <c r="R620" s="1047"/>
      <c r="S620" s="1047"/>
      <c r="T620" s="1047"/>
      <c r="U620" s="1048"/>
      <c r="V620" s="1046"/>
      <c r="W620" s="1047"/>
      <c r="X620" s="1047"/>
      <c r="Y620" s="1047"/>
      <c r="Z620" s="1047"/>
      <c r="AA620" s="1047"/>
      <c r="AB620" s="1047"/>
      <c r="AC620" s="1047"/>
      <c r="AD620" s="1047"/>
      <c r="AE620" s="1047"/>
      <c r="AF620" s="1047"/>
      <c r="AG620" s="1048"/>
    </row>
    <row r="621" spans="4:33" ht="13.5" thickBot="1" x14ac:dyDescent="0.3">
      <c r="D621" s="1055"/>
      <c r="E621" s="1055"/>
      <c r="F621" s="1055"/>
      <c r="G621" s="1055"/>
      <c r="H621" s="1055"/>
      <c r="I621" s="1055"/>
      <c r="J621" s="1056" t="s">
        <v>327</v>
      </c>
      <c r="K621" s="1056"/>
      <c r="L621" s="1056"/>
      <c r="M621" s="1056"/>
      <c r="N621" s="1056" t="s">
        <v>328</v>
      </c>
      <c r="O621" s="1056"/>
      <c r="P621" s="1056"/>
      <c r="Q621" s="1056"/>
      <c r="R621" s="1056" t="s">
        <v>1250</v>
      </c>
      <c r="S621" s="1056"/>
      <c r="T621" s="1056"/>
      <c r="U621" s="1056"/>
      <c r="V621" s="1056" t="s">
        <v>327</v>
      </c>
      <c r="W621" s="1056"/>
      <c r="X621" s="1056"/>
      <c r="Y621" s="1056"/>
      <c r="Z621" s="1056" t="s">
        <v>328</v>
      </c>
      <c r="AA621" s="1056"/>
      <c r="AB621" s="1056"/>
      <c r="AC621" s="1056"/>
      <c r="AD621" s="1056" t="s">
        <v>1250</v>
      </c>
      <c r="AE621" s="1056"/>
      <c r="AF621" s="1056"/>
      <c r="AG621" s="1056"/>
    </row>
    <row r="622" spans="4:33" ht="24.75" customHeight="1" x14ac:dyDescent="0.25">
      <c r="D622" s="1262" t="s">
        <v>330</v>
      </c>
      <c r="E622" s="1263"/>
      <c r="F622" s="1263"/>
      <c r="G622" s="1263"/>
      <c r="H622" s="1263"/>
      <c r="I622" s="1263"/>
      <c r="J622" s="1346">
        <v>216866</v>
      </c>
      <c r="K622" s="1346"/>
      <c r="L622" s="1346"/>
      <c r="M622" s="1347"/>
      <c r="N622" s="1356" t="s">
        <v>18</v>
      </c>
      <c r="O622" s="1357"/>
      <c r="P622" s="1357"/>
      <c r="Q622" s="1358"/>
      <c r="R622" s="1356" t="s">
        <v>18</v>
      </c>
      <c r="S622" s="1357"/>
      <c r="T622" s="1357"/>
      <c r="U622" s="1358"/>
      <c r="V622" s="1346">
        <v>347850</v>
      </c>
      <c r="W622" s="1346"/>
      <c r="X622" s="1346"/>
      <c r="Y622" s="1347"/>
      <c r="Z622" s="1356" t="s">
        <v>18</v>
      </c>
      <c r="AA622" s="1357"/>
      <c r="AB622" s="1357"/>
      <c r="AC622" s="1358"/>
      <c r="AD622" s="1356" t="s">
        <v>18</v>
      </c>
      <c r="AE622" s="1357"/>
      <c r="AF622" s="1357"/>
      <c r="AG622" s="1357"/>
    </row>
    <row r="623" spans="4:33" ht="13.5" thickBot="1" x14ac:dyDescent="0.3">
      <c r="D623" s="1088" t="s">
        <v>331</v>
      </c>
      <c r="E623" s="1089"/>
      <c r="F623" s="1089"/>
      <c r="G623" s="1089"/>
      <c r="H623" s="1089"/>
      <c r="I623" s="1089"/>
      <c r="J623" s="1367" t="s">
        <v>18</v>
      </c>
      <c r="K623" s="1368"/>
      <c r="L623" s="1368"/>
      <c r="M623" s="1368"/>
      <c r="N623" s="1369">
        <f>ROUND(J622*R623/100,0)</f>
        <v>45542</v>
      </c>
      <c r="O623" s="1369"/>
      <c r="P623" s="1369"/>
      <c r="Q623" s="1369"/>
      <c r="R623" s="1260">
        <v>21</v>
      </c>
      <c r="S623" s="1260"/>
      <c r="T623" s="1260"/>
      <c r="U623" s="1261"/>
      <c r="V623" s="1367" t="s">
        <v>18</v>
      </c>
      <c r="W623" s="1368"/>
      <c r="X623" s="1368"/>
      <c r="Y623" s="1368"/>
      <c r="Z623" s="1369">
        <f>ROUND(V622*AD623/100,0)</f>
        <v>76527</v>
      </c>
      <c r="AA623" s="1369"/>
      <c r="AB623" s="1369"/>
      <c r="AC623" s="1369"/>
      <c r="AD623" s="1260">
        <v>22</v>
      </c>
      <c r="AE623" s="1260"/>
      <c r="AF623" s="1260"/>
      <c r="AG623" s="1261"/>
    </row>
    <row r="624" spans="4:33" ht="6.75" customHeight="1" thickBot="1" x14ac:dyDescent="0.3">
      <c r="D624" s="1415"/>
      <c r="E624" s="1416"/>
      <c r="F624" s="1416"/>
      <c r="G624" s="1416"/>
      <c r="H624" s="1416"/>
      <c r="I624" s="1416"/>
      <c r="J624" s="1416"/>
      <c r="K624" s="1416"/>
      <c r="L624" s="1416"/>
      <c r="M624" s="1416"/>
      <c r="N624" s="1416"/>
      <c r="O624" s="1416"/>
      <c r="P624" s="1416"/>
      <c r="Q624" s="1416"/>
      <c r="R624" s="1416"/>
      <c r="S624" s="1416"/>
      <c r="T624" s="1416"/>
      <c r="U624" s="1416"/>
      <c r="V624" s="1416"/>
      <c r="W624" s="1416"/>
      <c r="X624" s="1416"/>
      <c r="Y624" s="1416"/>
      <c r="Z624" s="1416"/>
      <c r="AA624" s="1416"/>
      <c r="AB624" s="1416"/>
      <c r="AC624" s="1416"/>
      <c r="AD624" s="1416"/>
      <c r="AE624" s="1416"/>
      <c r="AF624" s="1416"/>
      <c r="AG624" s="1417"/>
    </row>
    <row r="625" spans="4:33" x14ac:dyDescent="0.25">
      <c r="D625" s="1262" t="s">
        <v>332</v>
      </c>
      <c r="E625" s="1263"/>
      <c r="F625" s="1263"/>
      <c r="G625" s="1263"/>
      <c r="H625" s="1263"/>
      <c r="I625" s="1263"/>
      <c r="J625" s="1295">
        <f>ROUND(N625*100/R623,0)</f>
        <v>24657</v>
      </c>
      <c r="K625" s="1296"/>
      <c r="L625" s="1296"/>
      <c r="M625" s="1297"/>
      <c r="N625" s="1353">
        <f>N635-N623</f>
        <v>5178</v>
      </c>
      <c r="O625" s="1296"/>
      <c r="P625" s="1296"/>
      <c r="Q625" s="1297"/>
      <c r="R625" s="1353">
        <f>ROUND(N625/J622*100,0)</f>
        <v>2</v>
      </c>
      <c r="S625" s="1296"/>
      <c r="T625" s="1296"/>
      <c r="U625" s="1328"/>
      <c r="V625" s="1354">
        <f>ROUND(Z625*100/AD623,0)</f>
        <v>39364</v>
      </c>
      <c r="W625" s="1355"/>
      <c r="X625" s="1355"/>
      <c r="Y625" s="1355"/>
      <c r="Z625" s="1353">
        <f>Z635-Z623</f>
        <v>8660</v>
      </c>
      <c r="AA625" s="1296"/>
      <c r="AB625" s="1296"/>
      <c r="AC625" s="1297"/>
      <c r="AD625" s="1355">
        <f>ROUND(Z625/V622*100,0)</f>
        <v>2</v>
      </c>
      <c r="AE625" s="1355"/>
      <c r="AF625" s="1355"/>
      <c r="AG625" s="1386"/>
    </row>
    <row r="626" spans="4:33" x14ac:dyDescent="0.25">
      <c r="D626" s="1071" t="s">
        <v>333</v>
      </c>
      <c r="E626" s="1072"/>
      <c r="F626" s="1072"/>
      <c r="G626" s="1072"/>
      <c r="H626" s="1072"/>
      <c r="I626" s="1072"/>
      <c r="J626" s="1191"/>
      <c r="K626" s="1192"/>
      <c r="L626" s="1192"/>
      <c r="M626" s="1387"/>
      <c r="N626" s="1381"/>
      <c r="O626" s="1192"/>
      <c r="P626" s="1192"/>
      <c r="Q626" s="1387"/>
      <c r="R626" s="1381"/>
      <c r="S626" s="1192"/>
      <c r="T626" s="1192"/>
      <c r="U626" s="1190"/>
      <c r="V626" s="1372"/>
      <c r="W626" s="1009"/>
      <c r="X626" s="1009"/>
      <c r="Y626" s="1009"/>
      <c r="Z626" s="1009"/>
      <c r="AA626" s="1009"/>
      <c r="AB626" s="1009"/>
      <c r="AC626" s="1009"/>
      <c r="AD626" s="1009"/>
      <c r="AE626" s="1009"/>
      <c r="AF626" s="1009"/>
      <c r="AG626" s="1010"/>
    </row>
    <row r="627" spans="4:33" ht="22.5" customHeight="1" x14ac:dyDescent="0.25">
      <c r="D627" s="1071" t="s">
        <v>1575</v>
      </c>
      <c r="E627" s="1072"/>
      <c r="F627" s="1072"/>
      <c r="G627" s="1072"/>
      <c r="H627" s="1072"/>
      <c r="I627" s="1072"/>
      <c r="J627" s="1191"/>
      <c r="K627" s="1192"/>
      <c r="L627" s="1192"/>
      <c r="M627" s="1387"/>
      <c r="N627" s="1381"/>
      <c r="O627" s="1192"/>
      <c r="P627" s="1192"/>
      <c r="Q627" s="1387"/>
      <c r="R627" s="1381"/>
      <c r="S627" s="1192"/>
      <c r="T627" s="1192"/>
      <c r="U627" s="1190"/>
      <c r="V627" s="1372"/>
      <c r="W627" s="1009"/>
      <c r="X627" s="1009"/>
      <c r="Y627" s="1009"/>
      <c r="Z627" s="1009"/>
      <c r="AA627" s="1009"/>
      <c r="AB627" s="1009"/>
      <c r="AC627" s="1009"/>
      <c r="AD627" s="1009"/>
      <c r="AE627" s="1009"/>
      <c r="AF627" s="1009"/>
      <c r="AG627" s="1010"/>
    </row>
    <row r="628" spans="4:33" x14ac:dyDescent="0.25">
      <c r="D628" s="1071" t="s">
        <v>334</v>
      </c>
      <c r="E628" s="1072"/>
      <c r="F628" s="1072"/>
      <c r="G628" s="1072"/>
      <c r="H628" s="1072"/>
      <c r="I628" s="1072"/>
      <c r="J628" s="1191"/>
      <c r="K628" s="1192"/>
      <c r="L628" s="1192"/>
      <c r="M628" s="1387"/>
      <c r="N628" s="1381"/>
      <c r="O628" s="1192"/>
      <c r="P628" s="1192"/>
      <c r="Q628" s="1387"/>
      <c r="R628" s="1381"/>
      <c r="S628" s="1192"/>
      <c r="T628" s="1192"/>
      <c r="U628" s="1190"/>
      <c r="V628" s="1372"/>
      <c r="W628" s="1009"/>
      <c r="X628" s="1009"/>
      <c r="Y628" s="1009"/>
      <c r="Z628" s="1009"/>
      <c r="AA628" s="1009"/>
      <c r="AB628" s="1009"/>
      <c r="AC628" s="1009"/>
      <c r="AD628" s="1009"/>
      <c r="AE628" s="1009"/>
      <c r="AF628" s="1009"/>
      <c r="AG628" s="1010"/>
    </row>
    <row r="629" spans="4:33" x14ac:dyDescent="0.25">
      <c r="D629" s="1071" t="s">
        <v>1576</v>
      </c>
      <c r="E629" s="1072"/>
      <c r="F629" s="1072"/>
      <c r="G629" s="1072"/>
      <c r="H629" s="1072"/>
      <c r="I629" s="1072"/>
      <c r="J629" s="1191"/>
      <c r="K629" s="1192"/>
      <c r="L629" s="1192"/>
      <c r="M629" s="1387"/>
      <c r="N629" s="1381"/>
      <c r="O629" s="1192"/>
      <c r="P629" s="1192"/>
      <c r="Q629" s="1387"/>
      <c r="R629" s="1381"/>
      <c r="S629" s="1192"/>
      <c r="T629" s="1192"/>
      <c r="U629" s="1190"/>
      <c r="V629" s="1372"/>
      <c r="W629" s="1009"/>
      <c r="X629" s="1009"/>
      <c r="Y629" s="1009"/>
      <c r="Z629" s="1009"/>
      <c r="AA629" s="1009"/>
      <c r="AB629" s="1009"/>
      <c r="AC629" s="1009"/>
      <c r="AD629" s="1009"/>
      <c r="AE629" s="1009"/>
      <c r="AF629" s="1009"/>
      <c r="AG629" s="1010"/>
    </row>
    <row r="630" spans="4:33" x14ac:dyDescent="0.25">
      <c r="D630" s="1071" t="s">
        <v>287</v>
      </c>
      <c r="E630" s="1072"/>
      <c r="F630" s="1072"/>
      <c r="G630" s="1072"/>
      <c r="H630" s="1072"/>
      <c r="I630" s="1072"/>
      <c r="J630" s="1191"/>
      <c r="K630" s="1192"/>
      <c r="L630" s="1192"/>
      <c r="M630" s="1387"/>
      <c r="N630" s="1381"/>
      <c r="O630" s="1192"/>
      <c r="P630" s="1192"/>
      <c r="Q630" s="1387"/>
      <c r="R630" s="1381"/>
      <c r="S630" s="1192"/>
      <c r="T630" s="1192"/>
      <c r="U630" s="1190"/>
      <c r="V630" s="1372"/>
      <c r="W630" s="1009"/>
      <c r="X630" s="1009"/>
      <c r="Y630" s="1009"/>
      <c r="Z630" s="1009"/>
      <c r="AA630" s="1009"/>
      <c r="AB630" s="1009"/>
      <c r="AC630" s="1009"/>
      <c r="AD630" s="1009"/>
      <c r="AE630" s="1009"/>
      <c r="AF630" s="1009"/>
      <c r="AG630" s="1010"/>
    </row>
    <row r="631" spans="4:33" ht="13.5" thickBot="1" x14ac:dyDescent="0.3">
      <c r="D631" s="1088" t="s">
        <v>14</v>
      </c>
      <c r="E631" s="1089"/>
      <c r="F631" s="1089"/>
      <c r="G631" s="1089"/>
      <c r="H631" s="1089"/>
      <c r="I631" s="1089"/>
      <c r="J631" s="1380"/>
      <c r="K631" s="1340"/>
      <c r="L631" s="1340"/>
      <c r="M631" s="1341"/>
      <c r="N631" s="1380">
        <f>SUM(N623:Q630)</f>
        <v>50720</v>
      </c>
      <c r="O631" s="1340"/>
      <c r="P631" s="1340"/>
      <c r="Q631" s="1341"/>
      <c r="R631" s="1380">
        <f>SUM(R623:U630)</f>
        <v>23</v>
      </c>
      <c r="S631" s="1340"/>
      <c r="T631" s="1340"/>
      <c r="U631" s="1401"/>
      <c r="V631" s="1369"/>
      <c r="W631" s="1369"/>
      <c r="X631" s="1369"/>
      <c r="Y631" s="1369"/>
      <c r="Z631" s="1369">
        <f>SUM(Z623:AC630)</f>
        <v>85187</v>
      </c>
      <c r="AA631" s="1369"/>
      <c r="AB631" s="1369"/>
      <c r="AC631" s="1369"/>
      <c r="AD631" s="1369">
        <f>SUM(AD623:AG630)</f>
        <v>24</v>
      </c>
      <c r="AE631" s="1369"/>
      <c r="AF631" s="1369"/>
      <c r="AG631" s="1374"/>
    </row>
    <row r="632" spans="4:33" ht="6.75" customHeight="1" thickBot="1" x14ac:dyDescent="0.3">
      <c r="D632" s="1415"/>
      <c r="E632" s="1416"/>
      <c r="F632" s="1416"/>
      <c r="G632" s="1416"/>
      <c r="H632" s="1416"/>
      <c r="I632" s="1416"/>
      <c r="J632" s="1416"/>
      <c r="K632" s="1416"/>
      <c r="L632" s="1416"/>
      <c r="M632" s="1416"/>
      <c r="N632" s="1416"/>
      <c r="O632" s="1416"/>
      <c r="P632" s="1416"/>
      <c r="Q632" s="1416"/>
      <c r="R632" s="1416"/>
      <c r="S632" s="1416"/>
      <c r="T632" s="1416"/>
      <c r="U632" s="1416"/>
      <c r="V632" s="1416"/>
      <c r="W632" s="1416"/>
      <c r="X632" s="1416"/>
      <c r="Y632" s="1416"/>
      <c r="Z632" s="1416"/>
      <c r="AA632" s="1416"/>
      <c r="AB632" s="1416"/>
      <c r="AC632" s="1416"/>
      <c r="AD632" s="1416"/>
      <c r="AE632" s="1416"/>
      <c r="AF632" s="1416"/>
      <c r="AG632" s="1417"/>
    </row>
    <row r="633" spans="4:33" x14ac:dyDescent="0.25">
      <c r="D633" s="1262" t="s">
        <v>335</v>
      </c>
      <c r="E633" s="1263"/>
      <c r="F633" s="1263"/>
      <c r="G633" s="1263"/>
      <c r="H633" s="1263"/>
      <c r="I633" s="1263"/>
      <c r="J633" s="1378" t="s">
        <v>18</v>
      </c>
      <c r="K633" s="1379"/>
      <c r="L633" s="1379"/>
      <c r="M633" s="1379"/>
      <c r="N633" s="1269">
        <v>127627</v>
      </c>
      <c r="O633" s="1269"/>
      <c r="P633" s="1269"/>
      <c r="Q633" s="1269"/>
      <c r="R633" s="1355">
        <f>ROUND(N633/J622*100,0)</f>
        <v>59</v>
      </c>
      <c r="S633" s="1355"/>
      <c r="T633" s="1355"/>
      <c r="U633" s="1386"/>
      <c r="V633" s="1378" t="s">
        <v>18</v>
      </c>
      <c r="W633" s="1379"/>
      <c r="X633" s="1379"/>
      <c r="Y633" s="1379"/>
      <c r="Z633" s="1269">
        <v>68540</v>
      </c>
      <c r="AA633" s="1269"/>
      <c r="AB633" s="1269"/>
      <c r="AC633" s="1269"/>
      <c r="AD633" s="1355">
        <f>ROUND(Z633/V622*100,0)</f>
        <v>20</v>
      </c>
      <c r="AE633" s="1355"/>
      <c r="AF633" s="1355"/>
      <c r="AG633" s="1386"/>
    </row>
    <row r="634" spans="4:33" x14ac:dyDescent="0.25">
      <c r="D634" s="1071" t="s">
        <v>336</v>
      </c>
      <c r="E634" s="1072"/>
      <c r="F634" s="1072"/>
      <c r="G634" s="1072"/>
      <c r="H634" s="1072"/>
      <c r="I634" s="1072"/>
      <c r="J634" s="1376" t="s">
        <v>18</v>
      </c>
      <c r="K634" s="1377"/>
      <c r="L634" s="1377"/>
      <c r="M634" s="1377"/>
      <c r="N634" s="1254">
        <v>-76907</v>
      </c>
      <c r="O634" s="1254"/>
      <c r="P634" s="1254"/>
      <c r="Q634" s="1254"/>
      <c r="R634" s="1009">
        <f>ROUND(N634/J622*100,0)</f>
        <v>-35</v>
      </c>
      <c r="S634" s="1009"/>
      <c r="T634" s="1009"/>
      <c r="U634" s="1010"/>
      <c r="V634" s="1376" t="s">
        <v>18</v>
      </c>
      <c r="W634" s="1377"/>
      <c r="X634" s="1377"/>
      <c r="Y634" s="1377"/>
      <c r="Z634" s="1254">
        <v>16647</v>
      </c>
      <c r="AA634" s="1254"/>
      <c r="AB634" s="1254"/>
      <c r="AC634" s="1254"/>
      <c r="AD634" s="1009">
        <f>ROUND(Z634/V622*100,0)</f>
        <v>5</v>
      </c>
      <c r="AE634" s="1009"/>
      <c r="AF634" s="1009"/>
      <c r="AG634" s="1010"/>
    </row>
    <row r="635" spans="4:33" ht="13.5" thickBot="1" x14ac:dyDescent="0.3">
      <c r="D635" s="1088" t="s">
        <v>337</v>
      </c>
      <c r="E635" s="1089"/>
      <c r="F635" s="1089"/>
      <c r="G635" s="1089"/>
      <c r="H635" s="1089"/>
      <c r="I635" s="1089"/>
      <c r="J635" s="1373" t="s">
        <v>18</v>
      </c>
      <c r="K635" s="1373"/>
      <c r="L635" s="1373"/>
      <c r="M635" s="1367"/>
      <c r="N635" s="1374">
        <f>SUM(N633:Q634)</f>
        <v>50720</v>
      </c>
      <c r="O635" s="1285"/>
      <c r="P635" s="1285"/>
      <c r="Q635" s="1375"/>
      <c r="R635" s="1009">
        <f>ROUND(N635/J622*100,0)</f>
        <v>23</v>
      </c>
      <c r="S635" s="1009"/>
      <c r="T635" s="1009"/>
      <c r="U635" s="1010"/>
      <c r="V635" s="1373" t="s">
        <v>18</v>
      </c>
      <c r="W635" s="1373"/>
      <c r="X635" s="1373"/>
      <c r="Y635" s="1367"/>
      <c r="Z635" s="1374">
        <f>SUM(Z633:AC634)</f>
        <v>85187</v>
      </c>
      <c r="AA635" s="1285"/>
      <c r="AB635" s="1285"/>
      <c r="AC635" s="1375"/>
      <c r="AD635" s="1374">
        <f>ROUND(Z635/V622*100,0)</f>
        <v>24</v>
      </c>
      <c r="AE635" s="1285"/>
      <c r="AF635" s="1285"/>
      <c r="AG635" s="1285"/>
    </row>
    <row r="637" spans="4:33" x14ac:dyDescent="0.25">
      <c r="D637" s="902" t="s">
        <v>1995</v>
      </c>
    </row>
    <row r="639" spans="4:33" x14ac:dyDescent="0.25">
      <c r="D639" s="1036" t="s">
        <v>1577</v>
      </c>
      <c r="E639" s="1036"/>
      <c r="F639" s="1036"/>
      <c r="G639" s="1036"/>
      <c r="H639" s="1036"/>
      <c r="I639" s="1036"/>
      <c r="J639" s="1036"/>
      <c r="K639" s="1036"/>
      <c r="L639" s="1036"/>
      <c r="M639" s="1036"/>
      <c r="N639" s="1036"/>
      <c r="O639" s="1036"/>
      <c r="P639" s="1036"/>
      <c r="Q639" s="1036"/>
      <c r="R639" s="1036"/>
      <c r="S639" s="1036"/>
      <c r="T639" s="1036"/>
      <c r="U639" s="1036"/>
      <c r="V639" s="1036"/>
      <c r="W639" s="1036"/>
      <c r="X639" s="1036"/>
      <c r="Y639" s="1036"/>
      <c r="Z639" s="1036"/>
      <c r="AA639" s="1036"/>
      <c r="AB639" s="1036"/>
      <c r="AC639" s="1036"/>
      <c r="AD639" s="1036"/>
      <c r="AE639" s="1036"/>
      <c r="AF639" s="1036"/>
      <c r="AG639" s="1036"/>
    </row>
    <row r="640" spans="4:33" ht="13.5" thickBot="1" x14ac:dyDescent="0.3">
      <c r="D640" s="908"/>
      <c r="E640" s="908"/>
      <c r="F640" s="908"/>
      <c r="G640" s="908"/>
      <c r="H640" s="908"/>
      <c r="I640" s="908"/>
      <c r="J640" s="908"/>
      <c r="K640" s="908"/>
      <c r="L640" s="908"/>
      <c r="M640" s="908"/>
      <c r="N640" s="908"/>
      <c r="O640" s="908"/>
      <c r="P640" s="908"/>
      <c r="Q640" s="908"/>
      <c r="R640" s="908"/>
      <c r="S640" s="908"/>
      <c r="T640" s="908"/>
      <c r="U640" s="908"/>
      <c r="V640" s="908"/>
      <c r="W640" s="908"/>
      <c r="X640" s="908"/>
      <c r="Y640" s="908"/>
      <c r="Z640" s="908"/>
      <c r="AA640" s="908"/>
      <c r="AB640" s="908"/>
      <c r="AC640" s="908"/>
      <c r="AD640" s="908"/>
      <c r="AE640" s="908"/>
      <c r="AF640" s="908"/>
      <c r="AG640" s="908"/>
    </row>
    <row r="641" spans="4:33" ht="13.5" thickBot="1" x14ac:dyDescent="0.3">
      <c r="D641" s="1052" t="s">
        <v>2000</v>
      </c>
      <c r="E641" s="1052"/>
      <c r="F641" s="1052"/>
      <c r="G641" s="1052"/>
      <c r="H641" s="1052"/>
      <c r="I641" s="1052"/>
      <c r="J641" s="1052"/>
      <c r="K641" s="1052"/>
      <c r="L641" s="1052"/>
      <c r="M641" s="1029" t="s">
        <v>388</v>
      </c>
      <c r="N641" s="1029"/>
      <c r="O641" s="1029"/>
      <c r="P641" s="1029"/>
      <c r="Q641" s="1029"/>
      <c r="R641" s="1056" t="s">
        <v>389</v>
      </c>
      <c r="S641" s="1056"/>
      <c r="T641" s="1056"/>
      <c r="U641" s="1056"/>
      <c r="V641" s="1056"/>
      <c r="W641" s="1056"/>
      <c r="X641" s="1056"/>
      <c r="Y641" s="1056"/>
      <c r="Z641" s="1056"/>
      <c r="AA641" s="1056"/>
      <c r="AB641" s="1056"/>
      <c r="AC641" s="1056"/>
      <c r="AD641" s="1056"/>
      <c r="AE641" s="1056"/>
      <c r="AF641" s="1056"/>
      <c r="AG641" s="1056"/>
    </row>
    <row r="642" spans="4:33" ht="27" customHeight="1" thickBot="1" x14ac:dyDescent="0.3">
      <c r="D642" s="1052"/>
      <c r="E642" s="1052"/>
      <c r="F642" s="1052"/>
      <c r="G642" s="1052"/>
      <c r="H642" s="1052"/>
      <c r="I642" s="1052"/>
      <c r="J642" s="1052"/>
      <c r="K642" s="1052"/>
      <c r="L642" s="1052"/>
      <c r="M642" s="1029"/>
      <c r="N642" s="1029"/>
      <c r="O642" s="1029"/>
      <c r="P642" s="1029"/>
      <c r="Q642" s="1029"/>
      <c r="R642" s="1056" t="s">
        <v>1962</v>
      </c>
      <c r="S642" s="1056"/>
      <c r="T642" s="1056"/>
      <c r="U642" s="1056"/>
      <c r="V642" s="1056"/>
      <c r="W642" s="1056"/>
      <c r="X642" s="1056"/>
      <c r="Y642" s="1056"/>
      <c r="Z642" s="1056" t="s">
        <v>390</v>
      </c>
      <c r="AA642" s="1056"/>
      <c r="AB642" s="1056"/>
      <c r="AC642" s="1056"/>
      <c r="AD642" s="1056"/>
      <c r="AE642" s="1056"/>
      <c r="AF642" s="1056"/>
      <c r="AG642" s="1056"/>
    </row>
    <row r="643" spans="4:33" ht="13.15" customHeight="1" x14ac:dyDescent="0.25">
      <c r="D643" s="1040" t="s">
        <v>1938</v>
      </c>
      <c r="E643" s="1041"/>
      <c r="F643" s="1041"/>
      <c r="G643" s="1041"/>
      <c r="H643" s="1041"/>
      <c r="I643" s="1041"/>
      <c r="J643" s="1041"/>
      <c r="K643" s="1041"/>
      <c r="L643" s="1042"/>
      <c r="M643" s="1407" t="s">
        <v>784</v>
      </c>
      <c r="N643" s="1407"/>
      <c r="O643" s="1407"/>
      <c r="P643" s="1407"/>
      <c r="Q643" s="1407"/>
      <c r="R643" s="1030"/>
      <c r="S643" s="1031"/>
      <c r="T643" s="1031"/>
      <c r="U643" s="1031"/>
      <c r="V643" s="1031"/>
      <c r="W643" s="1031"/>
      <c r="X643" s="1031"/>
      <c r="Y643" s="1032"/>
      <c r="Z643" s="1400">
        <v>16353</v>
      </c>
      <c r="AA643" s="1031"/>
      <c r="AB643" s="1031"/>
      <c r="AC643" s="1031"/>
      <c r="AD643" s="1031"/>
      <c r="AE643" s="1031"/>
      <c r="AF643" s="1031"/>
      <c r="AG643" s="1032"/>
    </row>
    <row r="644" spans="4:33" ht="13.15" customHeight="1" x14ac:dyDescent="0.25">
      <c r="D644" s="1019" t="s">
        <v>1939</v>
      </c>
      <c r="E644" s="1020"/>
      <c r="F644" s="1020"/>
      <c r="G644" s="1020"/>
      <c r="H644" s="1020"/>
      <c r="I644" s="1020"/>
      <c r="J644" s="1020"/>
      <c r="K644" s="1020"/>
      <c r="L644" s="1021"/>
      <c r="M644" s="1014" t="s">
        <v>784</v>
      </c>
      <c r="N644" s="1014"/>
      <c r="O644" s="1014"/>
      <c r="P644" s="1014"/>
      <c r="Q644" s="1014"/>
      <c r="R644" s="1022">
        <v>152</v>
      </c>
      <c r="S644" s="1023"/>
      <c r="T644" s="1023"/>
      <c r="U644" s="1023"/>
      <c r="V644" s="1023"/>
      <c r="W644" s="1023"/>
      <c r="X644" s="1023"/>
      <c r="Y644" s="1024"/>
      <c r="Z644" s="1025"/>
      <c r="AA644" s="1023"/>
      <c r="AB644" s="1023"/>
      <c r="AC644" s="1023"/>
      <c r="AD644" s="1023"/>
      <c r="AE644" s="1023"/>
      <c r="AF644" s="1023"/>
      <c r="AG644" s="1024"/>
    </row>
    <row r="645" spans="4:33" ht="13.15" customHeight="1" x14ac:dyDescent="0.25">
      <c r="D645" s="1019" t="s">
        <v>1939</v>
      </c>
      <c r="E645" s="1020"/>
      <c r="F645" s="1020"/>
      <c r="G645" s="1020"/>
      <c r="H645" s="1020"/>
      <c r="I645" s="1020"/>
      <c r="J645" s="1020"/>
      <c r="K645" s="1020"/>
      <c r="L645" s="1021"/>
      <c r="M645" s="1026" t="s">
        <v>804</v>
      </c>
      <c r="N645" s="1027"/>
      <c r="O645" s="1027"/>
      <c r="P645" s="1027"/>
      <c r="Q645" s="1028"/>
      <c r="R645" s="1022"/>
      <c r="S645" s="1023"/>
      <c r="T645" s="1023"/>
      <c r="U645" s="1023"/>
      <c r="V645" s="1023"/>
      <c r="W645" s="1023"/>
      <c r="X645" s="1023"/>
      <c r="Y645" s="1024"/>
      <c r="Z645" s="1025">
        <v>4230</v>
      </c>
      <c r="AA645" s="1023"/>
      <c r="AB645" s="1023"/>
      <c r="AC645" s="1023"/>
      <c r="AD645" s="1023"/>
      <c r="AE645" s="1023"/>
      <c r="AF645" s="1023"/>
      <c r="AG645" s="1024"/>
    </row>
    <row r="646" spans="4:33" ht="13.15" customHeight="1" x14ac:dyDescent="0.25">
      <c r="D646" s="1019" t="s">
        <v>1972</v>
      </c>
      <c r="E646" s="1020"/>
      <c r="F646" s="1020"/>
      <c r="G646" s="1020"/>
      <c r="H646" s="1020"/>
      <c r="I646" s="1020"/>
      <c r="J646" s="1020"/>
      <c r="K646" s="1020"/>
      <c r="L646" s="1021"/>
      <c r="M646" s="1014" t="s">
        <v>784</v>
      </c>
      <c r="N646" s="1014"/>
      <c r="O646" s="1014"/>
      <c r="P646" s="1014"/>
      <c r="Q646" s="1014"/>
      <c r="R646" s="1022">
        <v>354</v>
      </c>
      <c r="S646" s="1023"/>
      <c r="T646" s="1023"/>
      <c r="U646" s="1023"/>
      <c r="V646" s="1023"/>
      <c r="W646" s="1023"/>
      <c r="X646" s="1023"/>
      <c r="Y646" s="1024"/>
      <c r="Z646" s="1025"/>
      <c r="AA646" s="1023"/>
      <c r="AB646" s="1023"/>
      <c r="AC646" s="1023"/>
      <c r="AD646" s="1023"/>
      <c r="AE646" s="1023"/>
      <c r="AF646" s="1023"/>
      <c r="AG646" s="1024"/>
    </row>
    <row r="647" spans="4:33" ht="13.15" customHeight="1" x14ac:dyDescent="0.25">
      <c r="D647" s="1019" t="s">
        <v>1967</v>
      </c>
      <c r="E647" s="1020"/>
      <c r="F647" s="1020"/>
      <c r="G647" s="1020"/>
      <c r="H647" s="1020"/>
      <c r="I647" s="1020"/>
      <c r="J647" s="1020"/>
      <c r="K647" s="1020"/>
      <c r="L647" s="1021"/>
      <c r="M647" s="1014" t="s">
        <v>784</v>
      </c>
      <c r="N647" s="1014"/>
      <c r="O647" s="1014"/>
      <c r="P647" s="1014"/>
      <c r="Q647" s="1014"/>
      <c r="R647" s="1022">
        <v>58466</v>
      </c>
      <c r="S647" s="1023"/>
      <c r="T647" s="1023"/>
      <c r="U647" s="1023"/>
      <c r="V647" s="1023"/>
      <c r="W647" s="1023"/>
      <c r="X647" s="1023"/>
      <c r="Y647" s="1024"/>
      <c r="Z647" s="1025"/>
      <c r="AA647" s="1023"/>
      <c r="AB647" s="1023"/>
      <c r="AC647" s="1023"/>
      <c r="AD647" s="1023"/>
      <c r="AE647" s="1023"/>
      <c r="AF647" s="1023"/>
      <c r="AG647" s="1024"/>
    </row>
    <row r="648" spans="4:33" ht="13.15" customHeight="1" x14ac:dyDescent="0.25">
      <c r="D648" s="1019" t="s">
        <v>1973</v>
      </c>
      <c r="E648" s="1020"/>
      <c r="F648" s="1020"/>
      <c r="G648" s="1020"/>
      <c r="H648" s="1020"/>
      <c r="I648" s="1020"/>
      <c r="J648" s="1020"/>
      <c r="K648" s="1020"/>
      <c r="L648" s="1021"/>
      <c r="M648" s="1014" t="s">
        <v>784</v>
      </c>
      <c r="N648" s="1014"/>
      <c r="O648" s="1014"/>
      <c r="P648" s="1014"/>
      <c r="Q648" s="1014"/>
      <c r="R648" s="1022">
        <v>44850</v>
      </c>
      <c r="S648" s="1023"/>
      <c r="T648" s="1023"/>
      <c r="U648" s="1023"/>
      <c r="V648" s="1023"/>
      <c r="W648" s="1023"/>
      <c r="X648" s="1023"/>
      <c r="Y648" s="1024"/>
      <c r="Z648" s="1025"/>
      <c r="AA648" s="1023"/>
      <c r="AB648" s="1023"/>
      <c r="AC648" s="1023"/>
      <c r="AD648" s="1023"/>
      <c r="AE648" s="1023"/>
      <c r="AF648" s="1023"/>
      <c r="AG648" s="1024"/>
    </row>
    <row r="649" spans="4:33" ht="13.15" customHeight="1" x14ac:dyDescent="0.25">
      <c r="D649" s="1019" t="s">
        <v>1940</v>
      </c>
      <c r="E649" s="1020"/>
      <c r="F649" s="1020"/>
      <c r="G649" s="1020"/>
      <c r="H649" s="1020"/>
      <c r="I649" s="1020"/>
      <c r="J649" s="1020"/>
      <c r="K649" s="1020"/>
      <c r="L649" s="1021"/>
      <c r="M649" s="1026" t="s">
        <v>784</v>
      </c>
      <c r="N649" s="1027"/>
      <c r="O649" s="1027"/>
      <c r="P649" s="1027"/>
      <c r="Q649" s="1028"/>
      <c r="R649" s="1022"/>
      <c r="S649" s="1023"/>
      <c r="T649" s="1023"/>
      <c r="U649" s="1023"/>
      <c r="V649" s="1023"/>
      <c r="W649" s="1023"/>
      <c r="X649" s="1023"/>
      <c r="Y649" s="1024"/>
      <c r="Z649" s="1025">
        <v>50484</v>
      </c>
      <c r="AA649" s="1023"/>
      <c r="AB649" s="1023"/>
      <c r="AC649" s="1023"/>
      <c r="AD649" s="1023"/>
      <c r="AE649" s="1023"/>
      <c r="AF649" s="1023"/>
      <c r="AG649" s="1024"/>
    </row>
    <row r="650" spans="4:33" ht="13.15" customHeight="1" x14ac:dyDescent="0.25">
      <c r="D650" s="1019" t="s">
        <v>2002</v>
      </c>
      <c r="E650" s="1020"/>
      <c r="F650" s="1020"/>
      <c r="G650" s="1020"/>
      <c r="H650" s="1020"/>
      <c r="I650" s="1020"/>
      <c r="J650" s="1020"/>
      <c r="K650" s="1020"/>
      <c r="L650" s="1021"/>
      <c r="M650" s="1014" t="s">
        <v>784</v>
      </c>
      <c r="N650" s="1014"/>
      <c r="O650" s="1014"/>
      <c r="P650" s="1014"/>
      <c r="Q650" s="1014"/>
      <c r="R650" s="1022">
        <v>14243</v>
      </c>
      <c r="S650" s="1023"/>
      <c r="T650" s="1023"/>
      <c r="U650" s="1023"/>
      <c r="V650" s="1023"/>
      <c r="W650" s="1023"/>
      <c r="X650" s="1023"/>
      <c r="Y650" s="1024"/>
      <c r="Z650" s="1025">
        <v>6841</v>
      </c>
      <c r="AA650" s="1023"/>
      <c r="AB650" s="1023"/>
      <c r="AC650" s="1023"/>
      <c r="AD650" s="1023"/>
      <c r="AE650" s="1023"/>
      <c r="AF650" s="1023"/>
      <c r="AG650" s="1024"/>
    </row>
    <row r="651" spans="4:33" ht="13.15" customHeight="1" x14ac:dyDescent="0.25">
      <c r="D651" s="1019" t="s">
        <v>2011</v>
      </c>
      <c r="E651" s="1020"/>
      <c r="F651" s="1020"/>
      <c r="G651" s="1020"/>
      <c r="H651" s="1020"/>
      <c r="I651" s="1020"/>
      <c r="J651" s="1020"/>
      <c r="K651" s="1020"/>
      <c r="L651" s="1021"/>
      <c r="M651" s="1014" t="s">
        <v>784</v>
      </c>
      <c r="N651" s="1014"/>
      <c r="O651" s="1014"/>
      <c r="P651" s="1014"/>
      <c r="Q651" s="1014"/>
      <c r="R651" s="1022">
        <v>101093</v>
      </c>
      <c r="S651" s="1023"/>
      <c r="T651" s="1023"/>
      <c r="U651" s="1023"/>
      <c r="V651" s="1023"/>
      <c r="W651" s="1023"/>
      <c r="X651" s="1023"/>
      <c r="Y651" s="1024"/>
      <c r="Z651" s="1025"/>
      <c r="AA651" s="1023"/>
      <c r="AB651" s="1023"/>
      <c r="AC651" s="1023"/>
      <c r="AD651" s="1023"/>
      <c r="AE651" s="1023"/>
      <c r="AF651" s="1023"/>
      <c r="AG651" s="1024"/>
    </row>
    <row r="652" spans="4:33" ht="13.15" customHeight="1" x14ac:dyDescent="0.25">
      <c r="D652" s="1019" t="s">
        <v>1966</v>
      </c>
      <c r="E652" s="1020"/>
      <c r="F652" s="1020"/>
      <c r="G652" s="1020"/>
      <c r="H652" s="1020"/>
      <c r="I652" s="1020"/>
      <c r="J652" s="1020"/>
      <c r="K652" s="1020"/>
      <c r="L652" s="1021"/>
      <c r="M652" s="1014" t="s">
        <v>784</v>
      </c>
      <c r="N652" s="1014"/>
      <c r="O652" s="1014"/>
      <c r="P652" s="1014"/>
      <c r="Q652" s="1014"/>
      <c r="R652" s="1022">
        <v>7837334</v>
      </c>
      <c r="S652" s="1023"/>
      <c r="T652" s="1023"/>
      <c r="U652" s="1023"/>
      <c r="V652" s="1023"/>
      <c r="W652" s="1023"/>
      <c r="X652" s="1023"/>
      <c r="Y652" s="1024"/>
      <c r="Z652" s="1025">
        <v>8653995</v>
      </c>
      <c r="AA652" s="1023"/>
      <c r="AB652" s="1023"/>
      <c r="AC652" s="1023"/>
      <c r="AD652" s="1023"/>
      <c r="AE652" s="1023"/>
      <c r="AF652" s="1023"/>
      <c r="AG652" s="1024"/>
    </row>
    <row r="653" spans="4:33" x14ac:dyDescent="0.25">
      <c r="D653" s="1019" t="s">
        <v>1975</v>
      </c>
      <c r="E653" s="1020"/>
      <c r="F653" s="1020"/>
      <c r="G653" s="1020"/>
      <c r="H653" s="1020"/>
      <c r="I653" s="1020"/>
      <c r="J653" s="1020"/>
      <c r="K653" s="1020"/>
      <c r="L653" s="1021"/>
      <c r="M653" s="1014" t="s">
        <v>784</v>
      </c>
      <c r="N653" s="1014"/>
      <c r="O653" s="1014"/>
      <c r="P653" s="1014"/>
      <c r="Q653" s="1014"/>
      <c r="R653" s="1022">
        <v>395</v>
      </c>
      <c r="S653" s="1023"/>
      <c r="T653" s="1023"/>
      <c r="U653" s="1023"/>
      <c r="V653" s="1023"/>
      <c r="W653" s="1023"/>
      <c r="X653" s="1023"/>
      <c r="Y653" s="1024"/>
      <c r="Z653" s="1025">
        <v>4687</v>
      </c>
      <c r="AA653" s="1023"/>
      <c r="AB653" s="1023"/>
      <c r="AC653" s="1023"/>
      <c r="AD653" s="1023"/>
      <c r="AE653" s="1023"/>
      <c r="AF653" s="1023"/>
      <c r="AG653" s="1024"/>
    </row>
    <row r="654" spans="4:33" ht="13.15" customHeight="1" x14ac:dyDescent="0.25">
      <c r="D654" s="1019" t="s">
        <v>1943</v>
      </c>
      <c r="E654" s="1020"/>
      <c r="F654" s="1020"/>
      <c r="G654" s="1020"/>
      <c r="H654" s="1020"/>
      <c r="I654" s="1020"/>
      <c r="J654" s="1020"/>
      <c r="K654" s="1020"/>
      <c r="L654" s="1021"/>
      <c r="M654" s="1014" t="s">
        <v>784</v>
      </c>
      <c r="N654" s="1014"/>
      <c r="O654" s="1014"/>
      <c r="P654" s="1014"/>
      <c r="Q654" s="1014"/>
      <c r="R654" s="1022">
        <v>200</v>
      </c>
      <c r="S654" s="1023"/>
      <c r="T654" s="1023"/>
      <c r="U654" s="1023"/>
      <c r="V654" s="1023"/>
      <c r="W654" s="1023"/>
      <c r="X654" s="1023"/>
      <c r="Y654" s="1024"/>
      <c r="Z654" s="1025">
        <v>400</v>
      </c>
      <c r="AA654" s="1023"/>
      <c r="AB654" s="1023"/>
      <c r="AC654" s="1023"/>
      <c r="AD654" s="1023"/>
      <c r="AE654" s="1023"/>
      <c r="AF654" s="1023"/>
      <c r="AG654" s="1024"/>
    </row>
    <row r="655" spans="4:33" ht="13.15" customHeight="1" x14ac:dyDescent="0.25">
      <c r="D655" s="1011" t="s">
        <v>1968</v>
      </c>
      <c r="E655" s="1012"/>
      <c r="F655" s="1012"/>
      <c r="G655" s="1012"/>
      <c r="H655" s="1012"/>
      <c r="I655" s="1012"/>
      <c r="J655" s="1012"/>
      <c r="K655" s="1012"/>
      <c r="L655" s="1013"/>
      <c r="M655" s="1014" t="s">
        <v>784</v>
      </c>
      <c r="N655" s="1014"/>
      <c r="O655" s="1014"/>
      <c r="P655" s="1014"/>
      <c r="Q655" s="1014"/>
      <c r="R655" s="1022">
        <v>1437</v>
      </c>
      <c r="S655" s="1023"/>
      <c r="T655" s="1023"/>
      <c r="U655" s="1023"/>
      <c r="V655" s="1023"/>
      <c r="W655" s="1023"/>
      <c r="X655" s="1023"/>
      <c r="Y655" s="1024"/>
      <c r="Z655" s="1025"/>
      <c r="AA655" s="1023"/>
      <c r="AB655" s="1023"/>
      <c r="AC655" s="1023"/>
      <c r="AD655" s="1023"/>
      <c r="AE655" s="1023"/>
      <c r="AF655" s="1023"/>
      <c r="AG655" s="1024"/>
    </row>
    <row r="656" spans="4:33" ht="13.15" customHeight="1" x14ac:dyDescent="0.25">
      <c r="D656" s="1011" t="s">
        <v>1948</v>
      </c>
      <c r="E656" s="1012"/>
      <c r="F656" s="1012"/>
      <c r="G656" s="1012"/>
      <c r="H656" s="1012"/>
      <c r="I656" s="1012"/>
      <c r="J656" s="1012"/>
      <c r="K656" s="1012"/>
      <c r="L656" s="1013"/>
      <c r="M656" s="1014" t="s">
        <v>784</v>
      </c>
      <c r="N656" s="1014"/>
      <c r="O656" s="1014"/>
      <c r="P656" s="1014"/>
      <c r="Q656" s="1014"/>
      <c r="R656" s="1022">
        <v>128026</v>
      </c>
      <c r="S656" s="1023"/>
      <c r="T656" s="1023"/>
      <c r="U656" s="1023"/>
      <c r="V656" s="1023"/>
      <c r="W656" s="1023"/>
      <c r="X656" s="1023"/>
      <c r="Y656" s="1024"/>
      <c r="Z656" s="1025"/>
      <c r="AA656" s="1023"/>
      <c r="AB656" s="1023"/>
      <c r="AC656" s="1023"/>
      <c r="AD656" s="1023"/>
      <c r="AE656" s="1023"/>
      <c r="AF656" s="1023"/>
      <c r="AG656" s="1024"/>
    </row>
    <row r="657" spans="1:33" ht="13.15" customHeight="1" x14ac:dyDescent="0.25">
      <c r="D657" s="1011" t="s">
        <v>1948</v>
      </c>
      <c r="E657" s="1012"/>
      <c r="F657" s="1012"/>
      <c r="G657" s="1012"/>
      <c r="H657" s="1012"/>
      <c r="I657" s="1012"/>
      <c r="J657" s="1012"/>
      <c r="K657" s="1012"/>
      <c r="L657" s="1013"/>
      <c r="M657" s="1014" t="s">
        <v>787</v>
      </c>
      <c r="N657" s="1014"/>
      <c r="O657" s="1014"/>
      <c r="P657" s="1014"/>
      <c r="Q657" s="1014"/>
      <c r="R657" s="1015"/>
      <c r="S657" s="1016"/>
      <c r="T657" s="1016"/>
      <c r="U657" s="1016"/>
      <c r="V657" s="1016"/>
      <c r="W657" s="1016"/>
      <c r="X657" s="1016"/>
      <c r="Y657" s="1017"/>
      <c r="Z657" s="1016">
        <v>129457</v>
      </c>
      <c r="AA657" s="1016"/>
      <c r="AB657" s="1016"/>
      <c r="AC657" s="1016"/>
      <c r="AD657" s="1016"/>
      <c r="AE657" s="1016"/>
      <c r="AF657" s="1016"/>
      <c r="AG657" s="1017"/>
    </row>
    <row r="658" spans="1:33" ht="24" customHeight="1" x14ac:dyDescent="0.25">
      <c r="D658" s="1019" t="s">
        <v>1969</v>
      </c>
      <c r="E658" s="1020"/>
      <c r="F658" s="1020"/>
      <c r="G658" s="1020"/>
      <c r="H658" s="1020"/>
      <c r="I658" s="1020"/>
      <c r="J658" s="1020"/>
      <c r="K658" s="1020"/>
      <c r="L658" s="1021"/>
      <c r="M658" s="1014" t="s">
        <v>784</v>
      </c>
      <c r="N658" s="1014"/>
      <c r="O658" s="1014"/>
      <c r="P658" s="1014"/>
      <c r="Q658" s="1014"/>
      <c r="R658" s="1022">
        <v>5238</v>
      </c>
      <c r="S658" s="1023"/>
      <c r="T658" s="1023"/>
      <c r="U658" s="1023"/>
      <c r="V658" s="1023"/>
      <c r="W658" s="1023"/>
      <c r="X658" s="1023"/>
      <c r="Y658" s="1024"/>
      <c r="Z658" s="1025"/>
      <c r="AA658" s="1023"/>
      <c r="AB658" s="1023"/>
      <c r="AC658" s="1023"/>
      <c r="AD658" s="1023"/>
      <c r="AE658" s="1023"/>
      <c r="AF658" s="1023"/>
      <c r="AG658" s="1024"/>
    </row>
    <row r="659" spans="1:33" ht="13.15" customHeight="1" x14ac:dyDescent="0.25">
      <c r="D659" s="1019" t="s">
        <v>2003</v>
      </c>
      <c r="E659" s="1020"/>
      <c r="F659" s="1020"/>
      <c r="G659" s="1020"/>
      <c r="H659" s="1020"/>
      <c r="I659" s="1020"/>
      <c r="J659" s="1020"/>
      <c r="K659" s="1020"/>
      <c r="L659" s="1021"/>
      <c r="M659" s="1014" t="s">
        <v>784</v>
      </c>
      <c r="N659" s="1014"/>
      <c r="O659" s="1014"/>
      <c r="P659" s="1014"/>
      <c r="Q659" s="1014"/>
      <c r="R659" s="1022">
        <v>51998</v>
      </c>
      <c r="S659" s="1023"/>
      <c r="T659" s="1023"/>
      <c r="U659" s="1023"/>
      <c r="V659" s="1023"/>
      <c r="W659" s="1023"/>
      <c r="X659" s="1023"/>
      <c r="Y659" s="1024"/>
      <c r="Z659" s="1025"/>
      <c r="AA659" s="1023"/>
      <c r="AB659" s="1023"/>
      <c r="AC659" s="1023"/>
      <c r="AD659" s="1023"/>
      <c r="AE659" s="1023"/>
      <c r="AF659" s="1023"/>
      <c r="AG659" s="1024"/>
    </row>
    <row r="660" spans="1:33" ht="13.15" customHeight="1" x14ac:dyDescent="0.25">
      <c r="D660" s="1019" t="s">
        <v>1970</v>
      </c>
      <c r="E660" s="1020"/>
      <c r="F660" s="1020"/>
      <c r="G660" s="1020"/>
      <c r="H660" s="1020"/>
      <c r="I660" s="1020"/>
      <c r="J660" s="1020"/>
      <c r="K660" s="1020"/>
      <c r="L660" s="1021"/>
      <c r="M660" s="1014" t="s">
        <v>784</v>
      </c>
      <c r="N660" s="1014"/>
      <c r="O660" s="1014"/>
      <c r="P660" s="1014"/>
      <c r="Q660" s="1014"/>
      <c r="R660" s="1022">
        <v>150</v>
      </c>
      <c r="S660" s="1023"/>
      <c r="T660" s="1023"/>
      <c r="U660" s="1023"/>
      <c r="V660" s="1023"/>
      <c r="W660" s="1023"/>
      <c r="X660" s="1023"/>
      <c r="Y660" s="1024"/>
      <c r="Z660" s="1025"/>
      <c r="AA660" s="1023"/>
      <c r="AB660" s="1023"/>
      <c r="AC660" s="1023"/>
      <c r="AD660" s="1023"/>
      <c r="AE660" s="1023"/>
      <c r="AF660" s="1023"/>
      <c r="AG660" s="1024"/>
    </row>
    <row r="661" spans="1:33" x14ac:dyDescent="0.25">
      <c r="D661" s="1019" t="s">
        <v>2004</v>
      </c>
      <c r="E661" s="1020"/>
      <c r="F661" s="1020"/>
      <c r="G661" s="1020"/>
      <c r="H661" s="1020"/>
      <c r="I661" s="1020"/>
      <c r="J661" s="1020"/>
      <c r="K661" s="1020"/>
      <c r="L661" s="1021"/>
      <c r="M661" s="1014" t="s">
        <v>784</v>
      </c>
      <c r="N661" s="1014"/>
      <c r="O661" s="1014"/>
      <c r="P661" s="1014"/>
      <c r="Q661" s="1014"/>
      <c r="R661" s="1022">
        <v>76057</v>
      </c>
      <c r="S661" s="1023"/>
      <c r="T661" s="1023"/>
      <c r="U661" s="1023"/>
      <c r="V661" s="1023"/>
      <c r="W661" s="1023"/>
      <c r="X661" s="1023"/>
      <c r="Y661" s="1024"/>
      <c r="Z661" s="1016">
        <v>30220</v>
      </c>
      <c r="AA661" s="1016"/>
      <c r="AB661" s="1016"/>
      <c r="AC661" s="1016"/>
      <c r="AD661" s="1016"/>
      <c r="AE661" s="1016"/>
      <c r="AF661" s="1016"/>
      <c r="AG661" s="1017"/>
    </row>
    <row r="662" spans="1:33" x14ac:dyDescent="0.25">
      <c r="D662" s="1019" t="s">
        <v>1944</v>
      </c>
      <c r="E662" s="1020"/>
      <c r="F662" s="1020"/>
      <c r="G662" s="1020"/>
      <c r="H662" s="1020"/>
      <c r="I662" s="1020"/>
      <c r="J662" s="1020"/>
      <c r="K662" s="1020"/>
      <c r="L662" s="1021"/>
      <c r="M662" s="1014" t="s">
        <v>784</v>
      </c>
      <c r="N662" s="1014"/>
      <c r="O662" s="1014"/>
      <c r="P662" s="1014"/>
      <c r="Q662" s="1014"/>
      <c r="R662" s="1022">
        <v>53003</v>
      </c>
      <c r="S662" s="1023"/>
      <c r="T662" s="1023"/>
      <c r="U662" s="1023"/>
      <c r="V662" s="1023"/>
      <c r="W662" s="1023"/>
      <c r="X662" s="1023"/>
      <c r="Y662" s="1024"/>
      <c r="Z662" s="1016">
        <v>57067</v>
      </c>
      <c r="AA662" s="1016"/>
      <c r="AB662" s="1016"/>
      <c r="AC662" s="1016"/>
      <c r="AD662" s="1016"/>
      <c r="AE662" s="1016"/>
      <c r="AF662" s="1016"/>
      <c r="AG662" s="1017"/>
    </row>
    <row r="663" spans="1:33" x14ac:dyDescent="0.25">
      <c r="D663" s="1011" t="s">
        <v>1945</v>
      </c>
      <c r="E663" s="1012"/>
      <c r="F663" s="1012"/>
      <c r="G663" s="1012"/>
      <c r="H663" s="1012"/>
      <c r="I663" s="1012"/>
      <c r="J663" s="1012"/>
      <c r="K663" s="1012"/>
      <c r="L663" s="1013"/>
      <c r="M663" s="1014" t="s">
        <v>784</v>
      </c>
      <c r="N663" s="1014"/>
      <c r="O663" s="1014"/>
      <c r="P663" s="1014"/>
      <c r="Q663" s="1014"/>
      <c r="R663" s="1015"/>
      <c r="S663" s="1016"/>
      <c r="T663" s="1016"/>
      <c r="U663" s="1016"/>
      <c r="V663" s="1016"/>
      <c r="W663" s="1016"/>
      <c r="X663" s="1016"/>
      <c r="Y663" s="1017"/>
      <c r="Z663" s="1016">
        <v>4999</v>
      </c>
      <c r="AA663" s="1016"/>
      <c r="AB663" s="1016"/>
      <c r="AC663" s="1016"/>
      <c r="AD663" s="1016"/>
      <c r="AE663" s="1016"/>
      <c r="AF663" s="1016"/>
      <c r="AG663" s="1017"/>
    </row>
    <row r="664" spans="1:33" x14ac:dyDescent="0.25">
      <c r="D664" s="1011" t="s">
        <v>1941</v>
      </c>
      <c r="E664" s="1012"/>
      <c r="F664" s="1012"/>
      <c r="G664" s="1012"/>
      <c r="H664" s="1012"/>
      <c r="I664" s="1012"/>
      <c r="J664" s="1012"/>
      <c r="K664" s="1012"/>
      <c r="L664" s="1013"/>
      <c r="M664" s="1014" t="s">
        <v>784</v>
      </c>
      <c r="N664" s="1014"/>
      <c r="O664" s="1014"/>
      <c r="P664" s="1014"/>
      <c r="Q664" s="1014"/>
      <c r="R664" s="1015"/>
      <c r="S664" s="1016"/>
      <c r="T664" s="1016"/>
      <c r="U664" s="1016"/>
      <c r="V664" s="1016"/>
      <c r="W664" s="1016"/>
      <c r="X664" s="1016"/>
      <c r="Y664" s="1017"/>
      <c r="Z664" s="1016">
        <v>25324</v>
      </c>
      <c r="AA664" s="1016"/>
      <c r="AB664" s="1016"/>
      <c r="AC664" s="1016"/>
      <c r="AD664" s="1016"/>
      <c r="AE664" s="1016"/>
      <c r="AF664" s="1016"/>
      <c r="AG664" s="1017"/>
    </row>
    <row r="665" spans="1:33" ht="13.15" customHeight="1" x14ac:dyDescent="0.25">
      <c r="D665" s="1019" t="s">
        <v>2005</v>
      </c>
      <c r="E665" s="1020"/>
      <c r="F665" s="1020"/>
      <c r="G665" s="1020"/>
      <c r="H665" s="1020"/>
      <c r="I665" s="1020"/>
      <c r="J665" s="1020"/>
      <c r="K665" s="1020"/>
      <c r="L665" s="1021"/>
      <c r="M665" s="1014" t="s">
        <v>784</v>
      </c>
      <c r="N665" s="1014"/>
      <c r="O665" s="1014"/>
      <c r="P665" s="1014"/>
      <c r="Q665" s="1014"/>
      <c r="R665" s="1022">
        <v>37568</v>
      </c>
      <c r="S665" s="1023"/>
      <c r="T665" s="1023"/>
      <c r="U665" s="1023"/>
      <c r="V665" s="1023"/>
      <c r="W665" s="1023"/>
      <c r="X665" s="1023"/>
      <c r="Y665" s="1024"/>
      <c r="Z665" s="1016">
        <v>45208</v>
      </c>
      <c r="AA665" s="1016"/>
      <c r="AB665" s="1016"/>
      <c r="AC665" s="1016"/>
      <c r="AD665" s="1016"/>
      <c r="AE665" s="1016"/>
      <c r="AF665" s="1016"/>
      <c r="AG665" s="1017"/>
    </row>
    <row r="666" spans="1:33" ht="13.15" customHeight="1" x14ac:dyDescent="0.25">
      <c r="D666" s="1019" t="s">
        <v>1971</v>
      </c>
      <c r="E666" s="1020"/>
      <c r="F666" s="1020"/>
      <c r="G666" s="1020"/>
      <c r="H666" s="1020"/>
      <c r="I666" s="1020"/>
      <c r="J666" s="1020"/>
      <c r="K666" s="1020"/>
      <c r="L666" s="1021"/>
      <c r="M666" s="1014" t="s">
        <v>784</v>
      </c>
      <c r="N666" s="1014"/>
      <c r="O666" s="1014"/>
      <c r="P666" s="1014"/>
      <c r="Q666" s="1014"/>
      <c r="R666" s="1022">
        <v>200</v>
      </c>
      <c r="S666" s="1023"/>
      <c r="T666" s="1023"/>
      <c r="U666" s="1023"/>
      <c r="V666" s="1023"/>
      <c r="W666" s="1023"/>
      <c r="X666" s="1023"/>
      <c r="Y666" s="1024"/>
      <c r="Z666" s="1025"/>
      <c r="AA666" s="1023"/>
      <c r="AB666" s="1023"/>
      <c r="AC666" s="1023"/>
      <c r="AD666" s="1023"/>
      <c r="AE666" s="1023"/>
      <c r="AF666" s="1023"/>
      <c r="AG666" s="1024"/>
    </row>
    <row r="667" spans="1:33" ht="13.15" customHeight="1" x14ac:dyDescent="0.25">
      <c r="D667" s="1019" t="s">
        <v>1947</v>
      </c>
      <c r="E667" s="1020"/>
      <c r="F667" s="1020"/>
      <c r="G667" s="1020"/>
      <c r="H667" s="1020"/>
      <c r="I667" s="1020"/>
      <c r="J667" s="1020"/>
      <c r="K667" s="1020"/>
      <c r="L667" s="1021"/>
      <c r="M667" s="1014" t="s">
        <v>784</v>
      </c>
      <c r="N667" s="1014"/>
      <c r="O667" s="1014"/>
      <c r="P667" s="1014"/>
      <c r="Q667" s="1014"/>
      <c r="R667" s="1022">
        <v>3369366</v>
      </c>
      <c r="S667" s="1023"/>
      <c r="T667" s="1023"/>
      <c r="U667" s="1023"/>
      <c r="V667" s="1023"/>
      <c r="W667" s="1023"/>
      <c r="X667" s="1023"/>
      <c r="Y667" s="1024"/>
      <c r="Z667" s="1016">
        <v>1858431</v>
      </c>
      <c r="AA667" s="1016"/>
      <c r="AB667" s="1016"/>
      <c r="AC667" s="1016"/>
      <c r="AD667" s="1016"/>
      <c r="AE667" s="1016"/>
      <c r="AF667" s="1016"/>
      <c r="AG667" s="1017"/>
    </row>
    <row r="668" spans="1:33" ht="13.15" customHeight="1" x14ac:dyDescent="0.25">
      <c r="D668" s="1011" t="s">
        <v>1942</v>
      </c>
      <c r="E668" s="1012"/>
      <c r="F668" s="1012"/>
      <c r="G668" s="1012"/>
      <c r="H668" s="1012"/>
      <c r="I668" s="1012"/>
      <c r="J668" s="1012"/>
      <c r="K668" s="1012"/>
      <c r="L668" s="1013"/>
      <c r="M668" s="1014" t="s">
        <v>784</v>
      </c>
      <c r="N668" s="1014"/>
      <c r="O668" s="1014"/>
      <c r="P668" s="1014"/>
      <c r="Q668" s="1014"/>
      <c r="R668" s="1015"/>
      <c r="S668" s="1016"/>
      <c r="T668" s="1016"/>
      <c r="U668" s="1016"/>
      <c r="V668" s="1016"/>
      <c r="W668" s="1016"/>
      <c r="X668" s="1016"/>
      <c r="Y668" s="1017"/>
      <c r="Z668" s="1016">
        <v>1323</v>
      </c>
      <c r="AA668" s="1016"/>
      <c r="AB668" s="1016"/>
      <c r="AC668" s="1016"/>
      <c r="AD668" s="1016"/>
      <c r="AE668" s="1016"/>
      <c r="AF668" s="1016"/>
      <c r="AG668" s="1017"/>
    </row>
    <row r="669" spans="1:33" ht="13.15" customHeight="1" thickBot="1" x14ac:dyDescent="0.3">
      <c r="D669" s="1037" t="s">
        <v>1946</v>
      </c>
      <c r="E669" s="1038"/>
      <c r="F669" s="1038"/>
      <c r="G669" s="1038"/>
      <c r="H669" s="1038"/>
      <c r="I669" s="1038"/>
      <c r="J669" s="1038"/>
      <c r="K669" s="1038"/>
      <c r="L669" s="1039"/>
      <c r="M669" s="1418" t="s">
        <v>784</v>
      </c>
      <c r="N669" s="1418"/>
      <c r="O669" s="1418"/>
      <c r="P669" s="1418"/>
      <c r="Q669" s="1418"/>
      <c r="R669" s="1396"/>
      <c r="S669" s="1397"/>
      <c r="T669" s="1397"/>
      <c r="U669" s="1397"/>
      <c r="V669" s="1397"/>
      <c r="W669" s="1397"/>
      <c r="X669" s="1397"/>
      <c r="Y669" s="1398"/>
      <c r="Z669" s="1397">
        <v>-37</v>
      </c>
      <c r="AA669" s="1397"/>
      <c r="AB669" s="1397"/>
      <c r="AC669" s="1397"/>
      <c r="AD669" s="1397"/>
      <c r="AE669" s="1397"/>
      <c r="AF669" s="1397"/>
      <c r="AG669" s="1398"/>
    </row>
    <row r="670" spans="1:33" s="910" customFormat="1" x14ac:dyDescent="0.25">
      <c r="A670" s="909"/>
    </row>
    <row r="671" spans="1:33" s="910" customFormat="1" ht="29.25" customHeight="1" x14ac:dyDescent="0.25">
      <c r="A671" s="909"/>
      <c r="D671" s="1018" t="s">
        <v>1932</v>
      </c>
      <c r="E671" s="1018"/>
      <c r="F671" s="1018"/>
      <c r="G671" s="1018"/>
      <c r="H671" s="1018"/>
      <c r="I671" s="1018"/>
      <c r="J671" s="1018"/>
      <c r="K671" s="1018"/>
      <c r="L671" s="1018"/>
      <c r="M671" s="1018"/>
      <c r="N671" s="1018"/>
      <c r="O671" s="1018"/>
      <c r="P671" s="1018"/>
      <c r="Q671" s="1018"/>
      <c r="R671" s="1018"/>
      <c r="S671" s="1018"/>
      <c r="T671" s="1018"/>
      <c r="U671" s="1018"/>
      <c r="V671" s="1018"/>
      <c r="W671" s="1018"/>
      <c r="X671" s="1018"/>
      <c r="Y671" s="1018"/>
      <c r="Z671" s="1018"/>
      <c r="AA671" s="1018"/>
      <c r="AB671" s="1018"/>
      <c r="AC671" s="1018"/>
      <c r="AD671" s="1018"/>
      <c r="AE671" s="1018"/>
      <c r="AF671" s="1018"/>
      <c r="AG671" s="1018"/>
    </row>
    <row r="672" spans="1:33" s="910" customFormat="1" ht="13.5" thickBot="1" x14ac:dyDescent="0.3">
      <c r="A672" s="909"/>
    </row>
    <row r="673" spans="1:33" ht="13.5" thickBot="1" x14ac:dyDescent="0.3">
      <c r="D673" s="1029" t="s">
        <v>452</v>
      </c>
      <c r="E673" s="1052"/>
      <c r="F673" s="1052"/>
      <c r="G673" s="1052"/>
      <c r="H673" s="1052"/>
      <c r="I673" s="1052"/>
      <c r="J673" s="1052"/>
      <c r="K673" s="1052"/>
      <c r="L673" s="1052"/>
      <c r="M673" s="1029" t="s">
        <v>388</v>
      </c>
      <c r="N673" s="1029"/>
      <c r="O673" s="1029"/>
      <c r="P673" s="1029"/>
      <c r="Q673" s="1029"/>
      <c r="R673" s="1029" t="s">
        <v>389</v>
      </c>
      <c r="S673" s="1029"/>
      <c r="T673" s="1029"/>
      <c r="U673" s="1029"/>
      <c r="V673" s="1029"/>
      <c r="W673" s="1029"/>
      <c r="X673" s="1029"/>
      <c r="Y673" s="1029"/>
      <c r="Z673" s="1029"/>
      <c r="AA673" s="1029"/>
      <c r="AB673" s="1029"/>
      <c r="AC673" s="1029"/>
      <c r="AD673" s="1029"/>
      <c r="AE673" s="1029"/>
      <c r="AF673" s="1029"/>
      <c r="AG673" s="1029"/>
    </row>
    <row r="674" spans="1:33" ht="22.5" customHeight="1" thickBot="1" x14ac:dyDescent="0.3">
      <c r="D674" s="1052"/>
      <c r="E674" s="1052"/>
      <c r="F674" s="1052"/>
      <c r="G674" s="1052"/>
      <c r="H674" s="1052"/>
      <c r="I674" s="1052"/>
      <c r="J674" s="1052"/>
      <c r="K674" s="1052"/>
      <c r="L674" s="1052"/>
      <c r="M674" s="1029"/>
      <c r="N674" s="1029"/>
      <c r="O674" s="1029"/>
      <c r="P674" s="1029"/>
      <c r="Q674" s="1029"/>
      <c r="R674" s="1029" t="s">
        <v>2</v>
      </c>
      <c r="S674" s="1029"/>
      <c r="T674" s="1029"/>
      <c r="U674" s="1029"/>
      <c r="V674" s="1029"/>
      <c r="W674" s="1029"/>
      <c r="X674" s="1029"/>
      <c r="Y674" s="1029"/>
      <c r="Z674" s="1029" t="s">
        <v>390</v>
      </c>
      <c r="AA674" s="1029"/>
      <c r="AB674" s="1029"/>
      <c r="AC674" s="1029"/>
      <c r="AD674" s="1029"/>
      <c r="AE674" s="1029"/>
      <c r="AF674" s="1029"/>
      <c r="AG674" s="1029"/>
    </row>
    <row r="675" spans="1:33" x14ac:dyDescent="0.25">
      <c r="D675" s="1019" t="s">
        <v>2001</v>
      </c>
      <c r="E675" s="1020"/>
      <c r="F675" s="1020"/>
      <c r="G675" s="1020"/>
      <c r="H675" s="1020"/>
      <c r="I675" s="1020"/>
      <c r="J675" s="1020"/>
      <c r="K675" s="1020"/>
      <c r="L675" s="1020"/>
      <c r="M675" s="1370">
        <v>11</v>
      </c>
      <c r="N675" s="1370"/>
      <c r="O675" s="1370"/>
      <c r="P675" s="1370"/>
      <c r="Q675" s="1370"/>
      <c r="R675" s="1023">
        <v>550000</v>
      </c>
      <c r="S675" s="1023"/>
      <c r="T675" s="1023"/>
      <c r="U675" s="1023"/>
      <c r="V675" s="1023"/>
      <c r="W675" s="1023"/>
      <c r="X675" s="1023"/>
      <c r="Y675" s="1023"/>
      <c r="Z675" s="1371">
        <v>800000</v>
      </c>
      <c r="AA675" s="1371"/>
      <c r="AB675" s="1371"/>
      <c r="AC675" s="1371"/>
      <c r="AD675" s="1371"/>
      <c r="AE675" s="1371"/>
      <c r="AF675" s="1371"/>
      <c r="AG675" s="1371"/>
    </row>
    <row r="676" spans="1:33" x14ac:dyDescent="0.25">
      <c r="D676" s="910"/>
      <c r="E676" s="910"/>
      <c r="F676" s="910"/>
      <c r="G676" s="910"/>
      <c r="H676" s="910"/>
      <c r="I676" s="910"/>
      <c r="J676" s="910"/>
      <c r="K676" s="910"/>
      <c r="L676" s="910"/>
      <c r="M676" s="910"/>
      <c r="N676" s="910"/>
      <c r="O676" s="910"/>
      <c r="P676" s="910"/>
      <c r="Q676" s="910"/>
      <c r="R676" s="910"/>
      <c r="S676" s="910"/>
      <c r="T676" s="910"/>
      <c r="U676" s="910"/>
      <c r="V676" s="910"/>
      <c r="W676" s="910"/>
      <c r="X676" s="910"/>
      <c r="Y676" s="910"/>
      <c r="Z676" s="905"/>
      <c r="AA676" s="905"/>
      <c r="AB676" s="905"/>
      <c r="AC676" s="905"/>
      <c r="AD676" s="905"/>
      <c r="AE676" s="905"/>
      <c r="AF676" s="905"/>
      <c r="AG676" s="905"/>
    </row>
    <row r="677" spans="1:33" ht="29.25" customHeight="1" x14ac:dyDescent="0.25">
      <c r="D677" s="1018" t="s">
        <v>1932</v>
      </c>
      <c r="E677" s="1018"/>
      <c r="F677" s="1018"/>
      <c r="G677" s="1018"/>
      <c r="H677" s="1018"/>
      <c r="I677" s="1018"/>
      <c r="J677" s="1018"/>
      <c r="K677" s="1018"/>
      <c r="L677" s="1018"/>
      <c r="M677" s="1018"/>
      <c r="N677" s="1018"/>
      <c r="O677" s="1018"/>
      <c r="P677" s="1018"/>
      <c r="Q677" s="1018"/>
      <c r="R677" s="1018"/>
      <c r="S677" s="1018"/>
      <c r="T677" s="1018"/>
      <c r="U677" s="1018"/>
      <c r="V677" s="1018"/>
      <c r="W677" s="1018"/>
      <c r="X677" s="1018"/>
      <c r="Y677" s="1018"/>
      <c r="Z677" s="1018"/>
      <c r="AA677" s="1018"/>
      <c r="AB677" s="1018"/>
      <c r="AC677" s="1018"/>
      <c r="AD677" s="1018"/>
      <c r="AE677" s="1018"/>
      <c r="AF677" s="1018"/>
      <c r="AG677" s="1018"/>
    </row>
    <row r="678" spans="1:33" x14ac:dyDescent="0.25">
      <c r="D678" s="910"/>
      <c r="E678" s="910"/>
      <c r="F678" s="910"/>
      <c r="G678" s="910"/>
      <c r="H678" s="910"/>
      <c r="I678" s="910"/>
      <c r="J678" s="910"/>
      <c r="K678" s="910"/>
      <c r="L678" s="910"/>
      <c r="M678" s="910"/>
      <c r="N678" s="910"/>
      <c r="O678" s="910"/>
      <c r="P678" s="910"/>
      <c r="Q678" s="910"/>
      <c r="R678" s="910"/>
      <c r="S678" s="910"/>
      <c r="T678" s="910"/>
      <c r="U678" s="910"/>
      <c r="V678" s="910"/>
      <c r="W678" s="910"/>
      <c r="X678" s="910"/>
      <c r="Y678" s="910"/>
      <c r="Z678" s="905"/>
      <c r="AA678" s="905"/>
      <c r="AB678" s="905"/>
      <c r="AC678" s="905"/>
      <c r="AD678" s="905"/>
      <c r="AE678" s="905"/>
      <c r="AF678" s="905"/>
      <c r="AG678" s="905"/>
    </row>
    <row r="679" spans="1:33" x14ac:dyDescent="0.25">
      <c r="D679" s="1399" t="s">
        <v>1906</v>
      </c>
      <c r="E679" s="1399"/>
      <c r="F679" s="1399"/>
      <c r="G679" s="1399"/>
      <c r="H679" s="1399"/>
      <c r="I679" s="1399"/>
      <c r="J679" s="1399"/>
      <c r="K679" s="1399"/>
      <c r="L679" s="1399"/>
      <c r="M679" s="1399"/>
      <c r="N679" s="1399"/>
      <c r="O679" s="1399"/>
      <c r="P679" s="1399"/>
      <c r="Q679" s="1399"/>
      <c r="R679" s="1399"/>
      <c r="S679" s="1399"/>
      <c r="T679" s="1399"/>
      <c r="U679" s="1399"/>
      <c r="V679" s="1399"/>
      <c r="W679" s="1399"/>
      <c r="X679" s="1399"/>
      <c r="Y679" s="1399"/>
      <c r="Z679" s="1399"/>
      <c r="AA679" s="1399"/>
      <c r="AB679" s="1399"/>
      <c r="AC679" s="1399"/>
      <c r="AD679" s="1399"/>
      <c r="AE679" s="1399"/>
      <c r="AF679" s="1399"/>
      <c r="AG679" s="1399"/>
    </row>
    <row r="680" spans="1:33" ht="13.5" thickBot="1" x14ac:dyDescent="0.3">
      <c r="D680" s="951"/>
      <c r="E680" s="952"/>
      <c r="F680" s="951"/>
      <c r="G680" s="951"/>
      <c r="H680" s="951"/>
      <c r="I680" s="951"/>
      <c r="J680" s="951"/>
      <c r="K680" s="951"/>
      <c r="L680" s="951"/>
      <c r="M680" s="951"/>
      <c r="N680" s="951"/>
      <c r="O680" s="951"/>
      <c r="P680" s="951"/>
      <c r="Q680" s="951"/>
      <c r="R680" s="951"/>
      <c r="S680" s="951"/>
      <c r="T680" s="951"/>
      <c r="U680" s="951"/>
      <c r="V680" s="951"/>
      <c r="W680" s="951"/>
      <c r="X680" s="951"/>
      <c r="Y680" s="951"/>
      <c r="Z680" s="951"/>
      <c r="AA680" s="951"/>
      <c r="AB680" s="951"/>
      <c r="AC680" s="951"/>
      <c r="AD680" s="951"/>
      <c r="AE680" s="951"/>
      <c r="AF680" s="951"/>
      <c r="AG680" s="951"/>
    </row>
    <row r="681" spans="1:33" x14ac:dyDescent="0.25">
      <c r="D681" s="1390" t="s">
        <v>2006</v>
      </c>
      <c r="E681" s="1391"/>
      <c r="F681" s="1391"/>
      <c r="G681" s="1391"/>
      <c r="H681" s="1391"/>
      <c r="I681" s="1391"/>
      <c r="J681" s="1391"/>
      <c r="K681" s="1391"/>
      <c r="L681" s="1391"/>
      <c r="M681" s="1391"/>
      <c r="N681" s="1391"/>
      <c r="O681" s="1391"/>
      <c r="P681" s="1391"/>
      <c r="Q681" s="1391"/>
      <c r="R681" s="1391"/>
      <c r="S681" s="1391"/>
      <c r="T681" s="1391"/>
      <c r="U681" s="1391"/>
      <c r="V681" s="1391"/>
      <c r="W681" s="1391"/>
      <c r="X681" s="1391"/>
      <c r="Y681" s="1391"/>
      <c r="Z681" s="1392" t="s">
        <v>1902</v>
      </c>
      <c r="AA681" s="1392"/>
      <c r="AB681" s="1392"/>
      <c r="AC681" s="1392"/>
      <c r="AD681" s="1392"/>
      <c r="AE681" s="1392"/>
      <c r="AF681" s="1392"/>
      <c r="AG681" s="1393"/>
    </row>
    <row r="682" spans="1:33" x14ac:dyDescent="0.25">
      <c r="D682" s="1007" t="s">
        <v>1923</v>
      </c>
      <c r="E682" s="1008"/>
      <c r="F682" s="1008"/>
      <c r="G682" s="1008"/>
      <c r="H682" s="1008"/>
      <c r="I682" s="1008"/>
      <c r="J682" s="1008"/>
      <c r="K682" s="1008"/>
      <c r="L682" s="1008"/>
      <c r="M682" s="1008"/>
      <c r="N682" s="1008"/>
      <c r="O682" s="1008"/>
      <c r="P682" s="1008"/>
      <c r="Q682" s="1008"/>
      <c r="R682" s="1008"/>
      <c r="S682" s="1008"/>
      <c r="T682" s="1008"/>
      <c r="U682" s="1008"/>
      <c r="V682" s="1008"/>
      <c r="W682" s="1008"/>
      <c r="X682" s="1008"/>
      <c r="Y682" s="1008"/>
      <c r="Z682" s="1009">
        <v>1437</v>
      </c>
      <c r="AA682" s="1009"/>
      <c r="AB682" s="1009"/>
      <c r="AC682" s="1009"/>
      <c r="AD682" s="1009"/>
      <c r="AE682" s="1009"/>
      <c r="AF682" s="1009"/>
      <c r="AG682" s="1010"/>
    </row>
    <row r="683" spans="1:33" x14ac:dyDescent="0.25">
      <c r="D683" s="1007" t="s">
        <v>1921</v>
      </c>
      <c r="E683" s="1008"/>
      <c r="F683" s="1008"/>
      <c r="G683" s="1008"/>
      <c r="H683" s="1008"/>
      <c r="I683" s="1008"/>
      <c r="J683" s="1008"/>
      <c r="K683" s="1008"/>
      <c r="L683" s="1008"/>
      <c r="M683" s="1008"/>
      <c r="N683" s="1008"/>
      <c r="O683" s="1008"/>
      <c r="P683" s="1008"/>
      <c r="Q683" s="1008"/>
      <c r="R683" s="1008"/>
      <c r="S683" s="1008"/>
      <c r="T683" s="1008"/>
      <c r="U683" s="1008"/>
      <c r="V683" s="1008"/>
      <c r="W683" s="1008"/>
      <c r="X683" s="1008"/>
      <c r="Y683" s="1008"/>
      <c r="Z683" s="1009">
        <v>-6289</v>
      </c>
      <c r="AA683" s="1009"/>
      <c r="AB683" s="1009"/>
      <c r="AC683" s="1009"/>
      <c r="AD683" s="1009"/>
      <c r="AE683" s="1009"/>
      <c r="AF683" s="1009"/>
      <c r="AG683" s="1010"/>
    </row>
    <row r="684" spans="1:33" x14ac:dyDescent="0.25">
      <c r="D684" s="1007" t="s">
        <v>2007</v>
      </c>
      <c r="E684" s="1008"/>
      <c r="F684" s="1008"/>
      <c r="G684" s="1008"/>
      <c r="H684" s="1008"/>
      <c r="I684" s="1008"/>
      <c r="J684" s="1008"/>
      <c r="K684" s="1008"/>
      <c r="L684" s="1008"/>
      <c r="M684" s="1008"/>
      <c r="N684" s="1008"/>
      <c r="O684" s="1008"/>
      <c r="P684" s="1008"/>
      <c r="Q684" s="1008"/>
      <c r="R684" s="1008"/>
      <c r="S684" s="1008"/>
      <c r="T684" s="1008"/>
      <c r="U684" s="1008"/>
      <c r="V684" s="1008"/>
      <c r="W684" s="1008"/>
      <c r="X684" s="1008"/>
      <c r="Y684" s="1008"/>
      <c r="Z684" s="1009">
        <v>200</v>
      </c>
      <c r="AA684" s="1009"/>
      <c r="AB684" s="1009"/>
      <c r="AC684" s="1009"/>
      <c r="AD684" s="1009"/>
      <c r="AE684" s="1009"/>
      <c r="AF684" s="1009"/>
      <c r="AG684" s="1010"/>
    </row>
    <row r="685" spans="1:33" x14ac:dyDescent="0.25">
      <c r="D685" s="1007" t="s">
        <v>2008</v>
      </c>
      <c r="E685" s="1008"/>
      <c r="F685" s="1008"/>
      <c r="G685" s="1008"/>
      <c r="H685" s="1008"/>
      <c r="I685" s="1008"/>
      <c r="J685" s="1008"/>
      <c r="K685" s="1008"/>
      <c r="L685" s="1008"/>
      <c r="M685" s="1008"/>
      <c r="N685" s="1008"/>
      <c r="O685" s="1008"/>
      <c r="P685" s="1008"/>
      <c r="Q685" s="1008"/>
      <c r="R685" s="1008"/>
      <c r="S685" s="1008"/>
      <c r="T685" s="1008"/>
      <c r="U685" s="1008"/>
      <c r="V685" s="1008"/>
      <c r="W685" s="1008"/>
      <c r="X685" s="1008"/>
      <c r="Y685" s="1008"/>
      <c r="Z685" s="1009">
        <v>3079729</v>
      </c>
      <c r="AA685" s="1009"/>
      <c r="AB685" s="1009"/>
      <c r="AC685" s="1009"/>
      <c r="AD685" s="1009"/>
      <c r="AE685" s="1009"/>
      <c r="AF685" s="1009"/>
      <c r="AG685" s="1010"/>
    </row>
    <row r="686" spans="1:33" x14ac:dyDescent="0.25">
      <c r="D686" s="1007" t="s">
        <v>1903</v>
      </c>
      <c r="E686" s="1008"/>
      <c r="F686" s="1008"/>
      <c r="G686" s="1008"/>
      <c r="H686" s="1008"/>
      <c r="I686" s="1008"/>
      <c r="J686" s="1008"/>
      <c r="K686" s="1008"/>
      <c r="L686" s="1008"/>
      <c r="M686" s="1008"/>
      <c r="N686" s="1008"/>
      <c r="O686" s="1008"/>
      <c r="P686" s="1008"/>
      <c r="Q686" s="1008"/>
      <c r="R686" s="1008"/>
      <c r="S686" s="1008"/>
      <c r="T686" s="1008"/>
      <c r="U686" s="1008"/>
      <c r="V686" s="1008"/>
      <c r="W686" s="1008"/>
      <c r="X686" s="1008"/>
      <c r="Y686" s="1008"/>
      <c r="Z686" s="1009">
        <v>315741</v>
      </c>
      <c r="AA686" s="1009"/>
      <c r="AB686" s="1009"/>
      <c r="AC686" s="1009"/>
      <c r="AD686" s="1009"/>
      <c r="AE686" s="1009"/>
      <c r="AF686" s="1009"/>
      <c r="AG686" s="1010"/>
    </row>
    <row r="687" spans="1:33" x14ac:dyDescent="0.25">
      <c r="D687" s="1394" t="s">
        <v>1904</v>
      </c>
      <c r="E687" s="1395"/>
      <c r="F687" s="1395"/>
      <c r="G687" s="1395"/>
      <c r="H687" s="1395"/>
      <c r="I687" s="1395"/>
      <c r="J687" s="1395"/>
      <c r="K687" s="1395"/>
      <c r="L687" s="1395"/>
      <c r="M687" s="1395"/>
      <c r="N687" s="1395"/>
      <c r="O687" s="1395"/>
      <c r="P687" s="1395"/>
      <c r="Q687" s="1395"/>
      <c r="R687" s="1395"/>
      <c r="S687" s="1395"/>
      <c r="T687" s="1395"/>
      <c r="U687" s="1395"/>
      <c r="V687" s="1395"/>
      <c r="W687" s="1395"/>
      <c r="X687" s="1395"/>
      <c r="Y687" s="1395"/>
      <c r="Z687" s="1384">
        <f>SUM(Z682:AG686)</f>
        <v>3390818</v>
      </c>
      <c r="AA687" s="1384"/>
      <c r="AB687" s="1384"/>
      <c r="AC687" s="1384"/>
      <c r="AD687" s="1384"/>
      <c r="AE687" s="1384"/>
      <c r="AF687" s="1384"/>
      <c r="AG687" s="1385"/>
    </row>
    <row r="688" spans="1:33" s="910" customFormat="1" x14ac:dyDescent="0.25">
      <c r="A688" s="909"/>
      <c r="D688" s="1007" t="s">
        <v>2008</v>
      </c>
      <c r="E688" s="1008"/>
      <c r="F688" s="1008"/>
      <c r="G688" s="1008"/>
      <c r="H688" s="1008"/>
      <c r="I688" s="1008"/>
      <c r="J688" s="1008"/>
      <c r="K688" s="1008"/>
      <c r="L688" s="1008"/>
      <c r="M688" s="1008"/>
      <c r="N688" s="1008"/>
      <c r="O688" s="1008"/>
      <c r="P688" s="1008"/>
      <c r="Q688" s="1008"/>
      <c r="R688" s="1008"/>
      <c r="S688" s="1008"/>
      <c r="T688" s="1008"/>
      <c r="U688" s="1008"/>
      <c r="V688" s="1008"/>
      <c r="W688" s="1008"/>
      <c r="X688" s="1008"/>
      <c r="Y688" s="1008"/>
      <c r="Z688" s="1009">
        <v>433742</v>
      </c>
      <c r="AA688" s="1009"/>
      <c r="AB688" s="1009"/>
      <c r="AC688" s="1009"/>
      <c r="AD688" s="1009"/>
      <c r="AE688" s="1009"/>
      <c r="AF688" s="1009"/>
      <c r="AG688" s="1010"/>
    </row>
    <row r="689" spans="1:33" s="910" customFormat="1" x14ac:dyDescent="0.25">
      <c r="A689" s="909"/>
      <c r="D689" s="1007" t="s">
        <v>1923</v>
      </c>
      <c r="E689" s="1008"/>
      <c r="F689" s="1008"/>
      <c r="G689" s="1008"/>
      <c r="H689" s="1008"/>
      <c r="I689" s="1008"/>
      <c r="J689" s="1008"/>
      <c r="K689" s="1008"/>
      <c r="L689" s="1008"/>
      <c r="M689" s="1008"/>
      <c r="N689" s="1008"/>
      <c r="O689" s="1008"/>
      <c r="P689" s="1008"/>
      <c r="Q689" s="1008"/>
      <c r="R689" s="1008"/>
      <c r="S689" s="1008"/>
      <c r="T689" s="1008"/>
      <c r="U689" s="1008"/>
      <c r="V689" s="1008"/>
      <c r="W689" s="1008"/>
      <c r="X689" s="1008"/>
      <c r="Y689" s="1008"/>
      <c r="Z689" s="1009">
        <v>24174</v>
      </c>
      <c r="AA689" s="1009"/>
      <c r="AB689" s="1009"/>
      <c r="AC689" s="1009"/>
      <c r="AD689" s="1009"/>
      <c r="AE689" s="1009"/>
      <c r="AF689" s="1009"/>
      <c r="AG689" s="1010"/>
    </row>
    <row r="690" spans="1:33" s="910" customFormat="1" x14ac:dyDescent="0.25">
      <c r="A690" s="909"/>
      <c r="D690" s="1007" t="s">
        <v>1896</v>
      </c>
      <c r="E690" s="1008"/>
      <c r="F690" s="1008"/>
      <c r="G690" s="1008"/>
      <c r="H690" s="1008"/>
      <c r="I690" s="1008"/>
      <c r="J690" s="1008"/>
      <c r="K690" s="1008"/>
      <c r="L690" s="1008"/>
      <c r="M690" s="1008"/>
      <c r="N690" s="1008"/>
      <c r="O690" s="1008"/>
      <c r="P690" s="1008"/>
      <c r="Q690" s="1008"/>
      <c r="R690" s="1008"/>
      <c r="S690" s="1008"/>
      <c r="T690" s="1008"/>
      <c r="U690" s="1008"/>
      <c r="V690" s="1008"/>
      <c r="W690" s="1008"/>
      <c r="X690" s="1008"/>
      <c r="Y690" s="1008"/>
      <c r="Z690" s="1009">
        <v>53503</v>
      </c>
      <c r="AA690" s="1009"/>
      <c r="AB690" s="1009"/>
      <c r="AC690" s="1009"/>
      <c r="AD690" s="1009"/>
      <c r="AE690" s="1009"/>
      <c r="AF690" s="1009"/>
      <c r="AG690" s="1010"/>
    </row>
    <row r="691" spans="1:33" s="910" customFormat="1" x14ac:dyDescent="0.25">
      <c r="A691" s="909"/>
      <c r="D691" s="1007" t="s">
        <v>1976</v>
      </c>
      <c r="E691" s="1008"/>
      <c r="F691" s="1008"/>
      <c r="G691" s="1008"/>
      <c r="H691" s="1008"/>
      <c r="I691" s="1008"/>
      <c r="J691" s="1008"/>
      <c r="K691" s="1008"/>
      <c r="L691" s="1008"/>
      <c r="M691" s="1008"/>
      <c r="N691" s="1008"/>
      <c r="O691" s="1008"/>
      <c r="P691" s="1008"/>
      <c r="Q691" s="1008"/>
      <c r="R691" s="1008"/>
      <c r="S691" s="1008"/>
      <c r="T691" s="1008"/>
      <c r="U691" s="1008"/>
      <c r="V691" s="1008"/>
      <c r="W691" s="1008"/>
      <c r="X691" s="1008"/>
      <c r="Y691" s="1008"/>
      <c r="Z691" s="1009">
        <v>2418</v>
      </c>
      <c r="AA691" s="1009"/>
      <c r="AB691" s="1009"/>
      <c r="AC691" s="1009"/>
      <c r="AD691" s="1009"/>
      <c r="AE691" s="1009"/>
      <c r="AF691" s="1009"/>
      <c r="AG691" s="1010"/>
    </row>
    <row r="692" spans="1:33" s="910" customFormat="1" x14ac:dyDescent="0.25">
      <c r="A692" s="909"/>
      <c r="D692" s="1007" t="s">
        <v>2009</v>
      </c>
      <c r="E692" s="1008"/>
      <c r="F692" s="1008"/>
      <c r="G692" s="1008"/>
      <c r="H692" s="1008"/>
      <c r="I692" s="1008"/>
      <c r="J692" s="1008"/>
      <c r="K692" s="1008"/>
      <c r="L692" s="1008"/>
      <c r="M692" s="1008"/>
      <c r="N692" s="1008"/>
      <c r="O692" s="1008"/>
      <c r="P692" s="1008"/>
      <c r="Q692" s="1008"/>
      <c r="R692" s="1008"/>
      <c r="S692" s="1008"/>
      <c r="T692" s="1008"/>
      <c r="U692" s="1008"/>
      <c r="V692" s="1008"/>
      <c r="W692" s="1008"/>
      <c r="X692" s="1008"/>
      <c r="Y692" s="1008"/>
      <c r="Z692" s="1009">
        <v>9502</v>
      </c>
      <c r="AA692" s="1009"/>
      <c r="AB692" s="1009"/>
      <c r="AC692" s="1009"/>
      <c r="AD692" s="1009"/>
      <c r="AE692" s="1009"/>
      <c r="AF692" s="1009"/>
      <c r="AG692" s="1010"/>
    </row>
    <row r="693" spans="1:33" s="910" customFormat="1" x14ac:dyDescent="0.25">
      <c r="A693" s="909"/>
      <c r="D693" s="1007" t="s">
        <v>2010</v>
      </c>
      <c r="E693" s="1008"/>
      <c r="F693" s="1008"/>
      <c r="G693" s="1008"/>
      <c r="H693" s="1008"/>
      <c r="I693" s="1008"/>
      <c r="J693" s="1008"/>
      <c r="K693" s="1008"/>
      <c r="L693" s="1008"/>
      <c r="M693" s="1008"/>
      <c r="N693" s="1008"/>
      <c r="O693" s="1008"/>
      <c r="P693" s="1008"/>
      <c r="Q693" s="1008"/>
      <c r="R693" s="1008"/>
      <c r="S693" s="1008"/>
      <c r="T693" s="1008"/>
      <c r="U693" s="1008"/>
      <c r="V693" s="1008"/>
      <c r="W693" s="1008"/>
      <c r="X693" s="1008"/>
      <c r="Y693" s="1008"/>
      <c r="Z693" s="1009">
        <v>34651</v>
      </c>
      <c r="AA693" s="1009"/>
      <c r="AB693" s="1009"/>
      <c r="AC693" s="1009"/>
      <c r="AD693" s="1009"/>
      <c r="AE693" s="1009"/>
      <c r="AF693" s="1009"/>
      <c r="AG693" s="1010"/>
    </row>
    <row r="694" spans="1:33" s="910" customFormat="1" x14ac:dyDescent="0.25">
      <c r="A694" s="909"/>
      <c r="D694" s="1007" t="s">
        <v>1974</v>
      </c>
      <c r="E694" s="1008"/>
      <c r="F694" s="1008"/>
      <c r="G694" s="1008"/>
      <c r="H694" s="1008"/>
      <c r="I694" s="1008"/>
      <c r="J694" s="1008"/>
      <c r="K694" s="1008"/>
      <c r="L694" s="1008"/>
      <c r="M694" s="1008"/>
      <c r="N694" s="1008"/>
      <c r="O694" s="1008"/>
      <c r="P694" s="1008"/>
      <c r="Q694" s="1008"/>
      <c r="R694" s="1008"/>
      <c r="S694" s="1008"/>
      <c r="T694" s="1008"/>
      <c r="U694" s="1008"/>
      <c r="V694" s="1008"/>
      <c r="W694" s="1008"/>
      <c r="X694" s="1008"/>
      <c r="Y694" s="1008"/>
      <c r="Z694" s="1009">
        <v>15289</v>
      </c>
      <c r="AA694" s="1009"/>
      <c r="AB694" s="1009"/>
      <c r="AC694" s="1009"/>
      <c r="AD694" s="1009"/>
      <c r="AE694" s="1009"/>
      <c r="AF694" s="1009"/>
      <c r="AG694" s="1010"/>
    </row>
    <row r="695" spans="1:33" s="910" customFormat="1" ht="13.5" thickBot="1" x14ac:dyDescent="0.3">
      <c r="A695" s="909"/>
      <c r="D695" s="1382" t="s">
        <v>1905</v>
      </c>
      <c r="E695" s="1383"/>
      <c r="F695" s="1383"/>
      <c r="G695" s="1383"/>
      <c r="H695" s="1383"/>
      <c r="I695" s="1383"/>
      <c r="J695" s="1383"/>
      <c r="K695" s="1383"/>
      <c r="L695" s="1383"/>
      <c r="M695" s="1383"/>
      <c r="N695" s="1383"/>
      <c r="O695" s="1383"/>
      <c r="P695" s="1383"/>
      <c r="Q695" s="1383"/>
      <c r="R695" s="1383"/>
      <c r="S695" s="1383"/>
      <c r="T695" s="1383"/>
      <c r="U695" s="1383"/>
      <c r="V695" s="1383"/>
      <c r="W695" s="1383"/>
      <c r="X695" s="1383"/>
      <c r="Y695" s="1383"/>
      <c r="Z695" s="1388">
        <f>SUM(Z688:AG694)</f>
        <v>573279</v>
      </c>
      <c r="AA695" s="1388"/>
      <c r="AB695" s="1388"/>
      <c r="AC695" s="1388"/>
      <c r="AD695" s="1388"/>
      <c r="AE695" s="1388"/>
      <c r="AF695" s="1388"/>
      <c r="AG695" s="1389"/>
    </row>
    <row r="696" spans="1:33" ht="13.5" thickBot="1" x14ac:dyDescent="0.3">
      <c r="D696" s="943"/>
      <c r="E696" s="943"/>
      <c r="F696" s="943"/>
      <c r="G696" s="943"/>
      <c r="H696" s="943"/>
      <c r="I696" s="943"/>
      <c r="J696" s="943"/>
      <c r="K696" s="943"/>
      <c r="L696" s="943"/>
      <c r="M696" s="943"/>
      <c r="N696" s="943"/>
      <c r="O696" s="943"/>
      <c r="P696" s="943"/>
      <c r="Q696" s="943"/>
      <c r="R696" s="943"/>
      <c r="S696" s="943"/>
      <c r="T696" s="943"/>
      <c r="U696" s="943"/>
      <c r="V696" s="943"/>
      <c r="W696" s="943"/>
      <c r="X696" s="943"/>
      <c r="Y696" s="943"/>
      <c r="Z696" s="937"/>
      <c r="AA696" s="937"/>
      <c r="AB696" s="937"/>
      <c r="AC696" s="937"/>
      <c r="AD696" s="937"/>
      <c r="AE696" s="937"/>
      <c r="AF696" s="937"/>
      <c r="AG696" s="937"/>
    </row>
    <row r="697" spans="1:33" x14ac:dyDescent="0.25">
      <c r="D697" s="1405" t="s">
        <v>2012</v>
      </c>
      <c r="E697" s="1406"/>
      <c r="F697" s="1406"/>
      <c r="G697" s="1406"/>
      <c r="H697" s="1406"/>
      <c r="I697" s="1406"/>
      <c r="J697" s="1406"/>
      <c r="K697" s="1406"/>
      <c r="L697" s="1406"/>
      <c r="M697" s="1406"/>
      <c r="N697" s="1406"/>
      <c r="O697" s="1406"/>
      <c r="P697" s="1406"/>
      <c r="Q697" s="1406"/>
      <c r="R697" s="1406"/>
      <c r="S697" s="1406"/>
      <c r="T697" s="1406"/>
      <c r="U697" s="1406"/>
      <c r="V697" s="1406"/>
      <c r="W697" s="1406"/>
      <c r="X697" s="1406"/>
      <c r="Y697" s="1406"/>
      <c r="Z697" s="1392" t="s">
        <v>1902</v>
      </c>
      <c r="AA697" s="1392"/>
      <c r="AB697" s="1392"/>
      <c r="AC697" s="1392"/>
      <c r="AD697" s="1392"/>
      <c r="AE697" s="1392"/>
      <c r="AF697" s="1392"/>
      <c r="AG697" s="1393"/>
    </row>
    <row r="698" spans="1:33" s="910" customFormat="1" x14ac:dyDescent="0.25">
      <c r="A698" s="909"/>
      <c r="D698" s="1007" t="s">
        <v>1903</v>
      </c>
      <c r="E698" s="1008"/>
      <c r="F698" s="1008"/>
      <c r="G698" s="1008"/>
      <c r="H698" s="1008"/>
      <c r="I698" s="1008"/>
      <c r="J698" s="1008"/>
      <c r="K698" s="1008"/>
      <c r="L698" s="1008"/>
      <c r="M698" s="1008"/>
      <c r="N698" s="1008"/>
      <c r="O698" s="1008"/>
      <c r="P698" s="1008"/>
      <c r="Q698" s="1008"/>
      <c r="R698" s="1008"/>
      <c r="S698" s="1008"/>
      <c r="T698" s="1008"/>
      <c r="U698" s="1008"/>
      <c r="V698" s="1008"/>
      <c r="W698" s="1008"/>
      <c r="X698" s="1008"/>
      <c r="Y698" s="1008"/>
      <c r="Z698" s="1009">
        <v>58128</v>
      </c>
      <c r="AA698" s="1009"/>
      <c r="AB698" s="1009"/>
      <c r="AC698" s="1009"/>
      <c r="AD698" s="1009"/>
      <c r="AE698" s="1009"/>
      <c r="AF698" s="1009"/>
      <c r="AG698" s="1010"/>
    </row>
    <row r="699" spans="1:33" s="910" customFormat="1" x14ac:dyDescent="0.25">
      <c r="A699" s="909"/>
      <c r="D699" s="1007" t="s">
        <v>1907</v>
      </c>
      <c r="E699" s="1008"/>
      <c r="F699" s="1008"/>
      <c r="G699" s="1008"/>
      <c r="H699" s="1008"/>
      <c r="I699" s="1008"/>
      <c r="J699" s="1008"/>
      <c r="K699" s="1008"/>
      <c r="L699" s="1008"/>
      <c r="M699" s="1008"/>
      <c r="N699" s="1008"/>
      <c r="O699" s="1008"/>
      <c r="P699" s="1008"/>
      <c r="Q699" s="1008"/>
      <c r="R699" s="1008"/>
      <c r="S699" s="1008"/>
      <c r="T699" s="1008"/>
      <c r="U699" s="1008"/>
      <c r="V699" s="1008"/>
      <c r="W699" s="1008"/>
      <c r="X699" s="1008"/>
      <c r="Y699" s="1008"/>
      <c r="Z699" s="1009">
        <v>39465</v>
      </c>
      <c r="AA699" s="1009"/>
      <c r="AB699" s="1009"/>
      <c r="AC699" s="1009"/>
      <c r="AD699" s="1009"/>
      <c r="AE699" s="1009"/>
      <c r="AF699" s="1009"/>
      <c r="AG699" s="1010"/>
    </row>
    <row r="700" spans="1:33" s="910" customFormat="1" x14ac:dyDescent="0.25">
      <c r="A700" s="909"/>
      <c r="D700" s="1394" t="s">
        <v>1913</v>
      </c>
      <c r="E700" s="1395"/>
      <c r="F700" s="1395"/>
      <c r="G700" s="1395"/>
      <c r="H700" s="1395"/>
      <c r="I700" s="1395"/>
      <c r="J700" s="1395"/>
      <c r="K700" s="1395"/>
      <c r="L700" s="1395"/>
      <c r="M700" s="1395"/>
      <c r="N700" s="1395"/>
      <c r="O700" s="1395"/>
      <c r="P700" s="1395"/>
      <c r="Q700" s="1395"/>
      <c r="R700" s="1395"/>
      <c r="S700" s="1395"/>
      <c r="T700" s="1395"/>
      <c r="U700" s="1395"/>
      <c r="V700" s="1395"/>
      <c r="W700" s="1395"/>
      <c r="X700" s="1395"/>
      <c r="Y700" s="1395"/>
      <c r="Z700" s="1384">
        <f>SUM(Z698:AG699)</f>
        <v>97593</v>
      </c>
      <c r="AA700" s="1384"/>
      <c r="AB700" s="1384"/>
      <c r="AC700" s="1384"/>
      <c r="AD700" s="1384"/>
      <c r="AE700" s="1384"/>
      <c r="AF700" s="1384"/>
      <c r="AG700" s="1385"/>
    </row>
    <row r="701" spans="1:33" s="910" customFormat="1" x14ac:dyDescent="0.25">
      <c r="A701" s="909"/>
      <c r="D701" s="1007" t="s">
        <v>1907</v>
      </c>
      <c r="E701" s="1008"/>
      <c r="F701" s="1008"/>
      <c r="G701" s="1008"/>
      <c r="H701" s="1008"/>
      <c r="I701" s="1008"/>
      <c r="J701" s="1008"/>
      <c r="K701" s="1008"/>
      <c r="L701" s="1008"/>
      <c r="M701" s="1008"/>
      <c r="N701" s="1008"/>
      <c r="O701" s="1008"/>
      <c r="P701" s="1008"/>
      <c r="Q701" s="1008"/>
      <c r="R701" s="1008"/>
      <c r="S701" s="1008"/>
      <c r="T701" s="1008"/>
      <c r="U701" s="1008"/>
      <c r="V701" s="1008"/>
      <c r="W701" s="1008"/>
      <c r="X701" s="1008"/>
      <c r="Y701" s="1008"/>
      <c r="Z701" s="1009">
        <v>0</v>
      </c>
      <c r="AA701" s="1009"/>
      <c r="AB701" s="1009"/>
      <c r="AC701" s="1009"/>
      <c r="AD701" s="1009"/>
      <c r="AE701" s="1009"/>
      <c r="AF701" s="1009"/>
      <c r="AG701" s="1010"/>
    </row>
    <row r="702" spans="1:33" s="910" customFormat="1" x14ac:dyDescent="0.25">
      <c r="A702" s="909"/>
      <c r="D702" s="1007" t="s">
        <v>1903</v>
      </c>
      <c r="E702" s="1008"/>
      <c r="F702" s="1008"/>
      <c r="G702" s="1008"/>
      <c r="H702" s="1008"/>
      <c r="I702" s="1008"/>
      <c r="J702" s="1008"/>
      <c r="K702" s="1008"/>
      <c r="L702" s="1008"/>
      <c r="M702" s="1008"/>
      <c r="N702" s="1008"/>
      <c r="O702" s="1008"/>
      <c r="P702" s="1008"/>
      <c r="Q702" s="1008"/>
      <c r="R702" s="1008"/>
      <c r="S702" s="1008"/>
      <c r="T702" s="1008"/>
      <c r="U702" s="1008"/>
      <c r="V702" s="1008"/>
      <c r="W702" s="1008"/>
      <c r="X702" s="1008"/>
      <c r="Y702" s="1008"/>
      <c r="Z702" s="1009">
        <v>0</v>
      </c>
      <c r="AA702" s="1009"/>
      <c r="AB702" s="1009"/>
      <c r="AC702" s="1009"/>
      <c r="AD702" s="1009"/>
      <c r="AE702" s="1009"/>
      <c r="AF702" s="1009"/>
      <c r="AG702" s="1010"/>
    </row>
    <row r="703" spans="1:33" s="910" customFormat="1" x14ac:dyDescent="0.25">
      <c r="A703" s="909"/>
      <c r="D703" s="1007" t="s">
        <v>1920</v>
      </c>
      <c r="E703" s="1008"/>
      <c r="F703" s="1008"/>
      <c r="G703" s="1008"/>
      <c r="H703" s="1008"/>
      <c r="I703" s="1008"/>
      <c r="J703" s="1008"/>
      <c r="K703" s="1008"/>
      <c r="L703" s="1008"/>
      <c r="M703" s="1008"/>
      <c r="N703" s="1008"/>
      <c r="O703" s="1008"/>
      <c r="P703" s="1008"/>
      <c r="Q703" s="1008"/>
      <c r="R703" s="1008"/>
      <c r="S703" s="1008"/>
      <c r="T703" s="1008"/>
      <c r="U703" s="1008"/>
      <c r="V703" s="1008"/>
      <c r="W703" s="1008"/>
      <c r="X703" s="1008"/>
      <c r="Y703" s="1008"/>
      <c r="Z703" s="1009">
        <v>73667</v>
      </c>
      <c r="AA703" s="1009"/>
      <c r="AB703" s="1009"/>
      <c r="AC703" s="1009"/>
      <c r="AD703" s="1009"/>
      <c r="AE703" s="1009"/>
      <c r="AF703" s="1009"/>
      <c r="AG703" s="1010"/>
    </row>
    <row r="704" spans="1:33" s="910" customFormat="1" ht="13.5" thickBot="1" x14ac:dyDescent="0.3">
      <c r="A704" s="909"/>
      <c r="D704" s="1382" t="s">
        <v>1914</v>
      </c>
      <c r="E704" s="1383"/>
      <c r="F704" s="1383"/>
      <c r="G704" s="1383"/>
      <c r="H704" s="1383"/>
      <c r="I704" s="1383"/>
      <c r="J704" s="1383"/>
      <c r="K704" s="1383"/>
      <c r="L704" s="1383"/>
      <c r="M704" s="1383"/>
      <c r="N704" s="1383"/>
      <c r="O704" s="1383"/>
      <c r="P704" s="1383"/>
      <c r="Q704" s="1383"/>
      <c r="R704" s="1383"/>
      <c r="S704" s="1383"/>
      <c r="T704" s="1383"/>
      <c r="U704" s="1383"/>
      <c r="V704" s="1383"/>
      <c r="W704" s="1383"/>
      <c r="X704" s="1383"/>
      <c r="Y704" s="1383"/>
      <c r="Z704" s="1388">
        <f>SUM(Z701:AG703)</f>
        <v>73667</v>
      </c>
      <c r="AA704" s="1388"/>
      <c r="AB704" s="1388"/>
      <c r="AC704" s="1388"/>
      <c r="AD704" s="1388"/>
      <c r="AE704" s="1388"/>
      <c r="AF704" s="1388"/>
      <c r="AG704" s="1389"/>
    </row>
    <row r="705" spans="4:33" ht="13.5" thickBot="1" x14ac:dyDescent="0.3">
      <c r="D705" s="910"/>
      <c r="E705" s="910"/>
      <c r="F705" s="910"/>
      <c r="G705" s="910"/>
      <c r="H705" s="910"/>
      <c r="I705" s="910"/>
      <c r="J705" s="910"/>
      <c r="K705" s="910"/>
      <c r="L705" s="910"/>
      <c r="M705" s="910"/>
      <c r="N705" s="910"/>
      <c r="O705" s="910"/>
      <c r="P705" s="910"/>
      <c r="Q705" s="910"/>
      <c r="R705" s="910"/>
      <c r="S705" s="910"/>
      <c r="T705" s="910"/>
      <c r="U705" s="910"/>
      <c r="V705" s="910"/>
      <c r="W705" s="910"/>
      <c r="X705" s="910"/>
      <c r="Y705" s="910"/>
      <c r="Z705" s="905"/>
      <c r="AA705" s="905"/>
      <c r="AB705" s="905"/>
      <c r="AC705" s="905"/>
      <c r="AD705" s="905"/>
      <c r="AE705" s="905"/>
      <c r="AF705" s="905"/>
      <c r="AG705" s="905"/>
    </row>
    <row r="706" spans="4:33" x14ac:dyDescent="0.25">
      <c r="D706" s="1390" t="s">
        <v>1916</v>
      </c>
      <c r="E706" s="1391"/>
      <c r="F706" s="1391"/>
      <c r="G706" s="1391"/>
      <c r="H706" s="1391"/>
      <c r="I706" s="1391"/>
      <c r="J706" s="1391"/>
      <c r="K706" s="1391"/>
      <c r="L706" s="1391"/>
      <c r="M706" s="1391"/>
      <c r="N706" s="1391"/>
      <c r="O706" s="1391"/>
      <c r="P706" s="1391"/>
      <c r="Q706" s="1391"/>
      <c r="R706" s="1391"/>
      <c r="S706" s="1391"/>
      <c r="T706" s="1391"/>
      <c r="U706" s="1391"/>
      <c r="V706" s="1391"/>
      <c r="W706" s="1391"/>
      <c r="X706" s="1391"/>
      <c r="Y706" s="1391"/>
      <c r="Z706" s="1392" t="s">
        <v>1902</v>
      </c>
      <c r="AA706" s="1392"/>
      <c r="AB706" s="1392"/>
      <c r="AC706" s="1392"/>
      <c r="AD706" s="1392"/>
      <c r="AE706" s="1392"/>
      <c r="AF706" s="1392"/>
      <c r="AG706" s="1393"/>
    </row>
    <row r="707" spans="4:33" x14ac:dyDescent="0.2">
      <c r="D707" s="999" t="s">
        <v>1920</v>
      </c>
      <c r="E707" s="1000"/>
      <c r="F707" s="1000"/>
      <c r="G707" s="1000"/>
      <c r="H707" s="1000"/>
      <c r="I707" s="1000"/>
      <c r="J707" s="1000"/>
      <c r="K707" s="1000"/>
      <c r="L707" s="1000"/>
      <c r="M707" s="1000"/>
      <c r="N707" s="1000"/>
      <c r="O707" s="1000"/>
      <c r="P707" s="1000"/>
      <c r="Q707" s="1000"/>
      <c r="R707" s="1000"/>
      <c r="S707" s="1000"/>
      <c r="T707" s="1000"/>
      <c r="U707" s="1000"/>
      <c r="V707" s="1000"/>
      <c r="W707" s="1000"/>
      <c r="X707" s="1000"/>
      <c r="Y707" s="1000"/>
      <c r="Z707" s="1001">
        <v>4230</v>
      </c>
      <c r="AA707" s="1001"/>
      <c r="AB707" s="1001"/>
      <c r="AC707" s="1001"/>
      <c r="AD707" s="1001"/>
      <c r="AE707" s="1001"/>
      <c r="AF707" s="1001"/>
      <c r="AG707" s="1002"/>
    </row>
    <row r="708" spans="4:33" x14ac:dyDescent="0.2">
      <c r="D708" s="999" t="s">
        <v>1907</v>
      </c>
      <c r="E708" s="1000"/>
      <c r="F708" s="1000"/>
      <c r="G708" s="1000"/>
      <c r="H708" s="1000"/>
      <c r="I708" s="1000"/>
      <c r="J708" s="1000"/>
      <c r="K708" s="1000"/>
      <c r="L708" s="1000"/>
      <c r="M708" s="1000"/>
      <c r="N708" s="1000"/>
      <c r="O708" s="1000"/>
      <c r="P708" s="1000"/>
      <c r="Q708" s="1000"/>
      <c r="R708" s="1000"/>
      <c r="S708" s="1000"/>
      <c r="T708" s="1000"/>
      <c r="U708" s="1000"/>
      <c r="V708" s="1000"/>
      <c r="W708" s="1000"/>
      <c r="X708" s="1000"/>
      <c r="Y708" s="1000"/>
      <c r="Z708" s="1001">
        <v>2054557</v>
      </c>
      <c r="AA708" s="1001"/>
      <c r="AB708" s="1001"/>
      <c r="AC708" s="1001"/>
      <c r="AD708" s="1001"/>
      <c r="AE708" s="1001"/>
      <c r="AF708" s="1001"/>
      <c r="AG708" s="1002"/>
    </row>
    <row r="709" spans="4:33" x14ac:dyDescent="0.2">
      <c r="D709" s="999" t="s">
        <v>1903</v>
      </c>
      <c r="E709" s="1000"/>
      <c r="F709" s="1000"/>
      <c r="G709" s="1000"/>
      <c r="H709" s="1000"/>
      <c r="I709" s="1000"/>
      <c r="J709" s="1000"/>
      <c r="K709" s="1000"/>
      <c r="L709" s="1000"/>
      <c r="M709" s="1000"/>
      <c r="N709" s="1000"/>
      <c r="O709" s="1000"/>
      <c r="P709" s="1000"/>
      <c r="Q709" s="1000"/>
      <c r="R709" s="1000"/>
      <c r="S709" s="1000"/>
      <c r="T709" s="1000"/>
      <c r="U709" s="1000"/>
      <c r="V709" s="1000"/>
      <c r="W709" s="1000"/>
      <c r="X709" s="1000"/>
      <c r="Y709" s="1000"/>
      <c r="Z709" s="1001">
        <v>256554</v>
      </c>
      <c r="AA709" s="1001"/>
      <c r="AB709" s="1001"/>
      <c r="AC709" s="1001"/>
      <c r="AD709" s="1001"/>
      <c r="AE709" s="1001"/>
      <c r="AF709" s="1001"/>
      <c r="AG709" s="1002"/>
    </row>
    <row r="710" spans="4:33" x14ac:dyDescent="0.2">
      <c r="D710" s="999" t="s">
        <v>1921</v>
      </c>
      <c r="E710" s="1000"/>
      <c r="F710" s="1000"/>
      <c r="G710" s="1000"/>
      <c r="H710" s="1000"/>
      <c r="I710" s="1000"/>
      <c r="J710" s="1000"/>
      <c r="K710" s="1000"/>
      <c r="L710" s="1000"/>
      <c r="M710" s="1000"/>
      <c r="N710" s="1000"/>
      <c r="O710" s="1000"/>
      <c r="P710" s="1000"/>
      <c r="Q710" s="1000"/>
      <c r="R710" s="1000"/>
      <c r="S710" s="1000"/>
      <c r="T710" s="1000"/>
      <c r="U710" s="1000"/>
      <c r="V710" s="1000"/>
      <c r="W710" s="1000"/>
      <c r="X710" s="1000"/>
      <c r="Y710" s="1000"/>
      <c r="Z710" s="1001">
        <v>27003</v>
      </c>
      <c r="AA710" s="1001"/>
      <c r="AB710" s="1001"/>
      <c r="AC710" s="1001"/>
      <c r="AD710" s="1001"/>
      <c r="AE710" s="1001"/>
      <c r="AF710" s="1001"/>
      <c r="AG710" s="1002"/>
    </row>
    <row r="711" spans="4:33" x14ac:dyDescent="0.2">
      <c r="D711" s="1003" t="s">
        <v>1904</v>
      </c>
      <c r="E711" s="1004"/>
      <c r="F711" s="1004"/>
      <c r="G711" s="1004"/>
      <c r="H711" s="1004"/>
      <c r="I711" s="1004"/>
      <c r="J711" s="1004"/>
      <c r="K711" s="1004"/>
      <c r="L711" s="1004"/>
      <c r="M711" s="1004"/>
      <c r="N711" s="1004"/>
      <c r="O711" s="1004"/>
      <c r="P711" s="1004"/>
      <c r="Q711" s="1004"/>
      <c r="R711" s="1004"/>
      <c r="S711" s="1004"/>
      <c r="T711" s="1004"/>
      <c r="U711" s="1004"/>
      <c r="V711" s="1004"/>
      <c r="W711" s="1004"/>
      <c r="X711" s="1004"/>
      <c r="Y711" s="1004"/>
      <c r="Z711" s="1005">
        <f>SUM(Z707:AG710)</f>
        <v>2342344</v>
      </c>
      <c r="AA711" s="1005"/>
      <c r="AB711" s="1005"/>
      <c r="AC711" s="1005"/>
      <c r="AD711" s="1005"/>
      <c r="AE711" s="1005"/>
      <c r="AF711" s="1005"/>
      <c r="AG711" s="1006"/>
    </row>
    <row r="712" spans="4:33" x14ac:dyDescent="0.2">
      <c r="D712" s="999" t="s">
        <v>1908</v>
      </c>
      <c r="E712" s="1000"/>
      <c r="F712" s="1000"/>
      <c r="G712" s="1000"/>
      <c r="H712" s="1000"/>
      <c r="I712" s="1000"/>
      <c r="J712" s="1000"/>
      <c r="K712" s="1000"/>
      <c r="L712" s="1000"/>
      <c r="M712" s="1000"/>
      <c r="N712" s="1000"/>
      <c r="O712" s="1000"/>
      <c r="P712" s="1000"/>
      <c r="Q712" s="1000"/>
      <c r="R712" s="1000"/>
      <c r="S712" s="1000"/>
      <c r="T712" s="1000"/>
      <c r="U712" s="1000"/>
      <c r="V712" s="1000"/>
      <c r="W712" s="1000"/>
      <c r="X712" s="1000"/>
      <c r="Y712" s="1000"/>
      <c r="Z712" s="1001">
        <v>4673</v>
      </c>
      <c r="AA712" s="1001"/>
      <c r="AB712" s="1001"/>
      <c r="AC712" s="1001"/>
      <c r="AD712" s="1001"/>
      <c r="AE712" s="1001"/>
      <c r="AF712" s="1001"/>
      <c r="AG712" s="1002"/>
    </row>
    <row r="713" spans="4:33" x14ac:dyDescent="0.2">
      <c r="D713" s="999" t="s">
        <v>1923</v>
      </c>
      <c r="E713" s="1000"/>
      <c r="F713" s="1000"/>
      <c r="G713" s="1000"/>
      <c r="H713" s="1000"/>
      <c r="I713" s="1000"/>
      <c r="J713" s="1000"/>
      <c r="K713" s="1000"/>
      <c r="L713" s="1000"/>
      <c r="M713" s="1000"/>
      <c r="N713" s="1000"/>
      <c r="O713" s="1000"/>
      <c r="P713" s="1000"/>
      <c r="Q713" s="1000"/>
      <c r="R713" s="1000"/>
      <c r="S713" s="1000"/>
      <c r="T713" s="1000"/>
      <c r="U713" s="1000"/>
      <c r="V713" s="1000"/>
      <c r="W713" s="1000"/>
      <c r="X713" s="1000"/>
      <c r="Y713" s="1000"/>
      <c r="Z713" s="1001">
        <v>2099</v>
      </c>
      <c r="AA713" s="1001"/>
      <c r="AB713" s="1001"/>
      <c r="AC713" s="1001"/>
      <c r="AD713" s="1001"/>
      <c r="AE713" s="1001"/>
      <c r="AF713" s="1001"/>
      <c r="AG713" s="1002"/>
    </row>
    <row r="714" spans="4:33" x14ac:dyDescent="0.2">
      <c r="D714" s="999" t="s">
        <v>1922</v>
      </c>
      <c r="E714" s="1000"/>
      <c r="F714" s="1000"/>
      <c r="G714" s="1000"/>
      <c r="H714" s="1000"/>
      <c r="I714" s="1000"/>
      <c r="J714" s="1000"/>
      <c r="K714" s="1000"/>
      <c r="L714" s="1000"/>
      <c r="M714" s="1000"/>
      <c r="N714" s="1000"/>
      <c r="O714" s="1000"/>
      <c r="P714" s="1000"/>
      <c r="Q714" s="1000"/>
      <c r="R714" s="1000"/>
      <c r="S714" s="1000"/>
      <c r="T714" s="1000"/>
      <c r="U714" s="1000"/>
      <c r="V714" s="1000"/>
      <c r="W714" s="1000"/>
      <c r="X714" s="1000"/>
      <c r="Y714" s="1000"/>
      <c r="Z714" s="1001">
        <v>14237</v>
      </c>
      <c r="AA714" s="1001"/>
      <c r="AB714" s="1001"/>
      <c r="AC714" s="1001"/>
      <c r="AD714" s="1001"/>
      <c r="AE714" s="1001"/>
      <c r="AF714" s="1001"/>
      <c r="AG714" s="1002"/>
    </row>
    <row r="715" spans="4:33" x14ac:dyDescent="0.2">
      <c r="D715" s="999" t="s">
        <v>1896</v>
      </c>
      <c r="E715" s="1000"/>
      <c r="F715" s="1000"/>
      <c r="G715" s="1000"/>
      <c r="H715" s="1000"/>
      <c r="I715" s="1000"/>
      <c r="J715" s="1000"/>
      <c r="K715" s="1000"/>
      <c r="L715" s="1000"/>
      <c r="M715" s="1000"/>
      <c r="N715" s="1000"/>
      <c r="O715" s="1000"/>
      <c r="P715" s="1000"/>
      <c r="Q715" s="1000"/>
      <c r="R715" s="1000"/>
      <c r="S715" s="1000"/>
      <c r="T715" s="1000"/>
      <c r="U715" s="1000"/>
      <c r="V715" s="1000"/>
      <c r="W715" s="1000"/>
      <c r="X715" s="1000"/>
      <c r="Y715" s="1000"/>
      <c r="Z715" s="1001">
        <v>5339</v>
      </c>
      <c r="AA715" s="1001"/>
      <c r="AB715" s="1001"/>
      <c r="AC715" s="1001"/>
      <c r="AD715" s="1001"/>
      <c r="AE715" s="1001"/>
      <c r="AF715" s="1001"/>
      <c r="AG715" s="1002"/>
    </row>
    <row r="716" spans="4:33" x14ac:dyDescent="0.2">
      <c r="D716" s="999" t="s">
        <v>1909</v>
      </c>
      <c r="E716" s="1000"/>
      <c r="F716" s="1000"/>
      <c r="G716" s="1000"/>
      <c r="H716" s="1000"/>
      <c r="I716" s="1000"/>
      <c r="J716" s="1000"/>
      <c r="K716" s="1000"/>
      <c r="L716" s="1000"/>
      <c r="M716" s="1000"/>
      <c r="N716" s="1000"/>
      <c r="O716" s="1000"/>
      <c r="P716" s="1000"/>
      <c r="Q716" s="1000"/>
      <c r="R716" s="1000"/>
      <c r="S716" s="1000"/>
      <c r="T716" s="1000"/>
      <c r="U716" s="1000"/>
      <c r="V716" s="1000"/>
      <c r="W716" s="1000"/>
      <c r="X716" s="1000"/>
      <c r="Y716" s="1000"/>
      <c r="Z716" s="1001">
        <v>740</v>
      </c>
      <c r="AA716" s="1001"/>
      <c r="AB716" s="1001"/>
      <c r="AC716" s="1001"/>
      <c r="AD716" s="1001"/>
      <c r="AE716" s="1001"/>
      <c r="AF716" s="1001"/>
      <c r="AG716" s="1002"/>
    </row>
    <row r="717" spans="4:33" ht="13.5" thickBot="1" x14ac:dyDescent="0.25">
      <c r="D717" s="1058" t="s">
        <v>1905</v>
      </c>
      <c r="E717" s="1059"/>
      <c r="F717" s="1059"/>
      <c r="G717" s="1059"/>
      <c r="H717" s="1059"/>
      <c r="I717" s="1059"/>
      <c r="J717" s="1059"/>
      <c r="K717" s="1059"/>
      <c r="L717" s="1059"/>
      <c r="M717" s="1059"/>
      <c r="N717" s="1059"/>
      <c r="O717" s="1059"/>
      <c r="P717" s="1059"/>
      <c r="Q717" s="1059"/>
      <c r="R717" s="1059"/>
      <c r="S717" s="1059"/>
      <c r="T717" s="1059"/>
      <c r="U717" s="1059"/>
      <c r="V717" s="1059"/>
      <c r="W717" s="1059"/>
      <c r="X717" s="1059"/>
      <c r="Y717" s="1059"/>
      <c r="Z717" s="1060">
        <f>SUM(Z712:AG716)</f>
        <v>27088</v>
      </c>
      <c r="AA717" s="1060"/>
      <c r="AB717" s="1060"/>
      <c r="AC717" s="1060"/>
      <c r="AD717" s="1060"/>
      <c r="AE717" s="1060"/>
      <c r="AF717" s="1060"/>
      <c r="AG717" s="1061"/>
    </row>
    <row r="718" spans="4:33" ht="13.5" thickBot="1" x14ac:dyDescent="0.3">
      <c r="D718" s="943"/>
      <c r="E718" s="943"/>
      <c r="F718" s="943"/>
      <c r="G718" s="943"/>
      <c r="H718" s="943"/>
      <c r="I718" s="943"/>
      <c r="J718" s="943"/>
      <c r="K718" s="943"/>
      <c r="L718" s="943"/>
      <c r="M718" s="943"/>
      <c r="N718" s="943"/>
      <c r="O718" s="943"/>
      <c r="P718" s="943"/>
      <c r="Q718" s="943"/>
      <c r="R718" s="943"/>
      <c r="S718" s="943"/>
      <c r="T718" s="943"/>
      <c r="U718" s="943"/>
      <c r="V718" s="943"/>
      <c r="W718" s="943"/>
      <c r="X718" s="943"/>
      <c r="Y718" s="943"/>
      <c r="Z718" s="937"/>
      <c r="AA718" s="937"/>
      <c r="AB718" s="937"/>
      <c r="AC718" s="937"/>
      <c r="AD718" s="937"/>
      <c r="AE718" s="937"/>
      <c r="AF718" s="937"/>
      <c r="AG718" s="937"/>
    </row>
    <row r="719" spans="4:33" x14ac:dyDescent="0.25">
      <c r="D719" s="1405" t="s">
        <v>1917</v>
      </c>
      <c r="E719" s="1406"/>
      <c r="F719" s="1406"/>
      <c r="G719" s="1406"/>
      <c r="H719" s="1406"/>
      <c r="I719" s="1406"/>
      <c r="J719" s="1406"/>
      <c r="K719" s="1406"/>
      <c r="L719" s="1406"/>
      <c r="M719" s="1406"/>
      <c r="N719" s="1406"/>
      <c r="O719" s="1406"/>
      <c r="P719" s="1406"/>
      <c r="Q719" s="1406"/>
      <c r="R719" s="1406"/>
      <c r="S719" s="1406"/>
      <c r="T719" s="1406"/>
      <c r="U719" s="1406"/>
      <c r="V719" s="1406"/>
      <c r="W719" s="1406"/>
      <c r="X719" s="1406"/>
      <c r="Y719" s="1406"/>
      <c r="Z719" s="1392" t="s">
        <v>1902</v>
      </c>
      <c r="AA719" s="1392"/>
      <c r="AB719" s="1392"/>
      <c r="AC719" s="1392"/>
      <c r="AD719" s="1392"/>
      <c r="AE719" s="1392"/>
      <c r="AF719" s="1392"/>
      <c r="AG719" s="1393"/>
    </row>
    <row r="720" spans="4:33" x14ac:dyDescent="0.2">
      <c r="D720" s="999" t="s">
        <v>1903</v>
      </c>
      <c r="E720" s="1000"/>
      <c r="F720" s="1000"/>
      <c r="G720" s="1000"/>
      <c r="H720" s="1000"/>
      <c r="I720" s="1000"/>
      <c r="J720" s="1000"/>
      <c r="K720" s="1000"/>
      <c r="L720" s="1000"/>
      <c r="M720" s="1000"/>
      <c r="N720" s="1000"/>
      <c r="O720" s="1000"/>
      <c r="P720" s="1000"/>
      <c r="Q720" s="1000"/>
      <c r="R720" s="1000"/>
      <c r="S720" s="1000"/>
      <c r="T720" s="1000"/>
      <c r="U720" s="1000"/>
      <c r="V720" s="1000"/>
      <c r="W720" s="1000"/>
      <c r="X720" s="1000"/>
      <c r="Y720" s="1000"/>
      <c r="Z720" s="1001">
        <v>62991</v>
      </c>
      <c r="AA720" s="1001"/>
      <c r="AB720" s="1001"/>
      <c r="AC720" s="1001"/>
      <c r="AD720" s="1001"/>
      <c r="AE720" s="1001"/>
      <c r="AF720" s="1001"/>
      <c r="AG720" s="1002"/>
    </row>
    <row r="721" spans="4:33" x14ac:dyDescent="0.2">
      <c r="D721" s="999" t="s">
        <v>1907</v>
      </c>
      <c r="E721" s="1000"/>
      <c r="F721" s="1000"/>
      <c r="G721" s="1000"/>
      <c r="H721" s="1000"/>
      <c r="I721" s="1000"/>
      <c r="J721" s="1000"/>
      <c r="K721" s="1000"/>
      <c r="L721" s="1000"/>
      <c r="M721" s="1000"/>
      <c r="N721" s="1000"/>
      <c r="O721" s="1000"/>
      <c r="P721" s="1000"/>
      <c r="Q721" s="1000"/>
      <c r="R721" s="1000"/>
      <c r="S721" s="1000"/>
      <c r="T721" s="1000"/>
      <c r="U721" s="1000"/>
      <c r="V721" s="1000"/>
      <c r="W721" s="1000"/>
      <c r="X721" s="1000"/>
      <c r="Y721" s="1000"/>
      <c r="Z721" s="1001">
        <v>49490</v>
      </c>
      <c r="AA721" s="1001"/>
      <c r="AB721" s="1001"/>
      <c r="AC721" s="1001"/>
      <c r="AD721" s="1001"/>
      <c r="AE721" s="1001"/>
      <c r="AF721" s="1001"/>
      <c r="AG721" s="1002"/>
    </row>
    <row r="722" spans="4:33" x14ac:dyDescent="0.2">
      <c r="D722" s="1003" t="s">
        <v>1913</v>
      </c>
      <c r="E722" s="1004"/>
      <c r="F722" s="1004"/>
      <c r="G722" s="1004"/>
      <c r="H722" s="1004"/>
      <c r="I722" s="1004"/>
      <c r="J722" s="1004"/>
      <c r="K722" s="1004"/>
      <c r="L722" s="1004"/>
      <c r="M722" s="1004"/>
      <c r="N722" s="1004"/>
      <c r="O722" s="1004"/>
      <c r="P722" s="1004"/>
      <c r="Q722" s="1004"/>
      <c r="R722" s="1004"/>
      <c r="S722" s="1004"/>
      <c r="T722" s="1004"/>
      <c r="U722" s="1004"/>
      <c r="V722" s="1004"/>
      <c r="W722" s="1004"/>
      <c r="X722" s="1004"/>
      <c r="Y722" s="1004"/>
      <c r="Z722" s="1005">
        <f>SUM(Z720:AG721)</f>
        <v>112481</v>
      </c>
      <c r="AA722" s="1005"/>
      <c r="AB722" s="1005"/>
      <c r="AC722" s="1005"/>
      <c r="AD722" s="1005"/>
      <c r="AE722" s="1005"/>
      <c r="AF722" s="1005"/>
      <c r="AG722" s="1006"/>
    </row>
    <row r="723" spans="4:33" x14ac:dyDescent="0.2">
      <c r="D723" s="999" t="s">
        <v>1907</v>
      </c>
      <c r="E723" s="1000"/>
      <c r="F723" s="1000"/>
      <c r="G723" s="1000"/>
      <c r="H723" s="1000"/>
      <c r="I723" s="1000"/>
      <c r="J723" s="1000"/>
      <c r="K723" s="1000"/>
      <c r="L723" s="1000"/>
      <c r="M723" s="1000"/>
      <c r="N723" s="1000"/>
      <c r="O723" s="1000"/>
      <c r="P723" s="1000"/>
      <c r="Q723" s="1000"/>
      <c r="R723" s="1000"/>
      <c r="S723" s="1000"/>
      <c r="T723" s="1000"/>
      <c r="U723" s="1000"/>
      <c r="V723" s="1000"/>
      <c r="W723" s="1000"/>
      <c r="X723" s="1000"/>
      <c r="Y723" s="1000"/>
      <c r="Z723" s="1001">
        <v>0</v>
      </c>
      <c r="AA723" s="1001"/>
      <c r="AB723" s="1001"/>
      <c r="AC723" s="1001"/>
      <c r="AD723" s="1001"/>
      <c r="AE723" s="1001"/>
      <c r="AF723" s="1001"/>
      <c r="AG723" s="1002"/>
    </row>
    <row r="724" spans="4:33" x14ac:dyDescent="0.2">
      <c r="D724" s="999" t="s">
        <v>1903</v>
      </c>
      <c r="E724" s="1000"/>
      <c r="F724" s="1000"/>
      <c r="G724" s="1000"/>
      <c r="H724" s="1000"/>
      <c r="I724" s="1000"/>
      <c r="J724" s="1000"/>
      <c r="K724" s="1000"/>
      <c r="L724" s="1000"/>
      <c r="M724" s="1000"/>
      <c r="N724" s="1000"/>
      <c r="O724" s="1000"/>
      <c r="P724" s="1000"/>
      <c r="Q724" s="1000"/>
      <c r="R724" s="1000"/>
      <c r="S724" s="1000"/>
      <c r="T724" s="1000"/>
      <c r="U724" s="1000"/>
      <c r="V724" s="1000"/>
      <c r="W724" s="1000"/>
      <c r="X724" s="1000"/>
      <c r="Y724" s="1000"/>
      <c r="Z724" s="1001">
        <v>0</v>
      </c>
      <c r="AA724" s="1001"/>
      <c r="AB724" s="1001"/>
      <c r="AC724" s="1001"/>
      <c r="AD724" s="1001"/>
      <c r="AE724" s="1001"/>
      <c r="AF724" s="1001"/>
      <c r="AG724" s="1002"/>
    </row>
    <row r="725" spans="4:33" x14ac:dyDescent="0.2">
      <c r="D725" s="999" t="s">
        <v>1920</v>
      </c>
      <c r="E725" s="1000"/>
      <c r="F725" s="1000"/>
      <c r="G725" s="1000"/>
      <c r="H725" s="1000"/>
      <c r="I725" s="1000"/>
      <c r="J725" s="1000"/>
      <c r="K725" s="1000"/>
      <c r="L725" s="1000"/>
      <c r="M725" s="1000"/>
      <c r="N725" s="1000"/>
      <c r="O725" s="1000"/>
      <c r="P725" s="1000"/>
      <c r="Q725" s="1000"/>
      <c r="R725" s="1000"/>
      <c r="S725" s="1000"/>
      <c r="T725" s="1000"/>
      <c r="U725" s="1000"/>
      <c r="V725" s="1000"/>
      <c r="W725" s="1000"/>
      <c r="X725" s="1000"/>
      <c r="Y725" s="1000"/>
      <c r="Z725" s="1001">
        <v>8182</v>
      </c>
      <c r="AA725" s="1001"/>
      <c r="AB725" s="1001"/>
      <c r="AC725" s="1001"/>
      <c r="AD725" s="1001"/>
      <c r="AE725" s="1001"/>
      <c r="AF725" s="1001"/>
      <c r="AG725" s="1002"/>
    </row>
    <row r="726" spans="4:33" ht="13.5" thickBot="1" x14ac:dyDescent="0.25">
      <c r="D726" s="1058" t="s">
        <v>1914</v>
      </c>
      <c r="E726" s="1059"/>
      <c r="F726" s="1059"/>
      <c r="G726" s="1059"/>
      <c r="H726" s="1059"/>
      <c r="I726" s="1059"/>
      <c r="J726" s="1059"/>
      <c r="K726" s="1059"/>
      <c r="L726" s="1059"/>
      <c r="M726" s="1059"/>
      <c r="N726" s="1059"/>
      <c r="O726" s="1059"/>
      <c r="P726" s="1059"/>
      <c r="Q726" s="1059"/>
      <c r="R726" s="1059"/>
      <c r="S726" s="1059"/>
      <c r="T726" s="1059"/>
      <c r="U726" s="1059"/>
      <c r="V726" s="1059"/>
      <c r="W726" s="1059"/>
      <c r="X726" s="1059"/>
      <c r="Y726" s="1059"/>
      <c r="Z726" s="1060">
        <f>SUM(Z723:AG725)</f>
        <v>8182</v>
      </c>
      <c r="AA726" s="1060"/>
      <c r="AB726" s="1060"/>
      <c r="AC726" s="1060"/>
      <c r="AD726" s="1060"/>
      <c r="AE726" s="1060"/>
      <c r="AF726" s="1060"/>
      <c r="AG726" s="1061"/>
    </row>
    <row r="727" spans="4:33" x14ac:dyDescent="0.25">
      <c r="D727" s="910"/>
      <c r="E727" s="910"/>
      <c r="F727" s="910"/>
      <c r="G727" s="910"/>
      <c r="H727" s="910"/>
      <c r="I727" s="910"/>
      <c r="J727" s="910"/>
      <c r="K727" s="910"/>
      <c r="L727" s="910"/>
      <c r="M727" s="910"/>
      <c r="N727" s="910"/>
      <c r="O727" s="910"/>
      <c r="P727" s="910"/>
      <c r="Q727" s="910"/>
      <c r="R727" s="910"/>
      <c r="S727" s="910"/>
      <c r="T727" s="910"/>
      <c r="U727" s="910"/>
      <c r="V727" s="910"/>
      <c r="W727" s="910"/>
      <c r="X727" s="910"/>
      <c r="Y727" s="910"/>
      <c r="Z727" s="905"/>
      <c r="AA727" s="905"/>
      <c r="AB727" s="905"/>
      <c r="AC727" s="905"/>
      <c r="AD727" s="905"/>
      <c r="AE727" s="905"/>
      <c r="AF727" s="905"/>
      <c r="AG727" s="905"/>
    </row>
    <row r="728" spans="4:33" x14ac:dyDescent="0.25">
      <c r="D728" s="1049" t="s">
        <v>1899</v>
      </c>
      <c r="E728" s="1049"/>
      <c r="F728" s="1049"/>
      <c r="G728" s="1049"/>
      <c r="H728" s="1049"/>
      <c r="I728" s="1049"/>
      <c r="J728" s="1049"/>
      <c r="K728" s="1049"/>
      <c r="L728" s="1049"/>
      <c r="M728" s="1049"/>
      <c r="N728" s="1049"/>
      <c r="O728" s="1049"/>
      <c r="P728" s="1049"/>
      <c r="Q728" s="1049"/>
      <c r="R728" s="1049"/>
      <c r="S728" s="1049"/>
      <c r="T728" s="1049"/>
      <c r="U728" s="1049"/>
      <c r="V728" s="1049"/>
      <c r="W728" s="1049"/>
      <c r="X728" s="1049"/>
      <c r="Y728" s="1049"/>
      <c r="Z728" s="1049"/>
      <c r="AA728" s="1049"/>
      <c r="AB728" s="1049"/>
      <c r="AC728" s="1049"/>
      <c r="AD728" s="1049"/>
      <c r="AE728" s="1049"/>
      <c r="AF728" s="1049"/>
      <c r="AG728" s="1049"/>
    </row>
    <row r="729" spans="4:33" ht="13.5" thickBot="1" x14ac:dyDescent="0.3"/>
    <row r="730" spans="4:33" ht="13.5" thickBot="1" x14ac:dyDescent="0.3">
      <c r="D730" s="1052" t="s">
        <v>429</v>
      </c>
      <c r="E730" s="1052"/>
      <c r="F730" s="1052"/>
      <c r="G730" s="1052"/>
      <c r="H730" s="1052"/>
      <c r="I730" s="1052"/>
      <c r="J730" s="1052"/>
      <c r="K730" s="1052"/>
      <c r="L730" s="1052"/>
      <c r="M730" s="1052"/>
      <c r="N730" s="1055" t="s">
        <v>2</v>
      </c>
      <c r="O730" s="1055"/>
      <c r="P730" s="1055"/>
      <c r="Q730" s="1055"/>
      <c r="R730" s="1055"/>
      <c r="S730" s="1055"/>
      <c r="T730" s="1055"/>
      <c r="U730" s="1055"/>
      <c r="V730" s="1055"/>
      <c r="W730" s="1055"/>
      <c r="X730" s="1055"/>
      <c r="Y730" s="1055"/>
      <c r="Z730" s="1055"/>
      <c r="AA730" s="1055"/>
      <c r="AB730" s="1055"/>
      <c r="AC730" s="1055"/>
      <c r="AD730" s="1055"/>
      <c r="AE730" s="1055"/>
      <c r="AF730" s="1055"/>
      <c r="AG730" s="1055"/>
    </row>
    <row r="731" spans="4:33" ht="36" customHeight="1" thickBot="1" x14ac:dyDescent="0.3">
      <c r="D731" s="1052"/>
      <c r="E731" s="1052"/>
      <c r="F731" s="1052"/>
      <c r="G731" s="1052"/>
      <c r="H731" s="1052"/>
      <c r="I731" s="1052"/>
      <c r="J731" s="1052"/>
      <c r="K731" s="1052"/>
      <c r="L731" s="1052"/>
      <c r="M731" s="1052"/>
      <c r="N731" s="1056" t="s">
        <v>1583</v>
      </c>
      <c r="O731" s="1056"/>
      <c r="P731" s="1056"/>
      <c r="Q731" s="1056"/>
      <c r="R731" s="1056" t="s">
        <v>27</v>
      </c>
      <c r="S731" s="1056"/>
      <c r="T731" s="1056"/>
      <c r="U731" s="1056"/>
      <c r="V731" s="1056" t="s">
        <v>28</v>
      </c>
      <c r="W731" s="1056"/>
      <c r="X731" s="1056"/>
      <c r="Y731" s="1056"/>
      <c r="Z731" s="1056" t="s">
        <v>29</v>
      </c>
      <c r="AA731" s="1056"/>
      <c r="AB731" s="1056"/>
      <c r="AC731" s="1056"/>
      <c r="AD731" s="1056" t="s">
        <v>392</v>
      </c>
      <c r="AE731" s="1056"/>
      <c r="AF731" s="1056"/>
      <c r="AG731" s="1056"/>
    </row>
    <row r="732" spans="4:33" x14ac:dyDescent="0.25">
      <c r="D732" s="1051" t="s">
        <v>393</v>
      </c>
      <c r="E732" s="1051"/>
      <c r="F732" s="1051"/>
      <c r="G732" s="1051"/>
      <c r="H732" s="1051"/>
      <c r="I732" s="1051"/>
      <c r="J732" s="1051"/>
      <c r="K732" s="1051"/>
      <c r="L732" s="1051"/>
      <c r="M732" s="1051"/>
      <c r="N732" s="1171">
        <v>6639</v>
      </c>
      <c r="O732" s="1171"/>
      <c r="P732" s="1171"/>
      <c r="Q732" s="1171"/>
      <c r="R732" s="1171"/>
      <c r="S732" s="1171"/>
      <c r="T732" s="1171"/>
      <c r="U732" s="1171"/>
      <c r="V732" s="1171"/>
      <c r="W732" s="1171"/>
      <c r="X732" s="1171"/>
      <c r="Y732" s="1171"/>
      <c r="Z732" s="1171"/>
      <c r="AA732" s="1171"/>
      <c r="AB732" s="1171"/>
      <c r="AC732" s="1171"/>
      <c r="AD732" s="1281">
        <f>SUM(N732:AC732)</f>
        <v>6639</v>
      </c>
      <c r="AE732" s="1281"/>
      <c r="AF732" s="1281"/>
      <c r="AG732" s="1281"/>
    </row>
    <row r="733" spans="4:33" x14ac:dyDescent="0.25">
      <c r="D733" s="1050" t="s">
        <v>394</v>
      </c>
      <c r="E733" s="1050"/>
      <c r="F733" s="1050"/>
      <c r="G733" s="1050"/>
      <c r="H733" s="1050"/>
      <c r="I733" s="1050"/>
      <c r="J733" s="1050"/>
      <c r="K733" s="1050"/>
      <c r="L733" s="1050"/>
      <c r="M733" s="1050"/>
      <c r="N733" s="1067">
        <v>0</v>
      </c>
      <c r="O733" s="1067"/>
      <c r="P733" s="1067"/>
      <c r="Q733" s="1067"/>
      <c r="R733" s="1067"/>
      <c r="S733" s="1067"/>
      <c r="T733" s="1067"/>
      <c r="U733" s="1067"/>
      <c r="V733" s="1067"/>
      <c r="W733" s="1067"/>
      <c r="X733" s="1067"/>
      <c r="Y733" s="1067"/>
      <c r="Z733" s="1067"/>
      <c r="AA733" s="1067"/>
      <c r="AB733" s="1067"/>
      <c r="AC733" s="1067"/>
      <c r="AD733" s="1068">
        <f t="shared" ref="AD733:AD750" si="144">SUM(N733:AC733)</f>
        <v>0</v>
      </c>
      <c r="AE733" s="1069"/>
      <c r="AF733" s="1069"/>
      <c r="AG733" s="1070"/>
    </row>
    <row r="734" spans="4:33" x14ac:dyDescent="0.25">
      <c r="D734" s="1050" t="s">
        <v>430</v>
      </c>
      <c r="E734" s="1050"/>
      <c r="F734" s="1050"/>
      <c r="G734" s="1050"/>
      <c r="H734" s="1050"/>
      <c r="I734" s="1050"/>
      <c r="J734" s="1050"/>
      <c r="K734" s="1050"/>
      <c r="L734" s="1050"/>
      <c r="M734" s="1050"/>
      <c r="N734" s="1067">
        <v>0</v>
      </c>
      <c r="O734" s="1067"/>
      <c r="P734" s="1067"/>
      <c r="Q734" s="1067"/>
      <c r="R734" s="1067"/>
      <c r="S734" s="1067"/>
      <c r="T734" s="1067"/>
      <c r="U734" s="1067"/>
      <c r="V734" s="1067"/>
      <c r="W734" s="1067"/>
      <c r="X734" s="1067"/>
      <c r="Y734" s="1067"/>
      <c r="Z734" s="1067"/>
      <c r="AA734" s="1067"/>
      <c r="AB734" s="1067"/>
      <c r="AC734" s="1067"/>
      <c r="AD734" s="1068">
        <f t="shared" ref="AD734:AD738" si="145">SUM(N734:AC734)</f>
        <v>0</v>
      </c>
      <c r="AE734" s="1069"/>
      <c r="AF734" s="1069"/>
      <c r="AG734" s="1070"/>
    </row>
    <row r="735" spans="4:33" x14ac:dyDescent="0.25">
      <c r="D735" s="1050" t="s">
        <v>431</v>
      </c>
      <c r="E735" s="1050"/>
      <c r="F735" s="1050"/>
      <c r="G735" s="1050"/>
      <c r="H735" s="1050"/>
      <c r="I735" s="1050"/>
      <c r="J735" s="1050"/>
      <c r="K735" s="1050"/>
      <c r="L735" s="1050"/>
      <c r="M735" s="1050"/>
      <c r="N735" s="1067">
        <v>0</v>
      </c>
      <c r="O735" s="1067"/>
      <c r="P735" s="1067"/>
      <c r="Q735" s="1067"/>
      <c r="R735" s="1067"/>
      <c r="S735" s="1067"/>
      <c r="T735" s="1067"/>
      <c r="U735" s="1067"/>
      <c r="V735" s="1067"/>
      <c r="W735" s="1067"/>
      <c r="X735" s="1067"/>
      <c r="Y735" s="1067"/>
      <c r="Z735" s="1067"/>
      <c r="AA735" s="1067"/>
      <c r="AB735" s="1067"/>
      <c r="AC735" s="1067"/>
      <c r="AD735" s="1068">
        <f t="shared" si="145"/>
        <v>0</v>
      </c>
      <c r="AE735" s="1069"/>
      <c r="AF735" s="1069"/>
      <c r="AG735" s="1070"/>
    </row>
    <row r="736" spans="4:33" x14ac:dyDescent="0.25">
      <c r="D736" s="1050" t="s">
        <v>395</v>
      </c>
      <c r="E736" s="1050"/>
      <c r="F736" s="1050"/>
      <c r="G736" s="1050"/>
      <c r="H736" s="1050"/>
      <c r="I736" s="1050"/>
      <c r="J736" s="1050"/>
      <c r="K736" s="1050"/>
      <c r="L736" s="1050"/>
      <c r="M736" s="1050"/>
      <c r="N736" s="1067">
        <v>0</v>
      </c>
      <c r="O736" s="1067"/>
      <c r="P736" s="1067"/>
      <c r="Q736" s="1067"/>
      <c r="R736" s="1067"/>
      <c r="S736" s="1067"/>
      <c r="T736" s="1067"/>
      <c r="U736" s="1067"/>
      <c r="V736" s="1067"/>
      <c r="W736" s="1067"/>
      <c r="X736" s="1067"/>
      <c r="Y736" s="1067"/>
      <c r="Z736" s="1067"/>
      <c r="AA736" s="1067"/>
      <c r="AB736" s="1067"/>
      <c r="AC736" s="1067"/>
      <c r="AD736" s="1068">
        <f t="shared" si="145"/>
        <v>0</v>
      </c>
      <c r="AE736" s="1069"/>
      <c r="AF736" s="1069"/>
      <c r="AG736" s="1070"/>
    </row>
    <row r="737" spans="4:33" x14ac:dyDescent="0.25">
      <c r="D737" s="1050" t="s">
        <v>396</v>
      </c>
      <c r="E737" s="1050"/>
      <c r="F737" s="1050"/>
      <c r="G737" s="1050"/>
      <c r="H737" s="1050"/>
      <c r="I737" s="1050"/>
      <c r="J737" s="1050"/>
      <c r="K737" s="1050"/>
      <c r="L737" s="1050"/>
      <c r="M737" s="1050"/>
      <c r="N737" s="1067">
        <v>0</v>
      </c>
      <c r="O737" s="1067"/>
      <c r="P737" s="1067"/>
      <c r="Q737" s="1067"/>
      <c r="R737" s="1067"/>
      <c r="S737" s="1067"/>
      <c r="T737" s="1067"/>
      <c r="U737" s="1067"/>
      <c r="V737" s="1067"/>
      <c r="W737" s="1067"/>
      <c r="X737" s="1067"/>
      <c r="Y737" s="1067"/>
      <c r="Z737" s="1067"/>
      <c r="AA737" s="1067"/>
      <c r="AB737" s="1067"/>
      <c r="AC737" s="1067"/>
      <c r="AD737" s="1068">
        <f t="shared" si="145"/>
        <v>0</v>
      </c>
      <c r="AE737" s="1069"/>
      <c r="AF737" s="1069"/>
      <c r="AG737" s="1070"/>
    </row>
    <row r="738" spans="4:33" ht="26.25" customHeight="1" x14ac:dyDescent="0.25">
      <c r="D738" s="1050" t="s">
        <v>397</v>
      </c>
      <c r="E738" s="1050"/>
      <c r="F738" s="1050"/>
      <c r="G738" s="1050"/>
      <c r="H738" s="1050"/>
      <c r="I738" s="1050"/>
      <c r="J738" s="1050"/>
      <c r="K738" s="1050"/>
      <c r="L738" s="1050"/>
      <c r="M738" s="1050"/>
      <c r="N738" s="1067">
        <v>0</v>
      </c>
      <c r="O738" s="1067"/>
      <c r="P738" s="1067"/>
      <c r="Q738" s="1067"/>
      <c r="R738" s="1067"/>
      <c r="S738" s="1067"/>
      <c r="T738" s="1067"/>
      <c r="U738" s="1067"/>
      <c r="V738" s="1067"/>
      <c r="W738" s="1067"/>
      <c r="X738" s="1067"/>
      <c r="Y738" s="1067"/>
      <c r="Z738" s="1067"/>
      <c r="AA738" s="1067"/>
      <c r="AB738" s="1067"/>
      <c r="AC738" s="1067"/>
      <c r="AD738" s="1068">
        <f t="shared" si="145"/>
        <v>0</v>
      </c>
      <c r="AE738" s="1069"/>
      <c r="AF738" s="1069"/>
      <c r="AG738" s="1070"/>
    </row>
    <row r="739" spans="4:33" x14ac:dyDescent="0.25">
      <c r="D739" s="1050" t="s">
        <v>1584</v>
      </c>
      <c r="E739" s="1050"/>
      <c r="F739" s="1050"/>
      <c r="G739" s="1050"/>
      <c r="H739" s="1050"/>
      <c r="I739" s="1050"/>
      <c r="J739" s="1050"/>
      <c r="K739" s="1050"/>
      <c r="L739" s="1050"/>
      <c r="M739" s="1050"/>
      <c r="N739" s="1067">
        <v>0</v>
      </c>
      <c r="O739" s="1067"/>
      <c r="P739" s="1067"/>
      <c r="Q739" s="1067"/>
      <c r="R739" s="1067"/>
      <c r="S739" s="1067"/>
      <c r="T739" s="1067"/>
      <c r="U739" s="1067"/>
      <c r="V739" s="1067"/>
      <c r="W739" s="1067"/>
      <c r="X739" s="1067"/>
      <c r="Y739" s="1067"/>
      <c r="Z739" s="1067"/>
      <c r="AA739" s="1067"/>
      <c r="AB739" s="1067"/>
      <c r="AC739" s="1067"/>
      <c r="AD739" s="1068">
        <f t="shared" ref="AD739:AD749" si="146">SUM(N739:AC739)</f>
        <v>0</v>
      </c>
      <c r="AE739" s="1069"/>
      <c r="AF739" s="1069"/>
      <c r="AG739" s="1070"/>
    </row>
    <row r="740" spans="4:33" x14ac:dyDescent="0.25">
      <c r="D740" s="1050" t="s">
        <v>398</v>
      </c>
      <c r="E740" s="1050"/>
      <c r="F740" s="1050"/>
      <c r="G740" s="1050"/>
      <c r="H740" s="1050"/>
      <c r="I740" s="1050"/>
      <c r="J740" s="1050"/>
      <c r="K740" s="1050"/>
      <c r="L740" s="1050"/>
      <c r="M740" s="1050"/>
      <c r="N740" s="1067">
        <v>0</v>
      </c>
      <c r="O740" s="1067"/>
      <c r="P740" s="1067"/>
      <c r="Q740" s="1067"/>
      <c r="R740" s="1067"/>
      <c r="S740" s="1067"/>
      <c r="T740" s="1067"/>
      <c r="U740" s="1067"/>
      <c r="V740" s="1067"/>
      <c r="W740" s="1067"/>
      <c r="X740" s="1067"/>
      <c r="Y740" s="1067"/>
      <c r="Z740" s="1067"/>
      <c r="AA740" s="1067"/>
      <c r="AB740" s="1067"/>
      <c r="AC740" s="1067"/>
      <c r="AD740" s="1068">
        <f t="shared" si="146"/>
        <v>0</v>
      </c>
      <c r="AE740" s="1069"/>
      <c r="AF740" s="1069"/>
      <c r="AG740" s="1070"/>
    </row>
    <row r="741" spans="4:33" ht="26.25" customHeight="1" x14ac:dyDescent="0.25">
      <c r="D741" s="1050" t="s">
        <v>432</v>
      </c>
      <c r="E741" s="1050"/>
      <c r="F741" s="1050"/>
      <c r="G741" s="1050"/>
      <c r="H741" s="1050"/>
      <c r="I741" s="1050"/>
      <c r="J741" s="1050"/>
      <c r="K741" s="1050"/>
      <c r="L741" s="1050"/>
      <c r="M741" s="1050"/>
      <c r="N741" s="1067">
        <v>0</v>
      </c>
      <c r="O741" s="1067"/>
      <c r="P741" s="1067"/>
      <c r="Q741" s="1067"/>
      <c r="R741" s="1067"/>
      <c r="S741" s="1067"/>
      <c r="T741" s="1067"/>
      <c r="U741" s="1067"/>
      <c r="V741" s="1067"/>
      <c r="W741" s="1067"/>
      <c r="X741" s="1067"/>
      <c r="Y741" s="1067"/>
      <c r="Z741" s="1067"/>
      <c r="AA741" s="1067"/>
      <c r="AB741" s="1067"/>
      <c r="AC741" s="1067"/>
      <c r="AD741" s="1068">
        <f t="shared" si="146"/>
        <v>0</v>
      </c>
      <c r="AE741" s="1069"/>
      <c r="AF741" s="1069"/>
      <c r="AG741" s="1070"/>
    </row>
    <row r="742" spans="4:33" x14ac:dyDescent="0.25">
      <c r="D742" s="1050" t="s">
        <v>399</v>
      </c>
      <c r="E742" s="1050"/>
      <c r="F742" s="1050"/>
      <c r="G742" s="1050"/>
      <c r="H742" s="1050"/>
      <c r="I742" s="1050"/>
      <c r="J742" s="1050"/>
      <c r="K742" s="1050"/>
      <c r="L742" s="1050"/>
      <c r="M742" s="1050"/>
      <c r="N742" s="1067">
        <v>664</v>
      </c>
      <c r="O742" s="1067"/>
      <c r="P742" s="1067"/>
      <c r="Q742" s="1067"/>
      <c r="R742" s="1067"/>
      <c r="S742" s="1067"/>
      <c r="T742" s="1067"/>
      <c r="U742" s="1067"/>
      <c r="V742" s="1067"/>
      <c r="W742" s="1067"/>
      <c r="X742" s="1067"/>
      <c r="Y742" s="1067"/>
      <c r="Z742" s="1067"/>
      <c r="AA742" s="1067"/>
      <c r="AB742" s="1067"/>
      <c r="AC742" s="1067"/>
      <c r="AD742" s="1068">
        <f t="shared" si="146"/>
        <v>664</v>
      </c>
      <c r="AE742" s="1069"/>
      <c r="AF742" s="1069"/>
      <c r="AG742" s="1070"/>
    </row>
    <row r="743" spans="4:33" x14ac:dyDescent="0.25">
      <c r="D743" s="1050" t="s">
        <v>400</v>
      </c>
      <c r="E743" s="1050"/>
      <c r="F743" s="1050"/>
      <c r="G743" s="1050"/>
      <c r="H743" s="1050"/>
      <c r="I743" s="1050"/>
      <c r="J743" s="1050"/>
      <c r="K743" s="1050"/>
      <c r="L743" s="1050"/>
      <c r="M743" s="1050"/>
      <c r="N743" s="1067">
        <v>0</v>
      </c>
      <c r="O743" s="1067"/>
      <c r="P743" s="1067"/>
      <c r="Q743" s="1067"/>
      <c r="R743" s="1067"/>
      <c r="S743" s="1067"/>
      <c r="T743" s="1067"/>
      <c r="U743" s="1067"/>
      <c r="V743" s="1067"/>
      <c r="W743" s="1067"/>
      <c r="X743" s="1067"/>
      <c r="Y743" s="1067"/>
      <c r="Z743" s="1067"/>
      <c r="AA743" s="1067"/>
      <c r="AB743" s="1067"/>
      <c r="AC743" s="1067"/>
      <c r="AD743" s="1068">
        <f t="shared" si="146"/>
        <v>0</v>
      </c>
      <c r="AE743" s="1069"/>
      <c r="AF743" s="1069"/>
      <c r="AG743" s="1070"/>
    </row>
    <row r="744" spans="4:33" x14ac:dyDescent="0.25">
      <c r="D744" s="1050" t="s">
        <v>401</v>
      </c>
      <c r="E744" s="1050"/>
      <c r="F744" s="1050"/>
      <c r="G744" s="1050"/>
      <c r="H744" s="1050"/>
      <c r="I744" s="1050"/>
      <c r="J744" s="1050"/>
      <c r="K744" s="1050"/>
      <c r="L744" s="1050"/>
      <c r="M744" s="1050"/>
      <c r="N744" s="1067">
        <v>0</v>
      </c>
      <c r="O744" s="1067"/>
      <c r="P744" s="1067"/>
      <c r="Q744" s="1067"/>
      <c r="R744" s="1067"/>
      <c r="S744" s="1067"/>
      <c r="T744" s="1067"/>
      <c r="U744" s="1067"/>
      <c r="V744" s="1067"/>
      <c r="W744" s="1067"/>
      <c r="X744" s="1067"/>
      <c r="Y744" s="1067"/>
      <c r="Z744" s="1067"/>
      <c r="AA744" s="1067"/>
      <c r="AB744" s="1067"/>
      <c r="AC744" s="1067"/>
      <c r="AD744" s="1068">
        <f t="shared" si="146"/>
        <v>0</v>
      </c>
      <c r="AE744" s="1069"/>
      <c r="AF744" s="1069"/>
      <c r="AG744" s="1070"/>
    </row>
    <row r="745" spans="4:33" x14ac:dyDescent="0.25">
      <c r="D745" s="1050" t="s">
        <v>402</v>
      </c>
      <c r="E745" s="1050"/>
      <c r="F745" s="1050"/>
      <c r="G745" s="1050"/>
      <c r="H745" s="1050"/>
      <c r="I745" s="1050"/>
      <c r="J745" s="1050"/>
      <c r="K745" s="1050"/>
      <c r="L745" s="1050"/>
      <c r="M745" s="1050"/>
      <c r="N745" s="1067">
        <v>0</v>
      </c>
      <c r="O745" s="1067"/>
      <c r="P745" s="1067"/>
      <c r="Q745" s="1067"/>
      <c r="R745" s="1067"/>
      <c r="S745" s="1067"/>
      <c r="T745" s="1067"/>
      <c r="U745" s="1067"/>
      <c r="V745" s="1067"/>
      <c r="W745" s="1067"/>
      <c r="X745" s="1067"/>
      <c r="Y745" s="1067"/>
      <c r="Z745" s="1067">
        <v>262663</v>
      </c>
      <c r="AA745" s="1067"/>
      <c r="AB745" s="1067"/>
      <c r="AC745" s="1067"/>
      <c r="AD745" s="1068">
        <f t="shared" si="146"/>
        <v>262663</v>
      </c>
      <c r="AE745" s="1069"/>
      <c r="AF745" s="1069"/>
      <c r="AG745" s="1070"/>
    </row>
    <row r="746" spans="4:33" x14ac:dyDescent="0.25">
      <c r="D746" s="1050" t="s">
        <v>433</v>
      </c>
      <c r="E746" s="1050"/>
      <c r="F746" s="1050"/>
      <c r="G746" s="1050"/>
      <c r="H746" s="1050"/>
      <c r="I746" s="1050"/>
      <c r="J746" s="1050"/>
      <c r="K746" s="1050"/>
      <c r="L746" s="1050"/>
      <c r="M746" s="1050"/>
      <c r="N746" s="1067">
        <v>0</v>
      </c>
      <c r="O746" s="1067"/>
      <c r="P746" s="1067"/>
      <c r="Q746" s="1067"/>
      <c r="R746" s="1067"/>
      <c r="S746" s="1067"/>
      <c r="T746" s="1067"/>
      <c r="U746" s="1067"/>
      <c r="V746" s="1067"/>
      <c r="W746" s="1067"/>
      <c r="X746" s="1067"/>
      <c r="Y746" s="1067"/>
      <c r="Z746" s="1067"/>
      <c r="AA746" s="1067"/>
      <c r="AB746" s="1067"/>
      <c r="AC746" s="1067"/>
      <c r="AD746" s="1068">
        <f t="shared" si="146"/>
        <v>0</v>
      </c>
      <c r="AE746" s="1069"/>
      <c r="AF746" s="1069"/>
      <c r="AG746" s="1070"/>
    </row>
    <row r="747" spans="4:33" x14ac:dyDescent="0.25">
      <c r="D747" s="1050" t="s">
        <v>434</v>
      </c>
      <c r="E747" s="1050"/>
      <c r="F747" s="1050"/>
      <c r="G747" s="1050"/>
      <c r="H747" s="1050"/>
      <c r="I747" s="1050"/>
      <c r="J747" s="1050"/>
      <c r="K747" s="1050"/>
      <c r="L747" s="1050"/>
      <c r="M747" s="1050"/>
      <c r="N747" s="1062">
        <v>262663</v>
      </c>
      <c r="O747" s="1062"/>
      <c r="P747" s="1062"/>
      <c r="Q747" s="1062"/>
      <c r="R747" s="1062">
        <v>166146</v>
      </c>
      <c r="S747" s="1062"/>
      <c r="T747" s="1062"/>
      <c r="U747" s="1062"/>
      <c r="V747" s="1062"/>
      <c r="W747" s="1062"/>
      <c r="X747" s="1062"/>
      <c r="Y747" s="1062"/>
      <c r="Z747" s="1062">
        <v>-262663</v>
      </c>
      <c r="AA747" s="1062"/>
      <c r="AB747" s="1062"/>
      <c r="AC747" s="1062"/>
      <c r="AD747" s="1068">
        <f t="shared" si="146"/>
        <v>166146</v>
      </c>
      <c r="AE747" s="1069"/>
      <c r="AF747" s="1069"/>
      <c r="AG747" s="1070"/>
    </row>
    <row r="748" spans="4:33" x14ac:dyDescent="0.25">
      <c r="D748" s="1050" t="s">
        <v>403</v>
      </c>
      <c r="E748" s="1050"/>
      <c r="F748" s="1050"/>
      <c r="G748" s="1050"/>
      <c r="H748" s="1050"/>
      <c r="I748" s="1050"/>
      <c r="J748" s="1050"/>
      <c r="K748" s="1050"/>
      <c r="L748" s="1050"/>
      <c r="M748" s="1050"/>
      <c r="N748" s="1067">
        <v>0</v>
      </c>
      <c r="O748" s="1067"/>
      <c r="P748" s="1067"/>
      <c r="Q748" s="1067"/>
      <c r="R748" s="1067"/>
      <c r="S748" s="1067"/>
      <c r="T748" s="1067"/>
      <c r="U748" s="1067"/>
      <c r="V748" s="1067"/>
      <c r="W748" s="1067"/>
      <c r="X748" s="1067"/>
      <c r="Y748" s="1067"/>
      <c r="Z748" s="1067"/>
      <c r="AA748" s="1067"/>
      <c r="AB748" s="1067"/>
      <c r="AC748" s="1067"/>
      <c r="AD748" s="1068">
        <f t="shared" si="146"/>
        <v>0</v>
      </c>
      <c r="AE748" s="1069"/>
      <c r="AF748" s="1069"/>
      <c r="AG748" s="1070"/>
    </row>
    <row r="749" spans="4:33" x14ac:dyDescent="0.25">
      <c r="D749" s="1050" t="s">
        <v>404</v>
      </c>
      <c r="E749" s="1050"/>
      <c r="F749" s="1050"/>
      <c r="G749" s="1050"/>
      <c r="H749" s="1050"/>
      <c r="I749" s="1050"/>
      <c r="J749" s="1050"/>
      <c r="K749" s="1050"/>
      <c r="L749" s="1050"/>
      <c r="M749" s="1050"/>
      <c r="N749" s="1067">
        <v>0</v>
      </c>
      <c r="O749" s="1067"/>
      <c r="P749" s="1067"/>
      <c r="Q749" s="1067"/>
      <c r="R749" s="1067"/>
      <c r="S749" s="1067"/>
      <c r="T749" s="1067"/>
      <c r="U749" s="1067"/>
      <c r="V749" s="1067"/>
      <c r="W749" s="1067"/>
      <c r="X749" s="1067"/>
      <c r="Y749" s="1067"/>
      <c r="Z749" s="1067"/>
      <c r="AA749" s="1067"/>
      <c r="AB749" s="1067"/>
      <c r="AC749" s="1067"/>
      <c r="AD749" s="1068">
        <f t="shared" si="146"/>
        <v>0</v>
      </c>
      <c r="AE749" s="1069"/>
      <c r="AF749" s="1069"/>
      <c r="AG749" s="1070"/>
    </row>
    <row r="750" spans="4:33" ht="13.5" thickBot="1" x14ac:dyDescent="0.3">
      <c r="D750" s="1182" t="s">
        <v>435</v>
      </c>
      <c r="E750" s="1182"/>
      <c r="F750" s="1182"/>
      <c r="G750" s="1182"/>
      <c r="H750" s="1182"/>
      <c r="I750" s="1182"/>
      <c r="J750" s="1182"/>
      <c r="K750" s="1182"/>
      <c r="L750" s="1182"/>
      <c r="M750" s="1182"/>
      <c r="N750" s="1285">
        <v>0</v>
      </c>
      <c r="O750" s="1285"/>
      <c r="P750" s="1285"/>
      <c r="Q750" s="1285"/>
      <c r="R750" s="1285"/>
      <c r="S750" s="1285"/>
      <c r="T750" s="1285"/>
      <c r="U750" s="1285"/>
      <c r="V750" s="1285"/>
      <c r="W750" s="1285"/>
      <c r="X750" s="1285"/>
      <c r="Y750" s="1285"/>
      <c r="Z750" s="1285"/>
      <c r="AA750" s="1285"/>
      <c r="AB750" s="1285"/>
      <c r="AC750" s="1285"/>
      <c r="AD750" s="1282">
        <f t="shared" si="144"/>
        <v>0</v>
      </c>
      <c r="AE750" s="1283"/>
      <c r="AF750" s="1283"/>
      <c r="AG750" s="1284"/>
    </row>
    <row r="751" spans="4:33" ht="13.5" thickBot="1" x14ac:dyDescent="0.3"/>
    <row r="752" spans="4:33" ht="13.5" thickBot="1" x14ac:dyDescent="0.3">
      <c r="D752" s="1052" t="s">
        <v>429</v>
      </c>
      <c r="E752" s="1052"/>
      <c r="F752" s="1052"/>
      <c r="G752" s="1052"/>
      <c r="H752" s="1052"/>
      <c r="I752" s="1052"/>
      <c r="J752" s="1052"/>
      <c r="K752" s="1052"/>
      <c r="L752" s="1052"/>
      <c r="M752" s="1052"/>
      <c r="N752" s="1055" t="s">
        <v>3</v>
      </c>
      <c r="O752" s="1055"/>
      <c r="P752" s="1055"/>
      <c r="Q752" s="1055"/>
      <c r="R752" s="1055"/>
      <c r="S752" s="1055"/>
      <c r="T752" s="1055"/>
      <c r="U752" s="1055"/>
      <c r="V752" s="1055"/>
      <c r="W752" s="1055"/>
      <c r="X752" s="1055"/>
      <c r="Y752" s="1055"/>
      <c r="Z752" s="1055"/>
      <c r="AA752" s="1055"/>
      <c r="AB752" s="1055"/>
      <c r="AC752" s="1055"/>
      <c r="AD752" s="1055"/>
      <c r="AE752" s="1055"/>
      <c r="AF752" s="1055"/>
      <c r="AG752" s="1055"/>
    </row>
    <row r="753" spans="4:33" ht="36" customHeight="1" thickBot="1" x14ac:dyDescent="0.3">
      <c r="D753" s="1052"/>
      <c r="E753" s="1052"/>
      <c r="F753" s="1052"/>
      <c r="G753" s="1052"/>
      <c r="H753" s="1052"/>
      <c r="I753" s="1052"/>
      <c r="J753" s="1052"/>
      <c r="K753" s="1052"/>
      <c r="L753" s="1052"/>
      <c r="M753" s="1052"/>
      <c r="N753" s="1056" t="s">
        <v>1583</v>
      </c>
      <c r="O753" s="1056"/>
      <c r="P753" s="1056"/>
      <c r="Q753" s="1056"/>
      <c r="R753" s="1056" t="s">
        <v>27</v>
      </c>
      <c r="S753" s="1056"/>
      <c r="T753" s="1056"/>
      <c r="U753" s="1056"/>
      <c r="V753" s="1056" t="s">
        <v>28</v>
      </c>
      <c r="W753" s="1056"/>
      <c r="X753" s="1056"/>
      <c r="Y753" s="1056"/>
      <c r="Z753" s="1056" t="s">
        <v>29</v>
      </c>
      <c r="AA753" s="1056"/>
      <c r="AB753" s="1056"/>
      <c r="AC753" s="1056"/>
      <c r="AD753" s="1056" t="s">
        <v>392</v>
      </c>
      <c r="AE753" s="1056"/>
      <c r="AF753" s="1056"/>
      <c r="AG753" s="1056"/>
    </row>
    <row r="754" spans="4:33" x14ac:dyDescent="0.25">
      <c r="D754" s="1051" t="s">
        <v>393</v>
      </c>
      <c r="E754" s="1051"/>
      <c r="F754" s="1051"/>
      <c r="G754" s="1051"/>
      <c r="H754" s="1051"/>
      <c r="I754" s="1051"/>
      <c r="J754" s="1051"/>
      <c r="K754" s="1051"/>
      <c r="L754" s="1051"/>
      <c r="M754" s="1051"/>
      <c r="N754" s="1057">
        <v>6639</v>
      </c>
      <c r="O754" s="1057"/>
      <c r="P754" s="1057"/>
      <c r="Q754" s="1057"/>
      <c r="R754" s="1057"/>
      <c r="S754" s="1057"/>
      <c r="T754" s="1057"/>
      <c r="U754" s="1057"/>
      <c r="V754" s="1057"/>
      <c r="W754" s="1057"/>
      <c r="X754" s="1057"/>
      <c r="Y754" s="1057"/>
      <c r="Z754" s="1057"/>
      <c r="AA754" s="1057"/>
      <c r="AB754" s="1057"/>
      <c r="AC754" s="1057"/>
      <c r="AD754" s="1281">
        <f>SUM(N754:AC754)</f>
        <v>6639</v>
      </c>
      <c r="AE754" s="1281"/>
      <c r="AF754" s="1281"/>
      <c r="AG754" s="1281"/>
    </row>
    <row r="755" spans="4:33" x14ac:dyDescent="0.25">
      <c r="D755" s="1050" t="s">
        <v>394</v>
      </c>
      <c r="E755" s="1050"/>
      <c r="F755" s="1050"/>
      <c r="G755" s="1050"/>
      <c r="H755" s="1050"/>
      <c r="I755" s="1050"/>
      <c r="J755" s="1050"/>
      <c r="K755" s="1050"/>
      <c r="L755" s="1050"/>
      <c r="M755" s="1050"/>
      <c r="N755" s="1054"/>
      <c r="O755" s="1054"/>
      <c r="P755" s="1054"/>
      <c r="Q755" s="1054"/>
      <c r="R755" s="1054"/>
      <c r="S755" s="1054"/>
      <c r="T755" s="1054"/>
      <c r="U755" s="1054"/>
      <c r="V755" s="1054"/>
      <c r="W755" s="1054"/>
      <c r="X755" s="1054"/>
      <c r="Y755" s="1054"/>
      <c r="Z755" s="1054"/>
      <c r="AA755" s="1054"/>
      <c r="AB755" s="1054"/>
      <c r="AC755" s="1054"/>
      <c r="AD755" s="1053">
        <f t="shared" ref="AD755:AD772" si="147">SUM(N755:AC755)</f>
        <v>0</v>
      </c>
      <c r="AE755" s="1053"/>
      <c r="AF755" s="1053"/>
      <c r="AG755" s="1053"/>
    </row>
    <row r="756" spans="4:33" x14ac:dyDescent="0.25">
      <c r="D756" s="1050" t="s">
        <v>430</v>
      </c>
      <c r="E756" s="1050"/>
      <c r="F756" s="1050"/>
      <c r="G756" s="1050"/>
      <c r="H756" s="1050"/>
      <c r="I756" s="1050"/>
      <c r="J756" s="1050"/>
      <c r="K756" s="1050"/>
      <c r="L756" s="1050"/>
      <c r="M756" s="1050"/>
      <c r="N756" s="1054"/>
      <c r="O756" s="1054"/>
      <c r="P756" s="1054"/>
      <c r="Q756" s="1054"/>
      <c r="R756" s="1054"/>
      <c r="S756" s="1054"/>
      <c r="T756" s="1054"/>
      <c r="U756" s="1054"/>
      <c r="V756" s="1054"/>
      <c r="W756" s="1054"/>
      <c r="X756" s="1054"/>
      <c r="Y756" s="1054"/>
      <c r="Z756" s="1054"/>
      <c r="AA756" s="1054"/>
      <c r="AB756" s="1054"/>
      <c r="AC756" s="1054"/>
      <c r="AD756" s="1053">
        <f t="shared" si="147"/>
        <v>0</v>
      </c>
      <c r="AE756" s="1053"/>
      <c r="AF756" s="1053"/>
      <c r="AG756" s="1053"/>
    </row>
    <row r="757" spans="4:33" x14ac:dyDescent="0.25">
      <c r="D757" s="1050" t="s">
        <v>431</v>
      </c>
      <c r="E757" s="1050"/>
      <c r="F757" s="1050"/>
      <c r="G757" s="1050"/>
      <c r="H757" s="1050"/>
      <c r="I757" s="1050"/>
      <c r="J757" s="1050"/>
      <c r="K757" s="1050"/>
      <c r="L757" s="1050"/>
      <c r="M757" s="1050"/>
      <c r="N757" s="1054"/>
      <c r="O757" s="1054"/>
      <c r="P757" s="1054"/>
      <c r="Q757" s="1054"/>
      <c r="R757" s="1054"/>
      <c r="S757" s="1054"/>
      <c r="T757" s="1054"/>
      <c r="U757" s="1054"/>
      <c r="V757" s="1054"/>
      <c r="W757" s="1054"/>
      <c r="X757" s="1054"/>
      <c r="Y757" s="1054"/>
      <c r="Z757" s="1054"/>
      <c r="AA757" s="1054"/>
      <c r="AB757" s="1054"/>
      <c r="AC757" s="1054"/>
      <c r="AD757" s="1053">
        <f t="shared" si="147"/>
        <v>0</v>
      </c>
      <c r="AE757" s="1053"/>
      <c r="AF757" s="1053"/>
      <c r="AG757" s="1053"/>
    </row>
    <row r="758" spans="4:33" x14ac:dyDescent="0.25">
      <c r="D758" s="1050" t="s">
        <v>395</v>
      </c>
      <c r="E758" s="1050"/>
      <c r="F758" s="1050"/>
      <c r="G758" s="1050"/>
      <c r="H758" s="1050"/>
      <c r="I758" s="1050"/>
      <c r="J758" s="1050"/>
      <c r="K758" s="1050"/>
      <c r="L758" s="1050"/>
      <c r="M758" s="1050"/>
      <c r="N758" s="1054"/>
      <c r="O758" s="1054"/>
      <c r="P758" s="1054"/>
      <c r="Q758" s="1054"/>
      <c r="R758" s="1054"/>
      <c r="S758" s="1054"/>
      <c r="T758" s="1054"/>
      <c r="U758" s="1054"/>
      <c r="V758" s="1054"/>
      <c r="W758" s="1054"/>
      <c r="X758" s="1054"/>
      <c r="Y758" s="1054"/>
      <c r="Z758" s="1054"/>
      <c r="AA758" s="1054"/>
      <c r="AB758" s="1054"/>
      <c r="AC758" s="1054"/>
      <c r="AD758" s="1053">
        <f t="shared" si="147"/>
        <v>0</v>
      </c>
      <c r="AE758" s="1053"/>
      <c r="AF758" s="1053"/>
      <c r="AG758" s="1053"/>
    </row>
    <row r="759" spans="4:33" x14ac:dyDescent="0.25">
      <c r="D759" s="1050" t="s">
        <v>396</v>
      </c>
      <c r="E759" s="1050"/>
      <c r="F759" s="1050"/>
      <c r="G759" s="1050"/>
      <c r="H759" s="1050"/>
      <c r="I759" s="1050"/>
      <c r="J759" s="1050"/>
      <c r="K759" s="1050"/>
      <c r="L759" s="1050"/>
      <c r="M759" s="1050"/>
      <c r="N759" s="1054"/>
      <c r="O759" s="1054"/>
      <c r="P759" s="1054"/>
      <c r="Q759" s="1054"/>
      <c r="R759" s="1054"/>
      <c r="S759" s="1054"/>
      <c r="T759" s="1054"/>
      <c r="U759" s="1054"/>
      <c r="V759" s="1054"/>
      <c r="W759" s="1054"/>
      <c r="X759" s="1054"/>
      <c r="Y759" s="1054"/>
      <c r="Z759" s="1054"/>
      <c r="AA759" s="1054"/>
      <c r="AB759" s="1054"/>
      <c r="AC759" s="1054"/>
      <c r="AD759" s="1053">
        <f t="shared" si="147"/>
        <v>0</v>
      </c>
      <c r="AE759" s="1053"/>
      <c r="AF759" s="1053"/>
      <c r="AG759" s="1053"/>
    </row>
    <row r="760" spans="4:33" ht="26.25" customHeight="1" x14ac:dyDescent="0.25">
      <c r="D760" s="1050" t="s">
        <v>397</v>
      </c>
      <c r="E760" s="1050"/>
      <c r="F760" s="1050"/>
      <c r="G760" s="1050"/>
      <c r="H760" s="1050"/>
      <c r="I760" s="1050"/>
      <c r="J760" s="1050"/>
      <c r="K760" s="1050"/>
      <c r="L760" s="1050"/>
      <c r="M760" s="1050"/>
      <c r="N760" s="1054"/>
      <c r="O760" s="1054"/>
      <c r="P760" s="1054"/>
      <c r="Q760" s="1054"/>
      <c r="R760" s="1054"/>
      <c r="S760" s="1054"/>
      <c r="T760" s="1054"/>
      <c r="U760" s="1054"/>
      <c r="V760" s="1054"/>
      <c r="W760" s="1054"/>
      <c r="X760" s="1054"/>
      <c r="Y760" s="1054"/>
      <c r="Z760" s="1054"/>
      <c r="AA760" s="1054"/>
      <c r="AB760" s="1054"/>
      <c r="AC760" s="1054"/>
      <c r="AD760" s="1053">
        <f t="shared" si="147"/>
        <v>0</v>
      </c>
      <c r="AE760" s="1053"/>
      <c r="AF760" s="1053"/>
      <c r="AG760" s="1053"/>
    </row>
    <row r="761" spans="4:33" x14ac:dyDescent="0.25">
      <c r="D761" s="1050" t="s">
        <v>1584</v>
      </c>
      <c r="E761" s="1050"/>
      <c r="F761" s="1050"/>
      <c r="G761" s="1050"/>
      <c r="H761" s="1050"/>
      <c r="I761" s="1050"/>
      <c r="J761" s="1050"/>
      <c r="K761" s="1050"/>
      <c r="L761" s="1050"/>
      <c r="M761" s="1050"/>
      <c r="N761" s="1054"/>
      <c r="O761" s="1054"/>
      <c r="P761" s="1054"/>
      <c r="Q761" s="1054"/>
      <c r="R761" s="1054"/>
      <c r="S761" s="1054"/>
      <c r="T761" s="1054"/>
      <c r="U761" s="1054"/>
      <c r="V761" s="1054"/>
      <c r="W761" s="1054"/>
      <c r="X761" s="1054"/>
      <c r="Y761" s="1054"/>
      <c r="Z761" s="1054"/>
      <c r="AA761" s="1054"/>
      <c r="AB761" s="1054"/>
      <c r="AC761" s="1054"/>
      <c r="AD761" s="1053">
        <f t="shared" si="147"/>
        <v>0</v>
      </c>
      <c r="AE761" s="1053"/>
      <c r="AF761" s="1053"/>
      <c r="AG761" s="1053"/>
    </row>
    <row r="762" spans="4:33" x14ac:dyDescent="0.25">
      <c r="D762" s="1050" t="s">
        <v>398</v>
      </c>
      <c r="E762" s="1050"/>
      <c r="F762" s="1050"/>
      <c r="G762" s="1050"/>
      <c r="H762" s="1050"/>
      <c r="I762" s="1050"/>
      <c r="J762" s="1050"/>
      <c r="K762" s="1050"/>
      <c r="L762" s="1050"/>
      <c r="M762" s="1050"/>
      <c r="N762" s="1054"/>
      <c r="O762" s="1054"/>
      <c r="P762" s="1054"/>
      <c r="Q762" s="1054"/>
      <c r="R762" s="1054"/>
      <c r="S762" s="1054"/>
      <c r="T762" s="1054"/>
      <c r="U762" s="1054"/>
      <c r="V762" s="1054"/>
      <c r="W762" s="1054"/>
      <c r="X762" s="1054"/>
      <c r="Y762" s="1054"/>
      <c r="Z762" s="1054"/>
      <c r="AA762" s="1054"/>
      <c r="AB762" s="1054"/>
      <c r="AC762" s="1054"/>
      <c r="AD762" s="1053">
        <f t="shared" si="147"/>
        <v>0</v>
      </c>
      <c r="AE762" s="1053"/>
      <c r="AF762" s="1053"/>
      <c r="AG762" s="1053"/>
    </row>
    <row r="763" spans="4:33" ht="26.25" customHeight="1" x14ac:dyDescent="0.25">
      <c r="D763" s="1050" t="s">
        <v>432</v>
      </c>
      <c r="E763" s="1050"/>
      <c r="F763" s="1050"/>
      <c r="G763" s="1050"/>
      <c r="H763" s="1050"/>
      <c r="I763" s="1050"/>
      <c r="J763" s="1050"/>
      <c r="K763" s="1050"/>
      <c r="L763" s="1050"/>
      <c r="M763" s="1050"/>
      <c r="N763" s="1054"/>
      <c r="O763" s="1054"/>
      <c r="P763" s="1054"/>
      <c r="Q763" s="1054"/>
      <c r="R763" s="1054"/>
      <c r="S763" s="1054"/>
      <c r="T763" s="1054"/>
      <c r="U763" s="1054"/>
      <c r="V763" s="1054"/>
      <c r="W763" s="1054"/>
      <c r="X763" s="1054"/>
      <c r="Y763" s="1054"/>
      <c r="Z763" s="1054"/>
      <c r="AA763" s="1054"/>
      <c r="AB763" s="1054"/>
      <c r="AC763" s="1054"/>
      <c r="AD763" s="1053">
        <f t="shared" si="147"/>
        <v>0</v>
      </c>
      <c r="AE763" s="1053"/>
      <c r="AF763" s="1053"/>
      <c r="AG763" s="1053"/>
    </row>
    <row r="764" spans="4:33" x14ac:dyDescent="0.25">
      <c r="D764" s="1050" t="s">
        <v>399</v>
      </c>
      <c r="E764" s="1050"/>
      <c r="F764" s="1050"/>
      <c r="G764" s="1050"/>
      <c r="H764" s="1050"/>
      <c r="I764" s="1050"/>
      <c r="J764" s="1050"/>
      <c r="K764" s="1050"/>
      <c r="L764" s="1050"/>
      <c r="M764" s="1050"/>
      <c r="N764" s="1054">
        <v>664</v>
      </c>
      <c r="O764" s="1054"/>
      <c r="P764" s="1054"/>
      <c r="Q764" s="1054"/>
      <c r="R764" s="1054"/>
      <c r="S764" s="1054"/>
      <c r="T764" s="1054"/>
      <c r="U764" s="1054"/>
      <c r="V764" s="1054"/>
      <c r="W764" s="1054"/>
      <c r="X764" s="1054"/>
      <c r="Y764" s="1054"/>
      <c r="Z764" s="1054"/>
      <c r="AA764" s="1054"/>
      <c r="AB764" s="1054"/>
      <c r="AC764" s="1054"/>
      <c r="AD764" s="1053">
        <f t="shared" si="147"/>
        <v>664</v>
      </c>
      <c r="AE764" s="1053"/>
      <c r="AF764" s="1053"/>
      <c r="AG764" s="1053"/>
    </row>
    <row r="765" spans="4:33" x14ac:dyDescent="0.25">
      <c r="D765" s="1050" t="s">
        <v>400</v>
      </c>
      <c r="E765" s="1050"/>
      <c r="F765" s="1050"/>
      <c r="G765" s="1050"/>
      <c r="H765" s="1050"/>
      <c r="I765" s="1050"/>
      <c r="J765" s="1050"/>
      <c r="K765" s="1050"/>
      <c r="L765" s="1050"/>
      <c r="M765" s="1050"/>
      <c r="N765" s="1054"/>
      <c r="O765" s="1054"/>
      <c r="P765" s="1054"/>
      <c r="Q765" s="1054"/>
      <c r="R765" s="1054"/>
      <c r="S765" s="1054"/>
      <c r="T765" s="1054"/>
      <c r="U765" s="1054"/>
      <c r="V765" s="1054"/>
      <c r="W765" s="1054"/>
      <c r="X765" s="1054"/>
      <c r="Y765" s="1054"/>
      <c r="Z765" s="1054"/>
      <c r="AA765" s="1054"/>
      <c r="AB765" s="1054"/>
      <c r="AC765" s="1054"/>
      <c r="AD765" s="1053">
        <f t="shared" si="147"/>
        <v>0</v>
      </c>
      <c r="AE765" s="1053"/>
      <c r="AF765" s="1053"/>
      <c r="AG765" s="1053"/>
    </row>
    <row r="766" spans="4:33" x14ac:dyDescent="0.25">
      <c r="D766" s="1050" t="s">
        <v>401</v>
      </c>
      <c r="E766" s="1050"/>
      <c r="F766" s="1050"/>
      <c r="G766" s="1050"/>
      <c r="H766" s="1050"/>
      <c r="I766" s="1050"/>
      <c r="J766" s="1050"/>
      <c r="K766" s="1050"/>
      <c r="L766" s="1050"/>
      <c r="M766" s="1050"/>
      <c r="N766" s="1054"/>
      <c r="O766" s="1054"/>
      <c r="P766" s="1054"/>
      <c r="Q766" s="1054"/>
      <c r="R766" s="1054"/>
      <c r="S766" s="1054"/>
      <c r="T766" s="1054"/>
      <c r="U766" s="1054"/>
      <c r="V766" s="1054"/>
      <c r="W766" s="1054"/>
      <c r="X766" s="1054"/>
      <c r="Y766" s="1054"/>
      <c r="Z766" s="1054"/>
      <c r="AA766" s="1054"/>
      <c r="AB766" s="1054"/>
      <c r="AC766" s="1054"/>
      <c r="AD766" s="1053">
        <f t="shared" si="147"/>
        <v>0</v>
      </c>
      <c r="AE766" s="1053"/>
      <c r="AF766" s="1053"/>
      <c r="AG766" s="1053"/>
    </row>
    <row r="767" spans="4:33" x14ac:dyDescent="0.25">
      <c r="D767" s="1050" t="s">
        <v>402</v>
      </c>
      <c r="E767" s="1050"/>
      <c r="F767" s="1050"/>
      <c r="G767" s="1050"/>
      <c r="H767" s="1050"/>
      <c r="I767" s="1050"/>
      <c r="J767" s="1050"/>
      <c r="K767" s="1050"/>
      <c r="L767" s="1050"/>
      <c r="M767" s="1050"/>
      <c r="N767" s="1054"/>
      <c r="O767" s="1054"/>
      <c r="P767" s="1054"/>
      <c r="Q767" s="1054"/>
      <c r="R767" s="1054"/>
      <c r="S767" s="1054"/>
      <c r="T767" s="1054"/>
      <c r="U767" s="1054"/>
      <c r="V767" s="1054"/>
      <c r="W767" s="1054"/>
      <c r="X767" s="1054"/>
      <c r="Y767" s="1054"/>
      <c r="Z767" s="1054"/>
      <c r="AA767" s="1054"/>
      <c r="AB767" s="1054"/>
      <c r="AC767" s="1054"/>
      <c r="AD767" s="1053">
        <f t="shared" si="147"/>
        <v>0</v>
      </c>
      <c r="AE767" s="1053"/>
      <c r="AF767" s="1053"/>
      <c r="AG767" s="1053"/>
    </row>
    <row r="768" spans="4:33" x14ac:dyDescent="0.25">
      <c r="D768" s="1050" t="s">
        <v>433</v>
      </c>
      <c r="E768" s="1050"/>
      <c r="F768" s="1050"/>
      <c r="G768" s="1050"/>
      <c r="H768" s="1050"/>
      <c r="I768" s="1050"/>
      <c r="J768" s="1050"/>
      <c r="K768" s="1050"/>
      <c r="L768" s="1050"/>
      <c r="M768" s="1050"/>
      <c r="N768" s="1054"/>
      <c r="O768" s="1054"/>
      <c r="P768" s="1054"/>
      <c r="Q768" s="1054"/>
      <c r="R768" s="1054"/>
      <c r="S768" s="1054"/>
      <c r="T768" s="1054"/>
      <c r="U768" s="1054"/>
      <c r="V768" s="1054"/>
      <c r="W768" s="1054"/>
      <c r="X768" s="1054"/>
      <c r="Y768" s="1054"/>
      <c r="Z768" s="1054"/>
      <c r="AA768" s="1054"/>
      <c r="AB768" s="1054"/>
      <c r="AC768" s="1054"/>
      <c r="AD768" s="1053">
        <f t="shared" si="147"/>
        <v>0</v>
      </c>
      <c r="AE768" s="1053"/>
      <c r="AF768" s="1053"/>
      <c r="AG768" s="1053"/>
    </row>
    <row r="769" spans="4:33" x14ac:dyDescent="0.25">
      <c r="D769" s="1050" t="s">
        <v>434</v>
      </c>
      <c r="E769" s="1050"/>
      <c r="F769" s="1050"/>
      <c r="G769" s="1050"/>
      <c r="H769" s="1050"/>
      <c r="I769" s="1050"/>
      <c r="J769" s="1050"/>
      <c r="K769" s="1050"/>
      <c r="L769" s="1050"/>
      <c r="M769" s="1050"/>
      <c r="N769" s="1160">
        <v>774291</v>
      </c>
      <c r="O769" s="1160"/>
      <c r="P769" s="1160"/>
      <c r="Q769" s="1160"/>
      <c r="R769" s="1160">
        <v>262663</v>
      </c>
      <c r="S769" s="1160"/>
      <c r="T769" s="1160"/>
      <c r="U769" s="1160"/>
      <c r="V769" s="1160"/>
      <c r="W769" s="1160"/>
      <c r="X769" s="1160"/>
      <c r="Y769" s="1160"/>
      <c r="Z769" s="1160">
        <v>-774291</v>
      </c>
      <c r="AA769" s="1160"/>
      <c r="AB769" s="1160"/>
      <c r="AC769" s="1160"/>
      <c r="AD769" s="1053">
        <f t="shared" si="147"/>
        <v>262663</v>
      </c>
      <c r="AE769" s="1053"/>
      <c r="AF769" s="1053"/>
      <c r="AG769" s="1053"/>
    </row>
    <row r="770" spans="4:33" x14ac:dyDescent="0.25">
      <c r="D770" s="1050" t="s">
        <v>403</v>
      </c>
      <c r="E770" s="1050"/>
      <c r="F770" s="1050"/>
      <c r="G770" s="1050"/>
      <c r="H770" s="1050"/>
      <c r="I770" s="1050"/>
      <c r="J770" s="1050"/>
      <c r="K770" s="1050"/>
      <c r="L770" s="1050"/>
      <c r="M770" s="1050"/>
      <c r="N770" s="1054"/>
      <c r="O770" s="1054"/>
      <c r="P770" s="1054"/>
      <c r="Q770" s="1054"/>
      <c r="R770" s="1054"/>
      <c r="S770" s="1054"/>
      <c r="T770" s="1054"/>
      <c r="U770" s="1054"/>
      <c r="V770" s="1054"/>
      <c r="W770" s="1054"/>
      <c r="X770" s="1054"/>
      <c r="Y770" s="1054"/>
      <c r="Z770" s="1054"/>
      <c r="AA770" s="1054"/>
      <c r="AB770" s="1054"/>
      <c r="AC770" s="1054"/>
      <c r="AD770" s="1053">
        <f t="shared" si="147"/>
        <v>0</v>
      </c>
      <c r="AE770" s="1053"/>
      <c r="AF770" s="1053"/>
      <c r="AG770" s="1053"/>
    </row>
    <row r="771" spans="4:33" x14ac:dyDescent="0.25">
      <c r="D771" s="1050" t="s">
        <v>404</v>
      </c>
      <c r="E771" s="1050"/>
      <c r="F771" s="1050"/>
      <c r="G771" s="1050"/>
      <c r="H771" s="1050"/>
      <c r="I771" s="1050"/>
      <c r="J771" s="1050"/>
      <c r="K771" s="1050"/>
      <c r="L771" s="1050"/>
      <c r="M771" s="1050"/>
      <c r="N771" s="1054"/>
      <c r="O771" s="1054"/>
      <c r="P771" s="1054"/>
      <c r="Q771" s="1054"/>
      <c r="R771" s="1054"/>
      <c r="S771" s="1054"/>
      <c r="T771" s="1054"/>
      <c r="U771" s="1054"/>
      <c r="V771" s="1054"/>
      <c r="W771" s="1054"/>
      <c r="X771" s="1054"/>
      <c r="Y771" s="1054"/>
      <c r="Z771" s="1054"/>
      <c r="AA771" s="1054"/>
      <c r="AB771" s="1054"/>
      <c r="AC771" s="1054"/>
      <c r="AD771" s="1053">
        <f t="shared" si="147"/>
        <v>0</v>
      </c>
      <c r="AE771" s="1053"/>
      <c r="AF771" s="1053"/>
      <c r="AG771" s="1053"/>
    </row>
    <row r="772" spans="4:33" ht="13.5" thickBot="1" x14ac:dyDescent="0.3">
      <c r="D772" s="1182" t="s">
        <v>435</v>
      </c>
      <c r="E772" s="1182"/>
      <c r="F772" s="1182"/>
      <c r="G772" s="1182"/>
      <c r="H772" s="1182"/>
      <c r="I772" s="1182"/>
      <c r="J772" s="1182"/>
      <c r="K772" s="1182"/>
      <c r="L772" s="1182"/>
      <c r="M772" s="1182"/>
      <c r="N772" s="1183"/>
      <c r="O772" s="1183"/>
      <c r="P772" s="1183"/>
      <c r="Q772" s="1183"/>
      <c r="R772" s="1183"/>
      <c r="S772" s="1183"/>
      <c r="T772" s="1183"/>
      <c r="U772" s="1183"/>
      <c r="V772" s="1183"/>
      <c r="W772" s="1183"/>
      <c r="X772" s="1183"/>
      <c r="Y772" s="1183"/>
      <c r="Z772" s="1183"/>
      <c r="AA772" s="1183"/>
      <c r="AB772" s="1183"/>
      <c r="AC772" s="1183"/>
      <c r="AD772" s="1280">
        <f t="shared" si="147"/>
        <v>0</v>
      </c>
      <c r="AE772" s="1280"/>
      <c r="AF772" s="1280"/>
      <c r="AG772" s="1280"/>
    </row>
    <row r="774" spans="4:33" x14ac:dyDescent="0.25">
      <c r="D774" s="902" t="s">
        <v>1996</v>
      </c>
    </row>
    <row r="776" spans="4:33" x14ac:dyDescent="0.25">
      <c r="D776" s="1087" t="s">
        <v>1897</v>
      </c>
      <c r="E776" s="1087"/>
      <c r="F776" s="1087"/>
      <c r="G776" s="1087"/>
      <c r="H776" s="1087"/>
      <c r="I776" s="1087"/>
      <c r="J776" s="1087"/>
      <c r="K776" s="1087"/>
      <c r="L776" s="1087"/>
      <c r="M776" s="1087"/>
      <c r="N776" s="1087"/>
      <c r="O776" s="1087"/>
      <c r="P776" s="1087"/>
      <c r="Q776" s="1087"/>
      <c r="R776" s="1087"/>
      <c r="S776" s="1087"/>
      <c r="T776" s="1087"/>
      <c r="U776" s="1087"/>
      <c r="V776" s="1087"/>
      <c r="W776" s="1087"/>
      <c r="X776" s="1087"/>
      <c r="Y776" s="1087"/>
      <c r="Z776" s="1087"/>
      <c r="AA776" s="1087"/>
      <c r="AB776" s="1087"/>
      <c r="AC776" s="1087"/>
      <c r="AD776" s="1087"/>
      <c r="AE776" s="1087"/>
      <c r="AF776" s="1087"/>
      <c r="AG776" s="1087"/>
    </row>
    <row r="778" spans="4:33" x14ac:dyDescent="0.25">
      <c r="D778" s="902" t="s">
        <v>1997</v>
      </c>
    </row>
    <row r="780" spans="4:33" x14ac:dyDescent="0.25">
      <c r="D780" s="1149" t="s">
        <v>1961</v>
      </c>
      <c r="E780" s="1149"/>
      <c r="F780" s="1149"/>
      <c r="G780" s="1149"/>
      <c r="H780" s="1149"/>
      <c r="I780" s="1149"/>
      <c r="J780" s="1149"/>
      <c r="K780" s="1149"/>
      <c r="L780" s="1149"/>
      <c r="M780" s="1149"/>
      <c r="N780" s="1149"/>
      <c r="O780" s="1149"/>
      <c r="P780" s="1149"/>
      <c r="Q780" s="1149"/>
      <c r="R780" s="1149"/>
      <c r="S780" s="1149"/>
      <c r="T780" s="1149"/>
      <c r="U780" s="1149"/>
      <c r="V780" s="1149"/>
      <c r="W780" s="1149"/>
      <c r="X780" s="1149"/>
      <c r="Y780" s="1149"/>
      <c r="Z780" s="1149"/>
      <c r="AA780" s="1149"/>
      <c r="AB780" s="1149"/>
      <c r="AC780" s="1149"/>
      <c r="AD780" s="1149"/>
      <c r="AE780" s="1149"/>
      <c r="AF780" s="1149"/>
      <c r="AG780" s="1149"/>
    </row>
    <row r="781" spans="4:33" x14ac:dyDescent="0.25">
      <c r="D781" s="1149"/>
      <c r="E781" s="1149"/>
      <c r="F781" s="1149"/>
      <c r="G781" s="1149"/>
      <c r="H781" s="1149"/>
      <c r="I781" s="1149"/>
      <c r="J781" s="1149"/>
      <c r="K781" s="1149"/>
      <c r="L781" s="1149"/>
      <c r="M781" s="1149"/>
      <c r="N781" s="1149"/>
      <c r="O781" s="1149"/>
      <c r="P781" s="1149"/>
      <c r="Q781" s="1149"/>
      <c r="R781" s="1149"/>
      <c r="S781" s="1149"/>
      <c r="T781" s="1149"/>
      <c r="U781" s="1149"/>
      <c r="V781" s="1149"/>
      <c r="W781" s="1149"/>
      <c r="X781" s="1149"/>
      <c r="Y781" s="1149"/>
      <c r="Z781" s="1149"/>
      <c r="AA781" s="1149"/>
      <c r="AB781" s="1149"/>
      <c r="AC781" s="1149"/>
      <c r="AD781" s="1149"/>
      <c r="AE781" s="1149"/>
      <c r="AF781" s="1149"/>
      <c r="AG781" s="1149"/>
    </row>
  </sheetData>
  <mergeCells count="2056">
    <mergeCell ref="N28:W29"/>
    <mergeCell ref="O75:S76"/>
    <mergeCell ref="T75:X76"/>
    <mergeCell ref="Y75:AC76"/>
    <mergeCell ref="O97:S98"/>
    <mergeCell ref="T97:X98"/>
    <mergeCell ref="Y97:AC98"/>
    <mergeCell ref="D303:AG313"/>
    <mergeCell ref="D596:M596"/>
    <mergeCell ref="D586:M586"/>
    <mergeCell ref="N586:W586"/>
    <mergeCell ref="S430:W430"/>
    <mergeCell ref="X430:AB430"/>
    <mergeCell ref="AC430:AG430"/>
    <mergeCell ref="D432:AG432"/>
    <mergeCell ref="D436:AG436"/>
    <mergeCell ref="V498:Y498"/>
    <mergeCell ref="D438:M438"/>
    <mergeCell ref="N438:W438"/>
    <mergeCell ref="X438:AG438"/>
    <mergeCell ref="D445:M445"/>
    <mergeCell ref="N445:W445"/>
    <mergeCell ref="M325:S325"/>
    <mergeCell ref="D332:L332"/>
    <mergeCell ref="D333:L333"/>
    <mergeCell ref="N344:W344"/>
    <mergeCell ref="AA333:AG333"/>
    <mergeCell ref="M334:S334"/>
    <mergeCell ref="M337:S337"/>
    <mergeCell ref="T337:Z337"/>
    <mergeCell ref="D340:AG340"/>
    <mergeCell ref="D242:R242"/>
    <mergeCell ref="D719:Y719"/>
    <mergeCell ref="Z719:AG719"/>
    <mergeCell ref="D382:AF385"/>
    <mergeCell ref="D418:AG418"/>
    <mergeCell ref="D378:AG380"/>
    <mergeCell ref="D442:M442"/>
    <mergeCell ref="N442:W442"/>
    <mergeCell ref="X442:AG442"/>
    <mergeCell ref="D598:M598"/>
    <mergeCell ref="N598:W598"/>
    <mergeCell ref="X598:AG598"/>
    <mergeCell ref="D624:AG624"/>
    <mergeCell ref="D632:AG632"/>
    <mergeCell ref="M669:Q669"/>
    <mergeCell ref="P612:X612"/>
    <mergeCell ref="P615:X615"/>
    <mergeCell ref="P616:X616"/>
    <mergeCell ref="P617:X617"/>
    <mergeCell ref="Y612:AG612"/>
    <mergeCell ref="Y613:AG613"/>
    <mergeCell ref="Z627:AC627"/>
    <mergeCell ref="AD627:AG627"/>
    <mergeCell ref="AD625:AG625"/>
    <mergeCell ref="Z628:AC628"/>
    <mergeCell ref="V628:Y628"/>
    <mergeCell ref="AD628:AG628"/>
    <mergeCell ref="J628:M628"/>
    <mergeCell ref="N628:Q628"/>
    <mergeCell ref="R628:U628"/>
    <mergeCell ref="D599:M599"/>
    <mergeCell ref="Z642:AG642"/>
    <mergeCell ref="D639:AG639"/>
    <mergeCell ref="D697:Y697"/>
    <mergeCell ref="Z697:AG697"/>
    <mergeCell ref="Z669:AG669"/>
    <mergeCell ref="D654:L654"/>
    <mergeCell ref="D645:L645"/>
    <mergeCell ref="D655:L655"/>
    <mergeCell ref="D656:L656"/>
    <mergeCell ref="D657:L657"/>
    <mergeCell ref="D658:L658"/>
    <mergeCell ref="D659:L659"/>
    <mergeCell ref="M643:Q643"/>
    <mergeCell ref="M646:Q646"/>
    <mergeCell ref="M648:Q648"/>
    <mergeCell ref="M650:Q650"/>
    <mergeCell ref="M651:Q651"/>
    <mergeCell ref="M653:Q653"/>
    <mergeCell ref="M654:Q654"/>
    <mergeCell ref="X603:AG603"/>
    <mergeCell ref="D604:M604"/>
    <mergeCell ref="N604:W604"/>
    <mergeCell ref="X604:AG604"/>
    <mergeCell ref="D614:O614"/>
    <mergeCell ref="Z668:AG668"/>
    <mergeCell ref="N596:W596"/>
    <mergeCell ref="M668:Q668"/>
    <mergeCell ref="D641:L642"/>
    <mergeCell ref="M641:Q642"/>
    <mergeCell ref="R641:AG641"/>
    <mergeCell ref="AD635:AG635"/>
    <mergeCell ref="N631:Q631"/>
    <mergeCell ref="R631:U631"/>
    <mergeCell ref="V631:Y631"/>
    <mergeCell ref="Z631:AC631"/>
    <mergeCell ref="AD631:AG631"/>
    <mergeCell ref="R634:U634"/>
    <mergeCell ref="D627:I627"/>
    <mergeCell ref="J627:M627"/>
    <mergeCell ref="N627:Q627"/>
    <mergeCell ref="P614:X614"/>
    <mergeCell ref="X601:AG601"/>
    <mergeCell ref="D602:M602"/>
    <mergeCell ref="N602:W602"/>
    <mergeCell ref="X602:AG602"/>
    <mergeCell ref="D603:M603"/>
    <mergeCell ref="N603:W603"/>
    <mergeCell ref="P613:X613"/>
    <mergeCell ref="M645:Q645"/>
    <mergeCell ref="M655:Q655"/>
    <mergeCell ref="M656:Q656"/>
    <mergeCell ref="M657:Q657"/>
    <mergeCell ref="AD634:AG634"/>
    <mergeCell ref="D631:I631"/>
    <mergeCell ref="Z647:AG647"/>
    <mergeCell ref="Z667:AG667"/>
    <mergeCell ref="AD622:AG622"/>
    <mergeCell ref="R622:U622"/>
    <mergeCell ref="Z623:AC623"/>
    <mergeCell ref="AD623:AG623"/>
    <mergeCell ref="R654:Y654"/>
    <mergeCell ref="R645:Y645"/>
    <mergeCell ref="R655:Y655"/>
    <mergeCell ref="R656:Y656"/>
    <mergeCell ref="R657:Y657"/>
    <mergeCell ref="R658:Y658"/>
    <mergeCell ref="Z665:AG665"/>
    <mergeCell ref="Z666:AG666"/>
    <mergeCell ref="M647:Q647"/>
    <mergeCell ref="M667:Q667"/>
    <mergeCell ref="J626:M626"/>
    <mergeCell ref="N626:Q626"/>
    <mergeCell ref="R626:U626"/>
    <mergeCell ref="V626:Y626"/>
    <mergeCell ref="AD633:AG633"/>
    <mergeCell ref="Z629:AC629"/>
    <mergeCell ref="Z643:AG643"/>
    <mergeCell ref="Z646:AG646"/>
    <mergeCell ref="Z648:AG648"/>
    <mergeCell ref="Z650:AG650"/>
    <mergeCell ref="D679:AG679"/>
    <mergeCell ref="D681:Y681"/>
    <mergeCell ref="Z681:AG681"/>
    <mergeCell ref="D684:Y684"/>
    <mergeCell ref="Z684:AG684"/>
    <mergeCell ref="D685:Y685"/>
    <mergeCell ref="Z685:AG685"/>
    <mergeCell ref="D687:Y687"/>
    <mergeCell ref="Z687:AG687"/>
    <mergeCell ref="D688:Y688"/>
    <mergeCell ref="Z688:AG688"/>
    <mergeCell ref="D689:Y689"/>
    <mergeCell ref="Z689:AG689"/>
    <mergeCell ref="D629:I629"/>
    <mergeCell ref="J629:M629"/>
    <mergeCell ref="Z626:AC626"/>
    <mergeCell ref="M665:Q665"/>
    <mergeCell ref="M666:Q666"/>
    <mergeCell ref="D706:Y706"/>
    <mergeCell ref="Z706:AG706"/>
    <mergeCell ref="D707:Y707"/>
    <mergeCell ref="Z686:AG686"/>
    <mergeCell ref="Z702:AG702"/>
    <mergeCell ref="D698:Y698"/>
    <mergeCell ref="Z698:AG698"/>
    <mergeCell ref="Z713:AG713"/>
    <mergeCell ref="Z711:AG711"/>
    <mergeCell ref="D712:Y712"/>
    <mergeCell ref="D700:Y700"/>
    <mergeCell ref="D686:Y686"/>
    <mergeCell ref="D694:Y694"/>
    <mergeCell ref="Z694:AG694"/>
    <mergeCell ref="R642:Y642"/>
    <mergeCell ref="D630:I630"/>
    <mergeCell ref="N587:W587"/>
    <mergeCell ref="X587:AG587"/>
    <mergeCell ref="D588:M588"/>
    <mergeCell ref="R669:Y669"/>
    <mergeCell ref="R665:Y665"/>
    <mergeCell ref="R666:Y666"/>
    <mergeCell ref="R647:Y647"/>
    <mergeCell ref="R667:Y667"/>
    <mergeCell ref="D633:I633"/>
    <mergeCell ref="D634:I634"/>
    <mergeCell ref="R635:U635"/>
    <mergeCell ref="V635:Y635"/>
    <mergeCell ref="Z635:AC635"/>
    <mergeCell ref="J630:M630"/>
    <mergeCell ref="N630:Q630"/>
    <mergeCell ref="J634:M634"/>
    <mergeCell ref="N634:Q634"/>
    <mergeCell ref="D605:M605"/>
    <mergeCell ref="N605:W605"/>
    <mergeCell ref="X605:AG605"/>
    <mergeCell ref="D714:Y714"/>
    <mergeCell ref="Z714:AG714"/>
    <mergeCell ref="D715:Y715"/>
    <mergeCell ref="Z715:AG715"/>
    <mergeCell ref="R627:U627"/>
    <mergeCell ref="D704:Y704"/>
    <mergeCell ref="D699:Y699"/>
    <mergeCell ref="Z699:AG699"/>
    <mergeCell ref="Z700:AG700"/>
    <mergeCell ref="D673:L674"/>
    <mergeCell ref="V627:Y627"/>
    <mergeCell ref="D703:Y703"/>
    <mergeCell ref="R674:Y674"/>
    <mergeCell ref="D675:L675"/>
    <mergeCell ref="R633:U633"/>
    <mergeCell ref="V633:Y633"/>
    <mergeCell ref="R668:Y668"/>
    <mergeCell ref="N629:Q629"/>
    <mergeCell ref="R629:U629"/>
    <mergeCell ref="V629:Y629"/>
    <mergeCell ref="Z707:AG707"/>
    <mergeCell ref="AD629:AG629"/>
    <mergeCell ref="R630:U630"/>
    <mergeCell ref="D695:Y695"/>
    <mergeCell ref="Z695:AG695"/>
    <mergeCell ref="Z633:AC633"/>
    <mergeCell ref="Z661:AG661"/>
    <mergeCell ref="R623:U623"/>
    <mergeCell ref="V623:Y623"/>
    <mergeCell ref="V622:Y622"/>
    <mergeCell ref="Z622:AC622"/>
    <mergeCell ref="D613:O613"/>
    <mergeCell ref="D619:I621"/>
    <mergeCell ref="AD626:AG626"/>
    <mergeCell ref="D623:I623"/>
    <mergeCell ref="D617:O617"/>
    <mergeCell ref="Y617:AG617"/>
    <mergeCell ref="D616:O616"/>
    <mergeCell ref="M675:Q675"/>
    <mergeCell ref="R675:Y675"/>
    <mergeCell ref="Z675:AG675"/>
    <mergeCell ref="D682:Y682"/>
    <mergeCell ref="Z682:AG682"/>
    <mergeCell ref="D693:Y693"/>
    <mergeCell ref="D625:I625"/>
    <mergeCell ref="D626:I626"/>
    <mergeCell ref="D628:I628"/>
    <mergeCell ref="V630:Y630"/>
    <mergeCell ref="Z630:AC630"/>
    <mergeCell ref="AD630:AG630"/>
    <mergeCell ref="D635:I635"/>
    <mergeCell ref="J635:M635"/>
    <mergeCell ref="N635:Q635"/>
    <mergeCell ref="Z693:AG693"/>
    <mergeCell ref="V634:Y634"/>
    <mergeCell ref="J633:M633"/>
    <mergeCell ref="N633:Q633"/>
    <mergeCell ref="Z634:AC634"/>
    <mergeCell ref="J631:M631"/>
    <mergeCell ref="N429:R429"/>
    <mergeCell ref="T325:Z325"/>
    <mergeCell ref="X596:AG596"/>
    <mergeCell ref="D612:O612"/>
    <mergeCell ref="J625:M625"/>
    <mergeCell ref="N625:Q625"/>
    <mergeCell ref="N621:Q621"/>
    <mergeCell ref="R621:U621"/>
    <mergeCell ref="V621:Y621"/>
    <mergeCell ref="R625:U625"/>
    <mergeCell ref="V625:Y625"/>
    <mergeCell ref="Z625:AC625"/>
    <mergeCell ref="J621:M621"/>
    <mergeCell ref="N622:Q622"/>
    <mergeCell ref="D609:AG609"/>
    <mergeCell ref="N599:W599"/>
    <mergeCell ref="D587:M587"/>
    <mergeCell ref="X554:AG554"/>
    <mergeCell ref="N581:W581"/>
    <mergeCell ref="X581:AG581"/>
    <mergeCell ref="D600:M600"/>
    <mergeCell ref="D577:M578"/>
    <mergeCell ref="N577:W578"/>
    <mergeCell ref="R492:U492"/>
    <mergeCell ref="V492:Y492"/>
    <mergeCell ref="Z492:AC492"/>
    <mergeCell ref="N494:Q494"/>
    <mergeCell ref="N354:W354"/>
    <mergeCell ref="D611:O611"/>
    <mergeCell ref="P611:X611"/>
    <mergeCell ref="Y611:AG611"/>
    <mergeCell ref="Y614:AG614"/>
    <mergeCell ref="V500:Y500"/>
    <mergeCell ref="N444:W444"/>
    <mergeCell ref="X444:AG444"/>
    <mergeCell ref="D439:M439"/>
    <mergeCell ref="N439:W439"/>
    <mergeCell ref="S298:AG298"/>
    <mergeCell ref="M326:S326"/>
    <mergeCell ref="N342:AG342"/>
    <mergeCell ref="J622:M622"/>
    <mergeCell ref="AA325:AG325"/>
    <mergeCell ref="AA324:AG324"/>
    <mergeCell ref="D330:AG330"/>
    <mergeCell ref="D331:L331"/>
    <mergeCell ref="M331:S331"/>
    <mergeCell ref="T331:Z331"/>
    <mergeCell ref="AA331:AG331"/>
    <mergeCell ref="M332:S332"/>
    <mergeCell ref="T332:Z332"/>
    <mergeCell ref="AA332:AG332"/>
    <mergeCell ref="M333:S333"/>
    <mergeCell ref="AD621:AG621"/>
    <mergeCell ref="D622:I622"/>
    <mergeCell ref="N498:Q498"/>
    <mergeCell ref="R498:U498"/>
    <mergeCell ref="D430:H430"/>
    <mergeCell ref="I430:M430"/>
    <mergeCell ref="N430:R430"/>
    <mergeCell ref="X445:AG445"/>
    <mergeCell ref="S300:AG300"/>
    <mergeCell ref="AC429:AG429"/>
    <mergeCell ref="X429:AB429"/>
    <mergeCell ref="S429:W429"/>
    <mergeCell ref="D334:L334"/>
    <mergeCell ref="T334:Z334"/>
    <mergeCell ref="AA334:AG334"/>
    <mergeCell ref="D335:L335"/>
    <mergeCell ref="M327:S327"/>
    <mergeCell ref="Y373:AG373"/>
    <mergeCell ref="D370:O370"/>
    <mergeCell ref="P370:X370"/>
    <mergeCell ref="Y370:AG370"/>
    <mergeCell ref="D371:O371"/>
    <mergeCell ref="P371:X371"/>
    <mergeCell ref="Y371:AG371"/>
    <mergeCell ref="I429:M429"/>
    <mergeCell ref="D429:H429"/>
    <mergeCell ref="Z494:AC494"/>
    <mergeCell ref="N495:Q495"/>
    <mergeCell ref="R495:U495"/>
    <mergeCell ref="V495:Y495"/>
    <mergeCell ref="Z495:AC495"/>
    <mergeCell ref="K495:M495"/>
    <mergeCell ref="K494:M494"/>
    <mergeCell ref="D444:M444"/>
    <mergeCell ref="D342:M343"/>
    <mergeCell ref="N346:W346"/>
    <mergeCell ref="X346:AG346"/>
    <mergeCell ref="N343:W343"/>
    <mergeCell ref="X343:AG343"/>
    <mergeCell ref="M338:S338"/>
    <mergeCell ref="T338:Z338"/>
    <mergeCell ref="D350:AG350"/>
    <mergeCell ref="D352:M352"/>
    <mergeCell ref="N352:W352"/>
    <mergeCell ref="M336:S336"/>
    <mergeCell ref="T336:Z336"/>
    <mergeCell ref="AA336:AG336"/>
    <mergeCell ref="AA338:AG338"/>
    <mergeCell ref="N496:Q496"/>
    <mergeCell ref="R496:U496"/>
    <mergeCell ref="V496:Y496"/>
    <mergeCell ref="Z496:AC496"/>
    <mergeCell ref="D607:AG607"/>
    <mergeCell ref="X597:AG597"/>
    <mergeCell ref="X586:AG586"/>
    <mergeCell ref="D502:AG502"/>
    <mergeCell ref="D507:AG507"/>
    <mergeCell ref="D597:M597"/>
    <mergeCell ref="N597:W597"/>
    <mergeCell ref="D553:M553"/>
    <mergeCell ref="N553:W553"/>
    <mergeCell ref="D601:M601"/>
    <mergeCell ref="D372:O372"/>
    <mergeCell ref="P372:X372"/>
    <mergeCell ref="Y372:AG372"/>
    <mergeCell ref="D337:L337"/>
    <mergeCell ref="D338:L338"/>
    <mergeCell ref="D373:O373"/>
    <mergeCell ref="P373:X373"/>
    <mergeCell ref="N353:W353"/>
    <mergeCell ref="D344:M344"/>
    <mergeCell ref="D374:O374"/>
    <mergeCell ref="N601:W601"/>
    <mergeCell ref="AD499:AG499"/>
    <mergeCell ref="N500:Q500"/>
    <mergeCell ref="R500:U500"/>
    <mergeCell ref="AA337:AG337"/>
    <mergeCell ref="D336:L336"/>
    <mergeCell ref="D316:AG316"/>
    <mergeCell ref="D318:AG318"/>
    <mergeCell ref="D320:AG320"/>
    <mergeCell ref="AA322:AG322"/>
    <mergeCell ref="T322:Z322"/>
    <mergeCell ref="M322:S322"/>
    <mergeCell ref="D322:L322"/>
    <mergeCell ref="D323:AG323"/>
    <mergeCell ref="T324:Z324"/>
    <mergeCell ref="M329:S329"/>
    <mergeCell ref="M324:S324"/>
    <mergeCell ref="AA329:AG329"/>
    <mergeCell ref="AA328:AG328"/>
    <mergeCell ref="AA327:AG327"/>
    <mergeCell ref="M207:O207"/>
    <mergeCell ref="D213:I213"/>
    <mergeCell ref="P213:R213"/>
    <mergeCell ref="T326:Z326"/>
    <mergeCell ref="D329:L329"/>
    <mergeCell ref="D328:L328"/>
    <mergeCell ref="D327:L327"/>
    <mergeCell ref="T329:Z329"/>
    <mergeCell ref="T328:Z328"/>
    <mergeCell ref="T327:Z327"/>
    <mergeCell ref="AA326:AG326"/>
    <mergeCell ref="T333:Z333"/>
    <mergeCell ref="D298:R298"/>
    <mergeCell ref="M335:S335"/>
    <mergeCell ref="T335:Z335"/>
    <mergeCell ref="AA335:AG335"/>
    <mergeCell ref="J200:L200"/>
    <mergeCell ref="J199:L199"/>
    <mergeCell ref="V201:X201"/>
    <mergeCell ref="D201:I201"/>
    <mergeCell ref="AB201:AD201"/>
    <mergeCell ref="M328:S328"/>
    <mergeCell ref="D222:I222"/>
    <mergeCell ref="J222:L222"/>
    <mergeCell ref="M222:O222"/>
    <mergeCell ref="P222:R222"/>
    <mergeCell ref="S222:U222"/>
    <mergeCell ref="V222:X222"/>
    <mergeCell ref="Y222:AA222"/>
    <mergeCell ref="AB222:AD222"/>
    <mergeCell ref="Y213:AA213"/>
    <mergeCell ref="D212:I212"/>
    <mergeCell ref="D299:R299"/>
    <mergeCell ref="S299:AG299"/>
    <mergeCell ref="D300:R300"/>
    <mergeCell ref="D326:L326"/>
    <mergeCell ref="D325:L325"/>
    <mergeCell ref="D324:L324"/>
    <mergeCell ref="M204:O204"/>
    <mergeCell ref="J213:L213"/>
    <mergeCell ref="M213:O213"/>
    <mergeCell ref="V212:X212"/>
    <mergeCell ref="Y212:AA212"/>
    <mergeCell ref="AB212:AD212"/>
    <mergeCell ref="D214:AG214"/>
    <mergeCell ref="Y206:AA206"/>
    <mergeCell ref="D202:AG202"/>
    <mergeCell ref="AE207:AG207"/>
    <mergeCell ref="AE199:AG199"/>
    <mergeCell ref="AE200:AG200"/>
    <mergeCell ref="AE201:AG201"/>
    <mergeCell ref="J210:L210"/>
    <mergeCell ref="J211:L211"/>
    <mergeCell ref="M209:O209"/>
    <mergeCell ref="M210:O210"/>
    <mergeCell ref="M211:O211"/>
    <mergeCell ref="P205:R205"/>
    <mergeCell ref="P207:R207"/>
    <mergeCell ref="D200:I200"/>
    <mergeCell ref="D199:I199"/>
    <mergeCell ref="D198:I198"/>
    <mergeCell ref="D197:I197"/>
    <mergeCell ref="D207:I207"/>
    <mergeCell ref="D205:I205"/>
    <mergeCell ref="S207:U207"/>
    <mergeCell ref="Y197:AA197"/>
    <mergeCell ref="Y198:AA198"/>
    <mergeCell ref="V197:X197"/>
    <mergeCell ref="V198:X198"/>
    <mergeCell ref="V199:X199"/>
    <mergeCell ref="J198:L198"/>
    <mergeCell ref="J197:L197"/>
    <mergeCell ref="M197:O197"/>
    <mergeCell ref="M198:O198"/>
    <mergeCell ref="M199:O199"/>
    <mergeCell ref="M200:O200"/>
    <mergeCell ref="M201:O201"/>
    <mergeCell ref="V200:X200"/>
    <mergeCell ref="P199:R199"/>
    <mergeCell ref="P200:R200"/>
    <mergeCell ref="D129:AG129"/>
    <mergeCell ref="D146:AG148"/>
    <mergeCell ref="D155:AG156"/>
    <mergeCell ref="D158:AG158"/>
    <mergeCell ref="S197:U197"/>
    <mergeCell ref="S198:U198"/>
    <mergeCell ref="P198:R198"/>
    <mergeCell ref="Y102:AC102"/>
    <mergeCell ref="E176:AG177"/>
    <mergeCell ref="D104:AG105"/>
    <mergeCell ref="D101:N101"/>
    <mergeCell ref="O101:S101"/>
    <mergeCell ref="T101:X101"/>
    <mergeCell ref="Y101:AC101"/>
    <mergeCell ref="D102:N102"/>
    <mergeCell ref="O102:S102"/>
    <mergeCell ref="T102:X102"/>
    <mergeCell ref="D194:I195"/>
    <mergeCell ref="J195:L195"/>
    <mergeCell ref="AE195:AG195"/>
    <mergeCell ref="AB195:AD195"/>
    <mergeCell ref="Y195:AA195"/>
    <mergeCell ref="D196:AG196"/>
    <mergeCell ref="S200:U200"/>
    <mergeCell ref="AB200:AD200"/>
    <mergeCell ref="V195:X195"/>
    <mergeCell ref="S195:U195"/>
    <mergeCell ref="P195:R195"/>
    <mergeCell ref="M195:O195"/>
    <mergeCell ref="J194:AG194"/>
    <mergeCell ref="D113:AG120"/>
    <mergeCell ref="D133:AG134"/>
    <mergeCell ref="D138:AG139"/>
    <mergeCell ref="D152:AG153"/>
    <mergeCell ref="D9:AG11"/>
    <mergeCell ref="D13:AG13"/>
    <mergeCell ref="Y24:AG24"/>
    <mergeCell ref="Y23:AG23"/>
    <mergeCell ref="Y22:AG22"/>
    <mergeCell ref="Y21:AG21"/>
    <mergeCell ref="P21:X21"/>
    <mergeCell ref="P24:X24"/>
    <mergeCell ref="P23:X23"/>
    <mergeCell ref="P22:X22"/>
    <mergeCell ref="D21:O21"/>
    <mergeCell ref="D24:O24"/>
    <mergeCell ref="D23:O23"/>
    <mergeCell ref="D22:O22"/>
    <mergeCell ref="D85:AG86"/>
    <mergeCell ref="D88:AG89"/>
    <mergeCell ref="D93:AG95"/>
    <mergeCell ref="D62:AG62"/>
    <mergeCell ref="D34:AG39"/>
    <mergeCell ref="Y78:AC78"/>
    <mergeCell ref="D78:N78"/>
    <mergeCell ref="D54:AG55"/>
    <mergeCell ref="D57:AG58"/>
    <mergeCell ref="D41:AG41"/>
    <mergeCell ref="D48:AG48"/>
    <mergeCell ref="D50:AG50"/>
    <mergeCell ref="D66:AG67"/>
    <mergeCell ref="D71:AG73"/>
    <mergeCell ref="AB199:AD199"/>
    <mergeCell ref="D77:N77"/>
    <mergeCell ref="O77:S77"/>
    <mergeCell ref="T77:X77"/>
    <mergeCell ref="Y77:AC77"/>
    <mergeCell ref="D99:N99"/>
    <mergeCell ref="O99:S99"/>
    <mergeCell ref="T99:X99"/>
    <mergeCell ref="Y99:AC99"/>
    <mergeCell ref="O78:S78"/>
    <mergeCell ref="T78:X78"/>
    <mergeCell ref="P197:R197"/>
    <mergeCell ref="S199:U199"/>
    <mergeCell ref="D80:AG81"/>
    <mergeCell ref="E178:AG179"/>
    <mergeCell ref="Y100:AC100"/>
    <mergeCell ref="E180:AG180"/>
    <mergeCell ref="D109:AG109"/>
    <mergeCell ref="D162:AG163"/>
    <mergeCell ref="D167:AG169"/>
    <mergeCell ref="D143:AG144"/>
    <mergeCell ref="D173:AG175"/>
    <mergeCell ref="AE197:AG197"/>
    <mergeCell ref="AE198:AG198"/>
    <mergeCell ref="D124:AG125"/>
    <mergeCell ref="P374:X374"/>
    <mergeCell ref="Y374:AG374"/>
    <mergeCell ref="X344:AG344"/>
    <mergeCell ref="D345:M345"/>
    <mergeCell ref="N345:W345"/>
    <mergeCell ref="X345:AG345"/>
    <mergeCell ref="D354:M354"/>
    <mergeCell ref="X357:AG357"/>
    <mergeCell ref="X354:AG354"/>
    <mergeCell ref="D346:M346"/>
    <mergeCell ref="D369:O369"/>
    <mergeCell ref="P369:X369"/>
    <mergeCell ref="Y369:AG369"/>
    <mergeCell ref="D368:O368"/>
    <mergeCell ref="P368:X368"/>
    <mergeCell ref="Y368:AG368"/>
    <mergeCell ref="D365:AG365"/>
    <mergeCell ref="D367:O367"/>
    <mergeCell ref="P367:X367"/>
    <mergeCell ref="Y367:AG367"/>
    <mergeCell ref="D359:AG361"/>
    <mergeCell ref="D356:M356"/>
    <mergeCell ref="N356:W356"/>
    <mergeCell ref="X356:AG356"/>
    <mergeCell ref="D357:M357"/>
    <mergeCell ref="N357:W357"/>
    <mergeCell ref="D353:M353"/>
    <mergeCell ref="X353:AG353"/>
    <mergeCell ref="D355:M355"/>
    <mergeCell ref="N355:W355"/>
    <mergeCell ref="X355:AG355"/>
    <mergeCell ref="X352:AG352"/>
    <mergeCell ref="D387:AG387"/>
    <mergeCell ref="D400:Q400"/>
    <mergeCell ref="D399:Q399"/>
    <mergeCell ref="D398:Q398"/>
    <mergeCell ref="D397:Q397"/>
    <mergeCell ref="D396:Q396"/>
    <mergeCell ref="D395:Q395"/>
    <mergeCell ref="D394:Q394"/>
    <mergeCell ref="D393:Q393"/>
    <mergeCell ref="D392:Q392"/>
    <mergeCell ref="D391:Q391"/>
    <mergeCell ref="D390:Q390"/>
    <mergeCell ref="D389:Q389"/>
    <mergeCell ref="R399:AG399"/>
    <mergeCell ref="R398:AG398"/>
    <mergeCell ref="R396:AG396"/>
    <mergeCell ref="R395:AG395"/>
    <mergeCell ref="R394:AG394"/>
    <mergeCell ref="R393:AG393"/>
    <mergeCell ref="R392:AG392"/>
    <mergeCell ref="R391:AG391"/>
    <mergeCell ref="R390:AG390"/>
    <mergeCell ref="R389:AG389"/>
    <mergeCell ref="R400:AG400"/>
    <mergeCell ref="R397:AG397"/>
    <mergeCell ref="N730:AG730"/>
    <mergeCell ref="N731:Q731"/>
    <mergeCell ref="R731:U731"/>
    <mergeCell ref="V731:Y731"/>
    <mergeCell ref="Z731:AC731"/>
    <mergeCell ref="AD731:AG731"/>
    <mergeCell ref="N746:Q746"/>
    <mergeCell ref="N745:Q745"/>
    <mergeCell ref="N744:Q744"/>
    <mergeCell ref="N743:Q743"/>
    <mergeCell ref="N742:Q742"/>
    <mergeCell ref="N748:Q748"/>
    <mergeCell ref="N747:Q747"/>
    <mergeCell ref="R732:U732"/>
    <mergeCell ref="R733:U733"/>
    <mergeCell ref="R734:U734"/>
    <mergeCell ref="V735:Y735"/>
    <mergeCell ref="V736:Y736"/>
    <mergeCell ref="V737:Y737"/>
    <mergeCell ref="V738:Y738"/>
    <mergeCell ref="V740:Y740"/>
    <mergeCell ref="AD732:AG732"/>
    <mergeCell ref="AD733:AG733"/>
    <mergeCell ref="AD734:AG734"/>
    <mergeCell ref="AD735:AG735"/>
    <mergeCell ref="AD736:AG736"/>
    <mergeCell ref="AD737:AG737"/>
    <mergeCell ref="AD738:AG738"/>
    <mergeCell ref="AD740:AG740"/>
    <mergeCell ref="AD741:AG741"/>
    <mergeCell ref="R737:U737"/>
    <mergeCell ref="N733:Q733"/>
    <mergeCell ref="D745:M745"/>
    <mergeCell ref="D744:M744"/>
    <mergeCell ref="D743:M743"/>
    <mergeCell ref="D742:M742"/>
    <mergeCell ref="D741:M741"/>
    <mergeCell ref="D740:M740"/>
    <mergeCell ref="D738:M738"/>
    <mergeCell ref="D737:M737"/>
    <mergeCell ref="D736:M736"/>
    <mergeCell ref="D735:M735"/>
    <mergeCell ref="N732:Q732"/>
    <mergeCell ref="V732:Y732"/>
    <mergeCell ref="V733:Y733"/>
    <mergeCell ref="V734:Y734"/>
    <mergeCell ref="N750:Q750"/>
    <mergeCell ref="N749:Q749"/>
    <mergeCell ref="R748:U748"/>
    <mergeCell ref="R749:U749"/>
    <mergeCell ref="R750:U750"/>
    <mergeCell ref="V745:Y745"/>
    <mergeCell ref="V746:Y746"/>
    <mergeCell ref="V747:Y747"/>
    <mergeCell ref="V748:Y748"/>
    <mergeCell ref="V749:Y749"/>
    <mergeCell ref="V750:Y750"/>
    <mergeCell ref="R735:U735"/>
    <mergeCell ref="R736:U736"/>
    <mergeCell ref="D734:M734"/>
    <mergeCell ref="N737:Q737"/>
    <mergeCell ref="N736:Q736"/>
    <mergeCell ref="N735:Q735"/>
    <mergeCell ref="N734:Q734"/>
    <mergeCell ref="D755:M755"/>
    <mergeCell ref="N755:Q755"/>
    <mergeCell ref="R755:U755"/>
    <mergeCell ref="V755:Y755"/>
    <mergeCell ref="Z755:AC755"/>
    <mergeCell ref="AD755:AG755"/>
    <mergeCell ref="Z732:AC732"/>
    <mergeCell ref="Z733:AC733"/>
    <mergeCell ref="Z734:AC734"/>
    <mergeCell ref="Z735:AC735"/>
    <mergeCell ref="Z736:AC736"/>
    <mergeCell ref="Z737:AC737"/>
    <mergeCell ref="Z738:AC738"/>
    <mergeCell ref="Z740:AC740"/>
    <mergeCell ref="Z741:AC741"/>
    <mergeCell ref="Z742:AC742"/>
    <mergeCell ref="Z743:AC743"/>
    <mergeCell ref="Z744:AC744"/>
    <mergeCell ref="V741:Y741"/>
    <mergeCell ref="V742:Y742"/>
    <mergeCell ref="V743:Y743"/>
    <mergeCell ref="AD742:AG742"/>
    <mergeCell ref="AD743:AG743"/>
    <mergeCell ref="AD744:AG744"/>
    <mergeCell ref="N741:Q741"/>
    <mergeCell ref="N740:Q740"/>
    <mergeCell ref="N738:Q738"/>
    <mergeCell ref="D750:M750"/>
    <mergeCell ref="D749:M749"/>
    <mergeCell ref="D748:M748"/>
    <mergeCell ref="D747:M747"/>
    <mergeCell ref="D746:M746"/>
    <mergeCell ref="AD754:AG754"/>
    <mergeCell ref="AD745:AG745"/>
    <mergeCell ref="AD746:AG746"/>
    <mergeCell ref="AD747:AG747"/>
    <mergeCell ref="AD748:AG748"/>
    <mergeCell ref="AD749:AG749"/>
    <mergeCell ref="AD750:AG750"/>
    <mergeCell ref="Z747:AC747"/>
    <mergeCell ref="Z748:AC748"/>
    <mergeCell ref="Z749:AC749"/>
    <mergeCell ref="Z750:AC750"/>
    <mergeCell ref="V744:Y744"/>
    <mergeCell ref="Z745:AC745"/>
    <mergeCell ref="Z746:AC746"/>
    <mergeCell ref="R744:U744"/>
    <mergeCell ref="R745:U745"/>
    <mergeCell ref="R746:U746"/>
    <mergeCell ref="R747:U747"/>
    <mergeCell ref="R741:U741"/>
    <mergeCell ref="R742:U742"/>
    <mergeCell ref="R743:U743"/>
    <mergeCell ref="D764:M764"/>
    <mergeCell ref="N764:Q764"/>
    <mergeCell ref="R764:U764"/>
    <mergeCell ref="V764:Y764"/>
    <mergeCell ref="Z764:AC764"/>
    <mergeCell ref="AD764:AG764"/>
    <mergeCell ref="D765:M765"/>
    <mergeCell ref="N765:Q765"/>
    <mergeCell ref="R765:U765"/>
    <mergeCell ref="V765:Y765"/>
    <mergeCell ref="Z765:AC765"/>
    <mergeCell ref="AD765:AG765"/>
    <mergeCell ref="D762:M762"/>
    <mergeCell ref="N762:Q762"/>
    <mergeCell ref="R762:U762"/>
    <mergeCell ref="V762:Y762"/>
    <mergeCell ref="Z762:AC762"/>
    <mergeCell ref="AD762:AG762"/>
    <mergeCell ref="D763:M763"/>
    <mergeCell ref="N763:Q763"/>
    <mergeCell ref="R763:U763"/>
    <mergeCell ref="V763:Y763"/>
    <mergeCell ref="Z763:AC763"/>
    <mergeCell ref="AD763:AG763"/>
    <mergeCell ref="D759:M759"/>
    <mergeCell ref="N759:Q759"/>
    <mergeCell ref="R754:U754"/>
    <mergeCell ref="V754:Y754"/>
    <mergeCell ref="Z754:AC754"/>
    <mergeCell ref="D768:M768"/>
    <mergeCell ref="N768:Q768"/>
    <mergeCell ref="R768:U768"/>
    <mergeCell ref="V768:Y768"/>
    <mergeCell ref="Z768:AC768"/>
    <mergeCell ref="AD768:AG768"/>
    <mergeCell ref="D769:M769"/>
    <mergeCell ref="N769:Q769"/>
    <mergeCell ref="R769:U769"/>
    <mergeCell ref="V769:Y769"/>
    <mergeCell ref="Z769:AC769"/>
    <mergeCell ref="AD769:AG769"/>
    <mergeCell ref="D766:M766"/>
    <mergeCell ref="N766:Q766"/>
    <mergeCell ref="R766:U766"/>
    <mergeCell ref="V766:Y766"/>
    <mergeCell ref="Z766:AC766"/>
    <mergeCell ref="AD766:AG766"/>
    <mergeCell ref="D767:M767"/>
    <mergeCell ref="N767:Q767"/>
    <mergeCell ref="R767:U767"/>
    <mergeCell ref="V767:Y767"/>
    <mergeCell ref="Z767:AC767"/>
    <mergeCell ref="AD767:AG767"/>
    <mergeCell ref="D772:M772"/>
    <mergeCell ref="N772:Q772"/>
    <mergeCell ref="R772:U772"/>
    <mergeCell ref="V772:Y772"/>
    <mergeCell ref="Z772:AC772"/>
    <mergeCell ref="AD772:AG772"/>
    <mergeCell ref="D770:M770"/>
    <mergeCell ref="N770:Q770"/>
    <mergeCell ref="R770:U770"/>
    <mergeCell ref="V770:Y770"/>
    <mergeCell ref="Z770:AC770"/>
    <mergeCell ref="AD770:AG770"/>
    <mergeCell ref="D771:M771"/>
    <mergeCell ref="N771:Q771"/>
    <mergeCell ref="R771:U771"/>
    <mergeCell ref="V771:Y771"/>
    <mergeCell ref="Z771:AC771"/>
    <mergeCell ref="AD771:AG771"/>
    <mergeCell ref="D408:H408"/>
    <mergeCell ref="I408:M408"/>
    <mergeCell ref="N408:R408"/>
    <mergeCell ref="S408:W408"/>
    <mergeCell ref="X408:AB408"/>
    <mergeCell ref="AC408:AG408"/>
    <mergeCell ref="D404:AG404"/>
    <mergeCell ref="D406:H407"/>
    <mergeCell ref="I406:AG406"/>
    <mergeCell ref="I407:M407"/>
    <mergeCell ref="N407:R407"/>
    <mergeCell ref="S407:W407"/>
    <mergeCell ref="X407:AB407"/>
    <mergeCell ref="AC407:AG407"/>
    <mergeCell ref="I410:M410"/>
    <mergeCell ref="N410:R410"/>
    <mergeCell ref="S410:W410"/>
    <mergeCell ref="X410:AB410"/>
    <mergeCell ref="AC410:AG410"/>
    <mergeCell ref="D413:H413"/>
    <mergeCell ref="I413:M413"/>
    <mergeCell ref="N413:R413"/>
    <mergeCell ref="S413:W413"/>
    <mergeCell ref="X413:AB413"/>
    <mergeCell ref="AC413:AG413"/>
    <mergeCell ref="D409:H409"/>
    <mergeCell ref="I409:M409"/>
    <mergeCell ref="N409:R409"/>
    <mergeCell ref="S409:W409"/>
    <mergeCell ref="X409:AB409"/>
    <mergeCell ref="AC409:AG409"/>
    <mergeCell ref="D420:H421"/>
    <mergeCell ref="I420:AG420"/>
    <mergeCell ref="I421:M421"/>
    <mergeCell ref="N421:R421"/>
    <mergeCell ref="S421:W421"/>
    <mergeCell ref="X421:AB421"/>
    <mergeCell ref="AC421:AG421"/>
    <mergeCell ref="D412:H412"/>
    <mergeCell ref="I412:M412"/>
    <mergeCell ref="N412:R412"/>
    <mergeCell ref="S412:W412"/>
    <mergeCell ref="X412:AB412"/>
    <mergeCell ref="AC412:AG412"/>
    <mergeCell ref="D415:H415"/>
    <mergeCell ref="I415:M415"/>
    <mergeCell ref="N415:R415"/>
    <mergeCell ref="S415:W415"/>
    <mergeCell ref="X415:AB415"/>
    <mergeCell ref="AC415:AG415"/>
    <mergeCell ref="D416:H416"/>
    <mergeCell ref="X414:AB414"/>
    <mergeCell ref="AC414:AG414"/>
    <mergeCell ref="D410:H410"/>
    <mergeCell ref="D414:H414"/>
    <mergeCell ref="I414:M414"/>
    <mergeCell ref="N425:R425"/>
    <mergeCell ref="S425:W425"/>
    <mergeCell ref="X425:AB425"/>
    <mergeCell ref="AC425:AG425"/>
    <mergeCell ref="D422:H422"/>
    <mergeCell ref="I422:M422"/>
    <mergeCell ref="N422:R422"/>
    <mergeCell ref="S422:W422"/>
    <mergeCell ref="X422:AB422"/>
    <mergeCell ref="AC422:AG422"/>
    <mergeCell ref="D423:H423"/>
    <mergeCell ref="I423:M423"/>
    <mergeCell ref="N423:R423"/>
    <mergeCell ref="S423:W423"/>
    <mergeCell ref="X423:AB423"/>
    <mergeCell ref="AC423:AG423"/>
    <mergeCell ref="AC411:AG411"/>
    <mergeCell ref="D411:H411"/>
    <mergeCell ref="I411:M411"/>
    <mergeCell ref="N411:R411"/>
    <mergeCell ref="S411:W411"/>
    <mergeCell ref="X411:AB411"/>
    <mergeCell ref="N414:R414"/>
    <mergeCell ref="S414:W414"/>
    <mergeCell ref="I416:M416"/>
    <mergeCell ref="N416:R416"/>
    <mergeCell ref="S416:W416"/>
    <mergeCell ref="N428:R428"/>
    <mergeCell ref="S428:W428"/>
    <mergeCell ref="X428:AB428"/>
    <mergeCell ref="AC428:AG428"/>
    <mergeCell ref="D426:H426"/>
    <mergeCell ref="I426:M426"/>
    <mergeCell ref="N426:R426"/>
    <mergeCell ref="S426:W426"/>
    <mergeCell ref="X426:AB426"/>
    <mergeCell ref="AC426:AG426"/>
    <mergeCell ref="D427:H427"/>
    <mergeCell ref="I427:M427"/>
    <mergeCell ref="N427:R427"/>
    <mergeCell ref="S427:W427"/>
    <mergeCell ref="X427:AB427"/>
    <mergeCell ref="AC427:AG427"/>
    <mergeCell ref="X416:AB416"/>
    <mergeCell ref="AC416:AG416"/>
    <mergeCell ref="D424:H424"/>
    <mergeCell ref="I424:M424"/>
    <mergeCell ref="N424:R424"/>
    <mergeCell ref="S424:W424"/>
    <mergeCell ref="X424:AB424"/>
    <mergeCell ref="AC424:AG424"/>
    <mergeCell ref="D425:H425"/>
    <mergeCell ref="I425:M425"/>
    <mergeCell ref="D428:H428"/>
    <mergeCell ref="I428:M428"/>
    <mergeCell ref="X439:AG439"/>
    <mergeCell ref="D443:M443"/>
    <mergeCell ref="N443:W443"/>
    <mergeCell ref="X443:AG443"/>
    <mergeCell ref="D440:M440"/>
    <mergeCell ref="N440:W440"/>
    <mergeCell ref="X440:AG440"/>
    <mergeCell ref="D441:M441"/>
    <mergeCell ref="N441:W441"/>
    <mergeCell ref="X441:AG441"/>
    <mergeCell ref="D454:M454"/>
    <mergeCell ref="D469:M469"/>
    <mergeCell ref="D471:M471"/>
    <mergeCell ref="D468:M468"/>
    <mergeCell ref="D467:M467"/>
    <mergeCell ref="D466:M466"/>
    <mergeCell ref="D465:M465"/>
    <mergeCell ref="D464:M464"/>
    <mergeCell ref="D463:M463"/>
    <mergeCell ref="X468:AG468"/>
    <mergeCell ref="X469:AG469"/>
    <mergeCell ref="N454:W454"/>
    <mergeCell ref="N455:W455"/>
    <mergeCell ref="N456:W456"/>
    <mergeCell ref="X458:AG458"/>
    <mergeCell ref="X459:AG459"/>
    <mergeCell ref="X460:AG460"/>
    <mergeCell ref="X461:AG461"/>
    <mergeCell ref="X462:AG462"/>
    <mergeCell ref="X463:AG463"/>
    <mergeCell ref="X464:AG464"/>
    <mergeCell ref="X465:AG465"/>
    <mergeCell ref="D447:AG447"/>
    <mergeCell ref="D476:AG476"/>
    <mergeCell ref="D479:M479"/>
    <mergeCell ref="N479:W479"/>
    <mergeCell ref="X479:AG479"/>
    <mergeCell ref="D480:M480"/>
    <mergeCell ref="N480:W480"/>
    <mergeCell ref="X480:AG480"/>
    <mergeCell ref="D451:AG451"/>
    <mergeCell ref="D453:M453"/>
    <mergeCell ref="N453:W453"/>
    <mergeCell ref="X453:AG453"/>
    <mergeCell ref="D461:M461"/>
    <mergeCell ref="D460:M460"/>
    <mergeCell ref="D459:M459"/>
    <mergeCell ref="D458:M458"/>
    <mergeCell ref="D457:M457"/>
    <mergeCell ref="D456:M456"/>
    <mergeCell ref="D462:M462"/>
    <mergeCell ref="X454:AG454"/>
    <mergeCell ref="X455:AG455"/>
    <mergeCell ref="X456:AG456"/>
    <mergeCell ref="X457:AG457"/>
    <mergeCell ref="N457:W457"/>
    <mergeCell ref="N458:W458"/>
    <mergeCell ref="N459:W459"/>
    <mergeCell ref="N460:W460"/>
    <mergeCell ref="N461:W461"/>
    <mergeCell ref="N462:W462"/>
    <mergeCell ref="X471:AG471"/>
    <mergeCell ref="D473:AG473"/>
    <mergeCell ref="D455:M455"/>
    <mergeCell ref="D499:J499"/>
    <mergeCell ref="D500:J500"/>
    <mergeCell ref="K500:M500"/>
    <mergeCell ref="AD498:AG498"/>
    <mergeCell ref="N499:Q499"/>
    <mergeCell ref="R499:U499"/>
    <mergeCell ref="Z498:AC498"/>
    <mergeCell ref="R494:U494"/>
    <mergeCell ref="V494:Y494"/>
    <mergeCell ref="D509:M509"/>
    <mergeCell ref="N509:W509"/>
    <mergeCell ref="X509:AG509"/>
    <mergeCell ref="D482:M482"/>
    <mergeCell ref="N482:W482"/>
    <mergeCell ref="X482:AG482"/>
    <mergeCell ref="D485:M485"/>
    <mergeCell ref="N485:W485"/>
    <mergeCell ref="X485:AG485"/>
    <mergeCell ref="D486:M486"/>
    <mergeCell ref="N486:W486"/>
    <mergeCell ref="X486:AG486"/>
    <mergeCell ref="AD492:AG492"/>
    <mergeCell ref="AD494:AG494"/>
    <mergeCell ref="AD495:AG495"/>
    <mergeCell ref="AD496:AG496"/>
    <mergeCell ref="D496:J496"/>
    <mergeCell ref="D495:J495"/>
    <mergeCell ref="D494:J494"/>
    <mergeCell ref="N492:Q492"/>
    <mergeCell ref="Z500:AC500"/>
    <mergeCell ref="AD500:AG500"/>
    <mergeCell ref="D497:AG497"/>
    <mergeCell ref="D510:M510"/>
    <mergeCell ref="N510:W510"/>
    <mergeCell ref="X510:AG510"/>
    <mergeCell ref="N463:W463"/>
    <mergeCell ref="N464:W464"/>
    <mergeCell ref="N465:W465"/>
    <mergeCell ref="N466:W466"/>
    <mergeCell ref="N467:W467"/>
    <mergeCell ref="N468:W468"/>
    <mergeCell ref="N469:W469"/>
    <mergeCell ref="N471:W471"/>
    <mergeCell ref="D490:AG490"/>
    <mergeCell ref="D492:J492"/>
    <mergeCell ref="K492:M492"/>
    <mergeCell ref="D493:AG493"/>
    <mergeCell ref="V499:Y499"/>
    <mergeCell ref="Z499:AC499"/>
    <mergeCell ref="D483:M483"/>
    <mergeCell ref="N483:W483"/>
    <mergeCell ref="X483:AG483"/>
    <mergeCell ref="X466:AG466"/>
    <mergeCell ref="X467:AG467"/>
    <mergeCell ref="D481:M481"/>
    <mergeCell ref="N481:W481"/>
    <mergeCell ref="X481:AG481"/>
    <mergeCell ref="D484:M484"/>
    <mergeCell ref="N484:W484"/>
    <mergeCell ref="X484:AG484"/>
    <mergeCell ref="K499:M499"/>
    <mergeCell ref="D498:J498"/>
    <mergeCell ref="K498:M498"/>
    <mergeCell ref="K496:M496"/>
    <mergeCell ref="D514:M514"/>
    <mergeCell ref="N514:W514"/>
    <mergeCell ref="X514:AG514"/>
    <mergeCell ref="D515:M515"/>
    <mergeCell ref="N515:W515"/>
    <mergeCell ref="X515:AG515"/>
    <mergeCell ref="D511:M511"/>
    <mergeCell ref="N511:W511"/>
    <mergeCell ref="X511:AG511"/>
    <mergeCell ref="D512:M512"/>
    <mergeCell ref="N512:W512"/>
    <mergeCell ref="X512:AG512"/>
    <mergeCell ref="D518:M518"/>
    <mergeCell ref="N518:W518"/>
    <mergeCell ref="X518:AG518"/>
    <mergeCell ref="D516:M516"/>
    <mergeCell ref="N516:W516"/>
    <mergeCell ref="X516:AG516"/>
    <mergeCell ref="D517:M517"/>
    <mergeCell ref="N517:W517"/>
    <mergeCell ref="X517:AG517"/>
    <mergeCell ref="Z526:AC526"/>
    <mergeCell ref="AD526:AG526"/>
    <mergeCell ref="D522:AG522"/>
    <mergeCell ref="D524:I526"/>
    <mergeCell ref="J524:U524"/>
    <mergeCell ref="V524:AG524"/>
    <mergeCell ref="Z529:AC529"/>
    <mergeCell ref="AD529:AG529"/>
    <mergeCell ref="V527:Y527"/>
    <mergeCell ref="Z527:AC527"/>
    <mergeCell ref="AD527:AG527"/>
    <mergeCell ref="D528:I528"/>
    <mergeCell ref="J528:M528"/>
    <mergeCell ref="N528:Q528"/>
    <mergeCell ref="R528:U528"/>
    <mergeCell ref="V528:Y528"/>
    <mergeCell ref="Z528:AC528"/>
    <mergeCell ref="AD528:AG528"/>
    <mergeCell ref="D529:I529"/>
    <mergeCell ref="J529:M529"/>
    <mergeCell ref="N529:Q529"/>
    <mergeCell ref="R529:U529"/>
    <mergeCell ref="V529:Y529"/>
    <mergeCell ref="N527:Q527"/>
    <mergeCell ref="R527:U527"/>
    <mergeCell ref="J525:U525"/>
    <mergeCell ref="V525:AG525"/>
    <mergeCell ref="J526:M526"/>
    <mergeCell ref="N526:Q526"/>
    <mergeCell ref="R526:U526"/>
    <mergeCell ref="V526:Y526"/>
    <mergeCell ref="J539:M539"/>
    <mergeCell ref="N539:Q539"/>
    <mergeCell ref="N540:Q540"/>
    <mergeCell ref="N542:Q542"/>
    <mergeCell ref="D557:M557"/>
    <mergeCell ref="D556:M556"/>
    <mergeCell ref="D555:M555"/>
    <mergeCell ref="D544:AG544"/>
    <mergeCell ref="D548:M549"/>
    <mergeCell ref="N548:W549"/>
    <mergeCell ref="X548:AG549"/>
    <mergeCell ref="N557:W557"/>
    <mergeCell ref="D552:M552"/>
    <mergeCell ref="N552:W552"/>
    <mergeCell ref="X552:AG552"/>
    <mergeCell ref="X553:AG553"/>
    <mergeCell ref="J543:M543"/>
    <mergeCell ref="D540:I540"/>
    <mergeCell ref="N554:W554"/>
    <mergeCell ref="N555:W555"/>
    <mergeCell ref="X555:AG555"/>
    <mergeCell ref="N556:W556"/>
    <mergeCell ref="X556:AG556"/>
    <mergeCell ref="D541:I541"/>
    <mergeCell ref="J541:M541"/>
    <mergeCell ref="N541:Q541"/>
    <mergeCell ref="D780:AG781"/>
    <mergeCell ref="B1:AH1"/>
    <mergeCell ref="D575:AG575"/>
    <mergeCell ref="D561:AG561"/>
    <mergeCell ref="D563:M564"/>
    <mergeCell ref="N563:W564"/>
    <mergeCell ref="X563:AG564"/>
    <mergeCell ref="D565:M565"/>
    <mergeCell ref="N565:W565"/>
    <mergeCell ref="X565:AG565"/>
    <mergeCell ref="D566:M566"/>
    <mergeCell ref="N566:W566"/>
    <mergeCell ref="X566:AG566"/>
    <mergeCell ref="D567:M567"/>
    <mergeCell ref="N567:W567"/>
    <mergeCell ref="X567:AG567"/>
    <mergeCell ref="D568:M568"/>
    <mergeCell ref="N568:W568"/>
    <mergeCell ref="X568:AG568"/>
    <mergeCell ref="D571:M571"/>
    <mergeCell ref="D569:M569"/>
    <mergeCell ref="D776:AG776"/>
    <mergeCell ref="N569:W569"/>
    <mergeCell ref="X569:AG569"/>
    <mergeCell ref="D570:M570"/>
    <mergeCell ref="N570:W570"/>
    <mergeCell ref="X570:AG570"/>
    <mergeCell ref="N571:W571"/>
    <mergeCell ref="X571:AG571"/>
    <mergeCell ref="D573:AG573"/>
    <mergeCell ref="D542:I542"/>
    <mergeCell ref="D221:I221"/>
    <mergeCell ref="D225:I225"/>
    <mergeCell ref="J225:L225"/>
    <mergeCell ref="M225:O225"/>
    <mergeCell ref="P225:R225"/>
    <mergeCell ref="S225:U225"/>
    <mergeCell ref="V225:X225"/>
    <mergeCell ref="Y225:AA225"/>
    <mergeCell ref="AB225:AD225"/>
    <mergeCell ref="AE225:AG225"/>
    <mergeCell ref="D226:AG226"/>
    <mergeCell ref="D227:I227"/>
    <mergeCell ref="J227:L227"/>
    <mergeCell ref="D223:I223"/>
    <mergeCell ref="J223:L223"/>
    <mergeCell ref="M223:O223"/>
    <mergeCell ref="P223:R223"/>
    <mergeCell ref="S223:U223"/>
    <mergeCell ref="V223:X223"/>
    <mergeCell ref="Y223:AA223"/>
    <mergeCell ref="AB223:AD223"/>
    <mergeCell ref="AE227:AG227"/>
    <mergeCell ref="S227:U227"/>
    <mergeCell ref="V227:X227"/>
    <mergeCell ref="Y227:AA227"/>
    <mergeCell ref="AB227:AD227"/>
    <mergeCell ref="M215:O215"/>
    <mergeCell ref="M216:O216"/>
    <mergeCell ref="P215:R215"/>
    <mergeCell ref="S201:U201"/>
    <mergeCell ref="AE206:AG206"/>
    <mergeCell ref="D216:I216"/>
    <mergeCell ref="D215:I215"/>
    <mergeCell ref="J209:L209"/>
    <mergeCell ref="AE205:AG205"/>
    <mergeCell ref="AB207:AD207"/>
    <mergeCell ref="AE203:AG203"/>
    <mergeCell ref="AE204:AG204"/>
    <mergeCell ref="S216:U216"/>
    <mergeCell ref="V215:X215"/>
    <mergeCell ref="AB211:AD211"/>
    <mergeCell ref="AB213:AD213"/>
    <mergeCell ref="M205:O205"/>
    <mergeCell ref="V206:X206"/>
    <mergeCell ref="S209:U209"/>
    <mergeCell ref="J212:L212"/>
    <mergeCell ref="M212:O212"/>
    <mergeCell ref="P212:R212"/>
    <mergeCell ref="S212:U212"/>
    <mergeCell ref="Y207:AA207"/>
    <mergeCell ref="P203:R203"/>
    <mergeCell ref="V203:X203"/>
    <mergeCell ref="V204:X204"/>
    <mergeCell ref="Y203:AA203"/>
    <mergeCell ref="Y204:AA204"/>
    <mergeCell ref="Y205:AA205"/>
    <mergeCell ref="Y201:AA201"/>
    <mergeCell ref="P201:R201"/>
    <mergeCell ref="J201:L201"/>
    <mergeCell ref="D209:I209"/>
    <mergeCell ref="D203:I203"/>
    <mergeCell ref="J204:L204"/>
    <mergeCell ref="J205:L205"/>
    <mergeCell ref="P209:R209"/>
    <mergeCell ref="P210:R210"/>
    <mergeCell ref="P211:R211"/>
    <mergeCell ref="D208:AG208"/>
    <mergeCell ref="S210:U210"/>
    <mergeCell ref="AB209:AD209"/>
    <mergeCell ref="AB210:AD210"/>
    <mergeCell ref="S203:U203"/>
    <mergeCell ref="S204:U204"/>
    <mergeCell ref="S205:U205"/>
    <mergeCell ref="D211:I211"/>
    <mergeCell ref="AB206:AD206"/>
    <mergeCell ref="V205:X205"/>
    <mergeCell ref="V207:X207"/>
    <mergeCell ref="Y209:AA209"/>
    <mergeCell ref="Y210:AA210"/>
    <mergeCell ref="Y211:AA211"/>
    <mergeCell ref="J203:L203"/>
    <mergeCell ref="P204:R204"/>
    <mergeCell ref="J207:L207"/>
    <mergeCell ref="M203:O203"/>
    <mergeCell ref="D204:I204"/>
    <mergeCell ref="D218:I219"/>
    <mergeCell ref="J218:AG218"/>
    <mergeCell ref="J219:L219"/>
    <mergeCell ref="M219:O219"/>
    <mergeCell ref="P219:R219"/>
    <mergeCell ref="S219:U219"/>
    <mergeCell ref="V219:X219"/>
    <mergeCell ref="Y219:AA219"/>
    <mergeCell ref="AB219:AD219"/>
    <mergeCell ref="AE219:AG219"/>
    <mergeCell ref="S211:U211"/>
    <mergeCell ref="S213:U213"/>
    <mergeCell ref="V209:X209"/>
    <mergeCell ref="V210:X210"/>
    <mergeCell ref="V211:X211"/>
    <mergeCell ref="V213:X213"/>
    <mergeCell ref="AE209:AG209"/>
    <mergeCell ref="AE210:AG210"/>
    <mergeCell ref="AE211:AG211"/>
    <mergeCell ref="AE213:AG213"/>
    <mergeCell ref="AB215:AD215"/>
    <mergeCell ref="AB216:AD216"/>
    <mergeCell ref="AE215:AG215"/>
    <mergeCell ref="AE216:AG216"/>
    <mergeCell ref="V216:X216"/>
    <mergeCell ref="Y215:AA215"/>
    <mergeCell ref="Y216:AA216"/>
    <mergeCell ref="P216:R216"/>
    <mergeCell ref="S215:U215"/>
    <mergeCell ref="D210:I210"/>
    <mergeCell ref="J215:L215"/>
    <mergeCell ref="J216:L216"/>
    <mergeCell ref="S221:U221"/>
    <mergeCell ref="V221:X221"/>
    <mergeCell ref="AE212:AG212"/>
    <mergeCell ref="D220:AG220"/>
    <mergeCell ref="Y221:AA221"/>
    <mergeCell ref="AB221:AD221"/>
    <mergeCell ref="AE221:AG221"/>
    <mergeCell ref="AE222:AG222"/>
    <mergeCell ref="J221:L221"/>
    <mergeCell ref="M221:O221"/>
    <mergeCell ref="P221:R221"/>
    <mergeCell ref="D228:I228"/>
    <mergeCell ref="J228:L228"/>
    <mergeCell ref="M228:O228"/>
    <mergeCell ref="P228:R228"/>
    <mergeCell ref="S228:U228"/>
    <mergeCell ref="V228:X228"/>
    <mergeCell ref="Y228:AA228"/>
    <mergeCell ref="AB228:AD228"/>
    <mergeCell ref="AE228:AG228"/>
    <mergeCell ref="AE223:AG223"/>
    <mergeCell ref="D224:I224"/>
    <mergeCell ref="J224:L224"/>
    <mergeCell ref="M224:O224"/>
    <mergeCell ref="P224:R224"/>
    <mergeCell ref="S224:U224"/>
    <mergeCell ref="V224:X224"/>
    <mergeCell ref="Y224:AA224"/>
    <mergeCell ref="AB224:AD224"/>
    <mergeCell ref="AE224:AG224"/>
    <mergeCell ref="M227:O227"/>
    <mergeCell ref="P227:R227"/>
    <mergeCell ref="D229:I229"/>
    <mergeCell ref="J229:L229"/>
    <mergeCell ref="M229:O229"/>
    <mergeCell ref="P229:R229"/>
    <mergeCell ref="S229:U229"/>
    <mergeCell ref="V229:X229"/>
    <mergeCell ref="Y229:AA229"/>
    <mergeCell ref="AB229:AD229"/>
    <mergeCell ref="AE229:AG229"/>
    <mergeCell ref="D231:I231"/>
    <mergeCell ref="J231:L231"/>
    <mergeCell ref="M231:O231"/>
    <mergeCell ref="P231:R231"/>
    <mergeCell ref="S231:U231"/>
    <mergeCell ref="V231:X231"/>
    <mergeCell ref="Y231:AA231"/>
    <mergeCell ref="AB231:AD231"/>
    <mergeCell ref="AE231:AG231"/>
    <mergeCell ref="D230:I230"/>
    <mergeCell ref="J230:L230"/>
    <mergeCell ref="M230:O230"/>
    <mergeCell ref="P230:R230"/>
    <mergeCell ref="S230:U230"/>
    <mergeCell ref="V230:X230"/>
    <mergeCell ref="Y230:AA230"/>
    <mergeCell ref="AB230:AD230"/>
    <mergeCell ref="AE230:AG230"/>
    <mergeCell ref="D232:AG232"/>
    <mergeCell ref="D233:I233"/>
    <mergeCell ref="J233:L233"/>
    <mergeCell ref="M233:O233"/>
    <mergeCell ref="P233:R233"/>
    <mergeCell ref="S233:U233"/>
    <mergeCell ref="V233:X233"/>
    <mergeCell ref="Y233:AA233"/>
    <mergeCell ref="AB233:AD233"/>
    <mergeCell ref="AE233:AG233"/>
    <mergeCell ref="D250:G251"/>
    <mergeCell ref="AE239:AG239"/>
    <mergeCell ref="D240:I240"/>
    <mergeCell ref="J240:L240"/>
    <mergeCell ref="D234:I234"/>
    <mergeCell ref="J234:L234"/>
    <mergeCell ref="M234:O234"/>
    <mergeCell ref="P234:R234"/>
    <mergeCell ref="S234:U234"/>
    <mergeCell ref="V234:X234"/>
    <mergeCell ref="Y234:AA234"/>
    <mergeCell ref="AB234:AD234"/>
    <mergeCell ref="AE234:AG234"/>
    <mergeCell ref="D235:I235"/>
    <mergeCell ref="J235:L235"/>
    <mergeCell ref="M235:O235"/>
    <mergeCell ref="P235:R235"/>
    <mergeCell ref="S235:U235"/>
    <mergeCell ref="V235:X235"/>
    <mergeCell ref="Y235:AA235"/>
    <mergeCell ref="AB235:AD235"/>
    <mergeCell ref="AE235:AG235"/>
    <mergeCell ref="D236:I236"/>
    <mergeCell ref="S242:AG242"/>
    <mergeCell ref="D244:R244"/>
    <mergeCell ref="S244:AG244"/>
    <mergeCell ref="S243:AG243"/>
    <mergeCell ref="D243:R243"/>
    <mergeCell ref="D237:I237"/>
    <mergeCell ref="J237:L237"/>
    <mergeCell ref="M237:O237"/>
    <mergeCell ref="P237:R237"/>
    <mergeCell ref="S237:U237"/>
    <mergeCell ref="V237:X237"/>
    <mergeCell ref="Y237:AA237"/>
    <mergeCell ref="AB237:AD237"/>
    <mergeCell ref="AE237:AG237"/>
    <mergeCell ref="D253:G253"/>
    <mergeCell ref="H251:J251"/>
    <mergeCell ref="K251:M251"/>
    <mergeCell ref="N251:P251"/>
    <mergeCell ref="Q251:S251"/>
    <mergeCell ref="AF251:AH251"/>
    <mergeCell ref="AC251:AE251"/>
    <mergeCell ref="D238:AG238"/>
    <mergeCell ref="D239:I239"/>
    <mergeCell ref="J239:L239"/>
    <mergeCell ref="M239:O239"/>
    <mergeCell ref="P239:R239"/>
    <mergeCell ref="S239:U239"/>
    <mergeCell ref="V239:X239"/>
    <mergeCell ref="Y239:AA239"/>
    <mergeCell ref="AB239:AD239"/>
    <mergeCell ref="M240:O240"/>
    <mergeCell ref="P240:R240"/>
    <mergeCell ref="S240:U240"/>
    <mergeCell ref="V240:X240"/>
    <mergeCell ref="Y240:AA240"/>
    <mergeCell ref="AB240:AD240"/>
    <mergeCell ref="AE240:AG240"/>
    <mergeCell ref="Z251:AB251"/>
    <mergeCell ref="W251:Y251"/>
    <mergeCell ref="T251:V251"/>
    <mergeCell ref="H250:AH250"/>
    <mergeCell ref="D257:G257"/>
    <mergeCell ref="D256:G256"/>
    <mergeCell ref="H256:J256"/>
    <mergeCell ref="K256:M256"/>
    <mergeCell ref="N256:P256"/>
    <mergeCell ref="Q256:S256"/>
    <mergeCell ref="T256:V256"/>
    <mergeCell ref="W256:Y256"/>
    <mergeCell ref="Z256:AB256"/>
    <mergeCell ref="AC256:AE256"/>
    <mergeCell ref="AF256:AH256"/>
    <mergeCell ref="H257:J257"/>
    <mergeCell ref="D255:G255"/>
    <mergeCell ref="D254:G254"/>
    <mergeCell ref="H255:J255"/>
    <mergeCell ref="K255:M255"/>
    <mergeCell ref="N255:P255"/>
    <mergeCell ref="Q255:S255"/>
    <mergeCell ref="T255:V255"/>
    <mergeCell ref="W255:Y255"/>
    <mergeCell ref="Z255:AB255"/>
    <mergeCell ref="AC255:AE255"/>
    <mergeCell ref="AF269:AH269"/>
    <mergeCell ref="AF255:AH255"/>
    <mergeCell ref="Z254:AB254"/>
    <mergeCell ref="AC254:AE254"/>
    <mergeCell ref="AF257:AH257"/>
    <mergeCell ref="AF254:AH254"/>
    <mergeCell ref="K257:M257"/>
    <mergeCell ref="N257:P257"/>
    <mergeCell ref="Q257:S257"/>
    <mergeCell ref="T257:V257"/>
    <mergeCell ref="W257:Y257"/>
    <mergeCell ref="D260:G260"/>
    <mergeCell ref="D259:G259"/>
    <mergeCell ref="H260:J260"/>
    <mergeCell ref="K260:M260"/>
    <mergeCell ref="N260:P260"/>
    <mergeCell ref="Q260:S260"/>
    <mergeCell ref="T260:V260"/>
    <mergeCell ref="N259:P259"/>
    <mergeCell ref="Q259:S259"/>
    <mergeCell ref="W260:Y260"/>
    <mergeCell ref="Z260:AB260"/>
    <mergeCell ref="AC260:AE260"/>
    <mergeCell ref="AC259:AE259"/>
    <mergeCell ref="AF259:AH259"/>
    <mergeCell ref="Z257:AB257"/>
    <mergeCell ref="AC257:AE257"/>
    <mergeCell ref="D258:AH258"/>
    <mergeCell ref="D261:G261"/>
    <mergeCell ref="H261:J261"/>
    <mergeCell ref="K261:M261"/>
    <mergeCell ref="N261:P261"/>
    <mergeCell ref="Q261:S261"/>
    <mergeCell ref="T261:V261"/>
    <mergeCell ref="W261:Y261"/>
    <mergeCell ref="Z261:AB261"/>
    <mergeCell ref="AC261:AE261"/>
    <mergeCell ref="AF261:AH261"/>
    <mergeCell ref="H263:J263"/>
    <mergeCell ref="K263:M263"/>
    <mergeCell ref="N263:P263"/>
    <mergeCell ref="D267:G267"/>
    <mergeCell ref="D266:G266"/>
    <mergeCell ref="D265:G265"/>
    <mergeCell ref="D264:AH264"/>
    <mergeCell ref="Q262:S262"/>
    <mergeCell ref="T262:V262"/>
    <mergeCell ref="AC262:AE262"/>
    <mergeCell ref="AF262:AH262"/>
    <mergeCell ref="N262:P262"/>
    <mergeCell ref="N266:P266"/>
    <mergeCell ref="Q266:S266"/>
    <mergeCell ref="T266:V266"/>
    <mergeCell ref="W266:Y266"/>
    <mergeCell ref="Z266:AB266"/>
    <mergeCell ref="AC266:AE266"/>
    <mergeCell ref="AF266:AH266"/>
    <mergeCell ref="AF267:AH267"/>
    <mergeCell ref="W265:Y265"/>
    <mergeCell ref="Z265:AB265"/>
    <mergeCell ref="AC265:AE265"/>
    <mergeCell ref="AF265:AH265"/>
    <mergeCell ref="H266:J266"/>
    <mergeCell ref="H265:J265"/>
    <mergeCell ref="AF253:AH253"/>
    <mergeCell ref="AC253:AE253"/>
    <mergeCell ref="Z253:AB253"/>
    <mergeCell ref="W253:Y253"/>
    <mergeCell ref="T253:V253"/>
    <mergeCell ref="Q253:S253"/>
    <mergeCell ref="N253:P253"/>
    <mergeCell ref="K253:M253"/>
    <mergeCell ref="H253:J253"/>
    <mergeCell ref="H254:J254"/>
    <mergeCell ref="K254:M254"/>
    <mergeCell ref="N254:P254"/>
    <mergeCell ref="Q254:S254"/>
    <mergeCell ref="T254:V254"/>
    <mergeCell ref="W254:Y254"/>
    <mergeCell ref="AF260:AH260"/>
    <mergeCell ref="H259:J259"/>
    <mergeCell ref="Z259:AB259"/>
    <mergeCell ref="K259:M259"/>
    <mergeCell ref="T259:V259"/>
    <mergeCell ref="W259:Y259"/>
    <mergeCell ref="AF271:AH271"/>
    <mergeCell ref="Q263:S263"/>
    <mergeCell ref="T263:V263"/>
    <mergeCell ref="W263:Y263"/>
    <mergeCell ref="Z263:AB263"/>
    <mergeCell ref="AC263:AE263"/>
    <mergeCell ref="AF263:AH263"/>
    <mergeCell ref="K265:M265"/>
    <mergeCell ref="N265:P265"/>
    <mergeCell ref="Q265:S265"/>
    <mergeCell ref="T265:V265"/>
    <mergeCell ref="D262:G262"/>
    <mergeCell ref="H262:J262"/>
    <mergeCell ref="K262:M262"/>
    <mergeCell ref="K266:M266"/>
    <mergeCell ref="W269:Y269"/>
    <mergeCell ref="Z269:AB269"/>
    <mergeCell ref="AC269:AE269"/>
    <mergeCell ref="D269:G269"/>
    <mergeCell ref="H267:J267"/>
    <mergeCell ref="K267:M267"/>
    <mergeCell ref="N267:P267"/>
    <mergeCell ref="Q267:S267"/>
    <mergeCell ref="T267:V267"/>
    <mergeCell ref="W267:Y267"/>
    <mergeCell ref="Z267:AB267"/>
    <mergeCell ref="AC267:AE267"/>
    <mergeCell ref="D263:G263"/>
    <mergeCell ref="K269:M269"/>
    <mergeCell ref="N269:P269"/>
    <mergeCell ref="Q269:S269"/>
    <mergeCell ref="T269:V269"/>
    <mergeCell ref="AC291:AE291"/>
    <mergeCell ref="AF291:AH291"/>
    <mergeCell ref="Z292:AB292"/>
    <mergeCell ref="Z291:AB291"/>
    <mergeCell ref="T271:V271"/>
    <mergeCell ref="W271:Y271"/>
    <mergeCell ref="D277:G277"/>
    <mergeCell ref="H277:J277"/>
    <mergeCell ref="K277:M277"/>
    <mergeCell ref="N277:P277"/>
    <mergeCell ref="Q277:S277"/>
    <mergeCell ref="T277:V277"/>
    <mergeCell ref="W277:Y277"/>
    <mergeCell ref="Z277:AB277"/>
    <mergeCell ref="AC277:AE277"/>
    <mergeCell ref="AF277:AH277"/>
    <mergeCell ref="Z271:AB271"/>
    <mergeCell ref="D272:G272"/>
    <mergeCell ref="D271:G271"/>
    <mergeCell ref="H272:J272"/>
    <mergeCell ref="K272:M272"/>
    <mergeCell ref="N272:P272"/>
    <mergeCell ref="Q272:S272"/>
    <mergeCell ref="T272:V272"/>
    <mergeCell ref="W272:Y272"/>
    <mergeCell ref="Z272:AB272"/>
    <mergeCell ref="AC272:AE272"/>
    <mergeCell ref="AF272:AH272"/>
    <mergeCell ref="D274:G275"/>
    <mergeCell ref="H274:AH274"/>
    <mergeCell ref="H275:J275"/>
    <mergeCell ref="K275:M275"/>
    <mergeCell ref="AF292:AH292"/>
    <mergeCell ref="AF289:AH289"/>
    <mergeCell ref="Z293:AB293"/>
    <mergeCell ref="D294:AH294"/>
    <mergeCell ref="D295:G295"/>
    <mergeCell ref="H295:J295"/>
    <mergeCell ref="K295:M295"/>
    <mergeCell ref="N295:P295"/>
    <mergeCell ref="D285:G285"/>
    <mergeCell ref="H285:J285"/>
    <mergeCell ref="K285:M285"/>
    <mergeCell ref="Q295:S295"/>
    <mergeCell ref="T295:V295"/>
    <mergeCell ref="W295:Y295"/>
    <mergeCell ref="Z295:AB295"/>
    <mergeCell ref="AC295:AE295"/>
    <mergeCell ref="AF295:AH295"/>
    <mergeCell ref="D290:G290"/>
    <mergeCell ref="H290:J290"/>
    <mergeCell ref="K290:M290"/>
    <mergeCell ref="N290:P290"/>
    <mergeCell ref="Q290:S290"/>
    <mergeCell ref="T290:V290"/>
    <mergeCell ref="W290:Y290"/>
    <mergeCell ref="Z290:AB290"/>
    <mergeCell ref="AC290:AE290"/>
    <mergeCell ref="AF290:AH290"/>
    <mergeCell ref="D291:G291"/>
    <mergeCell ref="H291:J291"/>
    <mergeCell ref="K291:M291"/>
    <mergeCell ref="N291:P291"/>
    <mergeCell ref="Q291:S291"/>
    <mergeCell ref="J236:L236"/>
    <mergeCell ref="M236:O236"/>
    <mergeCell ref="P236:R236"/>
    <mergeCell ref="S236:U236"/>
    <mergeCell ref="T296:V296"/>
    <mergeCell ref="W296:Y296"/>
    <mergeCell ref="D293:G293"/>
    <mergeCell ref="H293:J293"/>
    <mergeCell ref="K293:M293"/>
    <mergeCell ref="N293:P293"/>
    <mergeCell ref="D268:G268"/>
    <mergeCell ref="H268:J268"/>
    <mergeCell ref="K268:M268"/>
    <mergeCell ref="N268:P268"/>
    <mergeCell ref="Q268:S268"/>
    <mergeCell ref="T268:V268"/>
    <mergeCell ref="W268:Y268"/>
    <mergeCell ref="D286:G286"/>
    <mergeCell ref="H286:J286"/>
    <mergeCell ref="K286:M286"/>
    <mergeCell ref="N286:P286"/>
    <mergeCell ref="Q286:S286"/>
    <mergeCell ref="T291:V291"/>
    <mergeCell ref="W291:Y291"/>
    <mergeCell ref="D270:AH270"/>
    <mergeCell ref="D252:AH252"/>
    <mergeCell ref="N275:P275"/>
    <mergeCell ref="Q275:S275"/>
    <mergeCell ref="T275:V275"/>
    <mergeCell ref="W275:Y275"/>
    <mergeCell ref="Z275:AB275"/>
    <mergeCell ref="AC275:AE275"/>
    <mergeCell ref="D26:AG26"/>
    <mergeCell ref="D28:M30"/>
    <mergeCell ref="X28:AB30"/>
    <mergeCell ref="AC28:AG30"/>
    <mergeCell ref="N30:R30"/>
    <mergeCell ref="S30:W30"/>
    <mergeCell ref="D31:M31"/>
    <mergeCell ref="N31:R31"/>
    <mergeCell ref="S31:W31"/>
    <mergeCell ref="X31:AB31"/>
    <mergeCell ref="AC31:AG31"/>
    <mergeCell ref="D32:M32"/>
    <mergeCell ref="N32:R32"/>
    <mergeCell ref="S32:W32"/>
    <mergeCell ref="X32:AB32"/>
    <mergeCell ref="AC32:AG32"/>
    <mergeCell ref="D206:I206"/>
    <mergeCell ref="J206:L206"/>
    <mergeCell ref="M206:O206"/>
    <mergeCell ref="P206:R206"/>
    <mergeCell ref="S206:U206"/>
    <mergeCell ref="AB203:AD203"/>
    <mergeCell ref="AB204:AD204"/>
    <mergeCell ref="AB205:AD205"/>
    <mergeCell ref="D100:N100"/>
    <mergeCell ref="O100:S100"/>
    <mergeCell ref="T100:X100"/>
    <mergeCell ref="D182:AG182"/>
    <mergeCell ref="Y199:AA199"/>
    <mergeCell ref="Y200:AA200"/>
    <mergeCell ref="AB197:AD197"/>
    <mergeCell ref="AB198:AD198"/>
    <mergeCell ref="AC286:AE286"/>
    <mergeCell ref="AF286:AH286"/>
    <mergeCell ref="D282:AH282"/>
    <mergeCell ref="D283:G283"/>
    <mergeCell ref="T283:V283"/>
    <mergeCell ref="W283:Y283"/>
    <mergeCell ref="T285:V285"/>
    <mergeCell ref="W285:Y285"/>
    <mergeCell ref="Z285:AB285"/>
    <mergeCell ref="AC285:AE285"/>
    <mergeCell ref="AF285:AH285"/>
    <mergeCell ref="H283:J283"/>
    <mergeCell ref="K283:M283"/>
    <mergeCell ref="Z283:AB283"/>
    <mergeCell ref="AC283:AE283"/>
    <mergeCell ref="AF283:AH283"/>
    <mergeCell ref="D284:G284"/>
    <mergeCell ref="H284:J284"/>
    <mergeCell ref="K284:M284"/>
    <mergeCell ref="N285:P285"/>
    <mergeCell ref="Q285:S285"/>
    <mergeCell ref="AC284:AE284"/>
    <mergeCell ref="AF284:AH284"/>
    <mergeCell ref="T279:V279"/>
    <mergeCell ref="W279:Y279"/>
    <mergeCell ref="Z279:AB279"/>
    <mergeCell ref="AC279:AE279"/>
    <mergeCell ref="W262:Y262"/>
    <mergeCell ref="Z262:AB262"/>
    <mergeCell ref="Q280:S280"/>
    <mergeCell ref="H271:J271"/>
    <mergeCell ref="K271:M271"/>
    <mergeCell ref="N271:P271"/>
    <mergeCell ref="Q271:S271"/>
    <mergeCell ref="D287:G287"/>
    <mergeCell ref="H287:J287"/>
    <mergeCell ref="K287:M287"/>
    <mergeCell ref="N287:P287"/>
    <mergeCell ref="Q287:S287"/>
    <mergeCell ref="T287:V287"/>
    <mergeCell ref="W287:Y287"/>
    <mergeCell ref="Z287:AB287"/>
    <mergeCell ref="AC287:AE287"/>
    <mergeCell ref="K280:M280"/>
    <mergeCell ref="N280:P280"/>
    <mergeCell ref="D278:G278"/>
    <mergeCell ref="H278:J278"/>
    <mergeCell ref="D276:AH276"/>
    <mergeCell ref="Z268:AB268"/>
    <mergeCell ref="AC268:AE268"/>
    <mergeCell ref="AF268:AH268"/>
    <mergeCell ref="AF275:AH275"/>
    <mergeCell ref="AC271:AE271"/>
    <mergeCell ref="AF287:AH287"/>
    <mergeCell ref="T286:V286"/>
    <mergeCell ref="D279:G279"/>
    <mergeCell ref="AF279:AH279"/>
    <mergeCell ref="D280:G280"/>
    <mergeCell ref="H280:J280"/>
    <mergeCell ref="D281:G281"/>
    <mergeCell ref="H281:J281"/>
    <mergeCell ref="T280:V280"/>
    <mergeCell ref="W280:Y280"/>
    <mergeCell ref="Z280:AB280"/>
    <mergeCell ref="AC280:AE280"/>
    <mergeCell ref="AF280:AH280"/>
    <mergeCell ref="V236:X236"/>
    <mergeCell ref="Y236:AA236"/>
    <mergeCell ref="AB236:AD236"/>
    <mergeCell ref="AE236:AG236"/>
    <mergeCell ref="W281:Y281"/>
    <mergeCell ref="Z281:AB281"/>
    <mergeCell ref="AC281:AE281"/>
    <mergeCell ref="AF281:AH281"/>
    <mergeCell ref="K278:M278"/>
    <mergeCell ref="N278:P278"/>
    <mergeCell ref="Q278:S278"/>
    <mergeCell ref="T278:V278"/>
    <mergeCell ref="W278:Y278"/>
    <mergeCell ref="Z278:AB278"/>
    <mergeCell ref="AC278:AE278"/>
    <mergeCell ref="AF278:AH278"/>
    <mergeCell ref="H269:J269"/>
    <mergeCell ref="H279:J279"/>
    <mergeCell ref="K279:M279"/>
    <mergeCell ref="N279:P279"/>
    <mergeCell ref="Q279:S279"/>
    <mergeCell ref="Q293:S293"/>
    <mergeCell ref="T293:V293"/>
    <mergeCell ref="W293:Y293"/>
    <mergeCell ref="D296:G296"/>
    <mergeCell ref="H296:J296"/>
    <mergeCell ref="K296:M296"/>
    <mergeCell ref="N296:P296"/>
    <mergeCell ref="Q296:S296"/>
    <mergeCell ref="N284:P284"/>
    <mergeCell ref="Q284:S284"/>
    <mergeCell ref="T284:V284"/>
    <mergeCell ref="K281:M281"/>
    <mergeCell ref="N281:P281"/>
    <mergeCell ref="Q281:S281"/>
    <mergeCell ref="T281:V281"/>
    <mergeCell ref="W284:Y284"/>
    <mergeCell ref="Z284:AB284"/>
    <mergeCell ref="N283:P283"/>
    <mergeCell ref="Q283:S283"/>
    <mergeCell ref="Z296:AB296"/>
    <mergeCell ref="W286:Y286"/>
    <mergeCell ref="Z286:AB286"/>
    <mergeCell ref="N559:W559"/>
    <mergeCell ref="D470:M470"/>
    <mergeCell ref="N470:W470"/>
    <mergeCell ref="X470:AG470"/>
    <mergeCell ref="D477:AG477"/>
    <mergeCell ref="N558:W558"/>
    <mergeCell ref="X558:AG558"/>
    <mergeCell ref="D584:M584"/>
    <mergeCell ref="N584:W584"/>
    <mergeCell ref="X584:AG584"/>
    <mergeCell ref="D585:M585"/>
    <mergeCell ref="N585:W585"/>
    <mergeCell ref="N588:W588"/>
    <mergeCell ref="D513:M513"/>
    <mergeCell ref="N513:W513"/>
    <mergeCell ref="X513:AG513"/>
    <mergeCell ref="D551:M551"/>
    <mergeCell ref="D550:M550"/>
    <mergeCell ref="N550:W550"/>
    <mergeCell ref="X550:AG550"/>
    <mergeCell ref="D527:I527"/>
    <mergeCell ref="J527:M527"/>
    <mergeCell ref="D554:M554"/>
    <mergeCell ref="D539:I539"/>
    <mergeCell ref="D533:AG533"/>
    <mergeCell ref="D535:AG535"/>
    <mergeCell ref="D537:I538"/>
    <mergeCell ref="N538:Q538"/>
    <mergeCell ref="J538:M538"/>
    <mergeCell ref="J537:Q537"/>
    <mergeCell ref="J542:M542"/>
    <mergeCell ref="J540:M540"/>
    <mergeCell ref="AC296:AE296"/>
    <mergeCell ref="AF296:AH296"/>
    <mergeCell ref="D292:G292"/>
    <mergeCell ref="AC292:AE292"/>
    <mergeCell ref="D760:M760"/>
    <mergeCell ref="N760:Q760"/>
    <mergeCell ref="R760:U760"/>
    <mergeCell ref="V760:Y760"/>
    <mergeCell ref="Z760:AC760"/>
    <mergeCell ref="AD760:AG760"/>
    <mergeCell ref="D757:M757"/>
    <mergeCell ref="N757:Q757"/>
    <mergeCell ref="D288:AH288"/>
    <mergeCell ref="D289:G289"/>
    <mergeCell ref="H289:J289"/>
    <mergeCell ref="K289:M289"/>
    <mergeCell ref="N289:P289"/>
    <mergeCell ref="Q289:S289"/>
    <mergeCell ref="T289:V289"/>
    <mergeCell ref="W289:Y289"/>
    <mergeCell ref="Z289:AB289"/>
    <mergeCell ref="AC289:AE289"/>
    <mergeCell ref="H292:J292"/>
    <mergeCell ref="K292:M292"/>
    <mergeCell ref="N292:P292"/>
    <mergeCell ref="Q292:S292"/>
    <mergeCell ref="T292:V292"/>
    <mergeCell ref="W292:Y292"/>
    <mergeCell ref="X557:AG557"/>
    <mergeCell ref="X559:AG559"/>
    <mergeCell ref="D559:M559"/>
    <mergeCell ref="D558:M558"/>
    <mergeCell ref="AC293:AE293"/>
    <mergeCell ref="AF293:AH293"/>
    <mergeCell ref="X588:AG588"/>
    <mergeCell ref="D592:M592"/>
    <mergeCell ref="N592:W592"/>
    <mergeCell ref="X592:AG592"/>
    <mergeCell ref="D594:M594"/>
    <mergeCell ref="N594:W594"/>
    <mergeCell ref="X595:AG595"/>
    <mergeCell ref="X585:AG585"/>
    <mergeCell ref="X594:AG594"/>
    <mergeCell ref="D761:M761"/>
    <mergeCell ref="N761:Q761"/>
    <mergeCell ref="R761:U761"/>
    <mergeCell ref="V761:Y761"/>
    <mergeCell ref="Z761:AC761"/>
    <mergeCell ref="AD761:AG761"/>
    <mergeCell ref="D739:M739"/>
    <mergeCell ref="N739:Q739"/>
    <mergeCell ref="R739:U739"/>
    <mergeCell ref="V739:Y739"/>
    <mergeCell ref="Z739:AC739"/>
    <mergeCell ref="AD739:AG739"/>
    <mergeCell ref="R759:U759"/>
    <mergeCell ref="V759:Y759"/>
    <mergeCell ref="Z759:AC759"/>
    <mergeCell ref="D581:M581"/>
    <mergeCell ref="D723:Y723"/>
    <mergeCell ref="Z723:AG723"/>
    <mergeCell ref="D724:Y724"/>
    <mergeCell ref="Z724:AG724"/>
    <mergeCell ref="D725:Y725"/>
    <mergeCell ref="Z725:AG725"/>
    <mergeCell ref="D726:Y726"/>
    <mergeCell ref="Z726:AG726"/>
    <mergeCell ref="D671:AG671"/>
    <mergeCell ref="X599:AG599"/>
    <mergeCell ref="D591:M591"/>
    <mergeCell ref="N591:W591"/>
    <mergeCell ref="X591:AG591"/>
    <mergeCell ref="D589:M589"/>
    <mergeCell ref="N589:W589"/>
    <mergeCell ref="X589:AG589"/>
    <mergeCell ref="D590:M590"/>
    <mergeCell ref="N590:W590"/>
    <mergeCell ref="X590:AG590"/>
    <mergeCell ref="D593:M593"/>
    <mergeCell ref="N593:W593"/>
    <mergeCell ref="X593:AG593"/>
    <mergeCell ref="D595:M595"/>
    <mergeCell ref="N595:W595"/>
    <mergeCell ref="V619:AG620"/>
    <mergeCell ref="J619:U620"/>
    <mergeCell ref="D651:L651"/>
    <mergeCell ref="D653:L653"/>
    <mergeCell ref="N600:W600"/>
    <mergeCell ref="X600:AG600"/>
    <mergeCell ref="Y615:AG615"/>
    <mergeCell ref="Y616:AG616"/>
    <mergeCell ref="Z621:AC621"/>
    <mergeCell ref="D615:O615"/>
    <mergeCell ref="J623:M623"/>
    <mergeCell ref="N623:Q623"/>
    <mergeCell ref="D728:AG728"/>
    <mergeCell ref="D733:M733"/>
    <mergeCell ref="D732:M732"/>
    <mergeCell ref="D730:M731"/>
    <mergeCell ref="AD759:AG759"/>
    <mergeCell ref="R757:U757"/>
    <mergeCell ref="V757:Y757"/>
    <mergeCell ref="Z757:AC757"/>
    <mergeCell ref="AD757:AG757"/>
    <mergeCell ref="D758:M758"/>
    <mergeCell ref="N758:Q758"/>
    <mergeCell ref="R758:U758"/>
    <mergeCell ref="V758:Y758"/>
    <mergeCell ref="Z758:AC758"/>
    <mergeCell ref="AD758:AG758"/>
    <mergeCell ref="D756:M756"/>
    <mergeCell ref="N756:Q756"/>
    <mergeCell ref="R756:U756"/>
    <mergeCell ref="V756:Y756"/>
    <mergeCell ref="Z756:AC756"/>
    <mergeCell ref="AD756:AG756"/>
    <mergeCell ref="D752:M753"/>
    <mergeCell ref="N752:AG752"/>
    <mergeCell ref="N753:Q753"/>
    <mergeCell ref="R753:U753"/>
    <mergeCell ref="V753:Y753"/>
    <mergeCell ref="Z753:AC753"/>
    <mergeCell ref="AD753:AG753"/>
    <mergeCell ref="D754:M754"/>
    <mergeCell ref="N754:Q754"/>
    <mergeCell ref="R738:U738"/>
    <mergeCell ref="R740:U740"/>
    <mergeCell ref="N551:W551"/>
    <mergeCell ref="X551:AG551"/>
    <mergeCell ref="J530:M530"/>
    <mergeCell ref="D546:AG546"/>
    <mergeCell ref="Z652:AG652"/>
    <mergeCell ref="R652:Y652"/>
    <mergeCell ref="D652:L652"/>
    <mergeCell ref="M652:Q652"/>
    <mergeCell ref="D665:L665"/>
    <mergeCell ref="D666:L666"/>
    <mergeCell ref="D647:L647"/>
    <mergeCell ref="D667:L667"/>
    <mergeCell ref="D668:L668"/>
    <mergeCell ref="D669:L669"/>
    <mergeCell ref="D643:L643"/>
    <mergeCell ref="D646:L646"/>
    <mergeCell ref="D648:L648"/>
    <mergeCell ref="D650:L650"/>
    <mergeCell ref="X577:AG578"/>
    <mergeCell ref="D579:M579"/>
    <mergeCell ref="N579:W579"/>
    <mergeCell ref="X579:AG579"/>
    <mergeCell ref="D580:M580"/>
    <mergeCell ref="N580:W580"/>
    <mergeCell ref="X580:AG580"/>
    <mergeCell ref="D582:M582"/>
    <mergeCell ref="N582:W582"/>
    <mergeCell ref="X582:AG582"/>
    <mergeCell ref="D583:M583"/>
    <mergeCell ref="N583:W583"/>
    <mergeCell ref="X583:AG583"/>
    <mergeCell ref="Z651:AG651"/>
    <mergeCell ref="Z653:AG653"/>
    <mergeCell ref="Z654:AG654"/>
    <mergeCell ref="Z645:AG645"/>
    <mergeCell ref="Z655:AG655"/>
    <mergeCell ref="Z656:AG656"/>
    <mergeCell ref="Z657:AG657"/>
    <mergeCell ref="Z658:AG658"/>
    <mergeCell ref="Z659:AG659"/>
    <mergeCell ref="D662:L662"/>
    <mergeCell ref="M662:Q662"/>
    <mergeCell ref="R662:Y662"/>
    <mergeCell ref="Z662:AG662"/>
    <mergeCell ref="M658:Q658"/>
    <mergeCell ref="M659:Q659"/>
    <mergeCell ref="R643:Y643"/>
    <mergeCell ref="R646:Y646"/>
    <mergeCell ref="R648:Y648"/>
    <mergeCell ref="R650:Y650"/>
    <mergeCell ref="R651:Y651"/>
    <mergeCell ref="R653:Y653"/>
    <mergeCell ref="D663:L663"/>
    <mergeCell ref="M663:Q663"/>
    <mergeCell ref="R663:Y663"/>
    <mergeCell ref="Z663:AG663"/>
    <mergeCell ref="D664:L664"/>
    <mergeCell ref="M664:Q664"/>
    <mergeCell ref="R664:Y664"/>
    <mergeCell ref="Z664:AG664"/>
    <mergeCell ref="D677:AG677"/>
    <mergeCell ref="D644:L644"/>
    <mergeCell ref="M644:Q644"/>
    <mergeCell ref="R644:Y644"/>
    <mergeCell ref="Z644:AG644"/>
    <mergeCell ref="D649:L649"/>
    <mergeCell ref="M649:Q649"/>
    <mergeCell ref="R649:Y649"/>
    <mergeCell ref="Z649:AG649"/>
    <mergeCell ref="D660:L660"/>
    <mergeCell ref="M660:Q660"/>
    <mergeCell ref="R660:Y660"/>
    <mergeCell ref="Z660:AG660"/>
    <mergeCell ref="D661:L661"/>
    <mergeCell ref="M661:Q661"/>
    <mergeCell ref="R661:Y661"/>
    <mergeCell ref="R659:Y659"/>
    <mergeCell ref="M673:Q674"/>
    <mergeCell ref="R673:AG673"/>
    <mergeCell ref="Z674:AG674"/>
    <mergeCell ref="D720:Y720"/>
    <mergeCell ref="Z720:AG720"/>
    <mergeCell ref="D721:Y721"/>
    <mergeCell ref="Z721:AG721"/>
    <mergeCell ref="D722:Y722"/>
    <mergeCell ref="Z722:AG722"/>
    <mergeCell ref="D683:Y683"/>
    <mergeCell ref="Z683:AG683"/>
    <mergeCell ref="D690:Y690"/>
    <mergeCell ref="Z690:AG690"/>
    <mergeCell ref="D691:Y691"/>
    <mergeCell ref="Z691:AG691"/>
    <mergeCell ref="D692:Y692"/>
    <mergeCell ref="Z692:AG692"/>
    <mergeCell ref="D708:Y708"/>
    <mergeCell ref="Z708:AG708"/>
    <mergeCell ref="D709:Y709"/>
    <mergeCell ref="Z709:AG709"/>
    <mergeCell ref="D710:Y710"/>
    <mergeCell ref="Z710:AG710"/>
    <mergeCell ref="D717:Y717"/>
    <mergeCell ref="Z717:AG717"/>
    <mergeCell ref="D711:Y711"/>
    <mergeCell ref="Z712:AG712"/>
    <mergeCell ref="D713:Y713"/>
    <mergeCell ref="D701:Y701"/>
    <mergeCell ref="Z701:AG701"/>
    <mergeCell ref="D702:Y702"/>
    <mergeCell ref="D716:Y716"/>
    <mergeCell ref="Z716:AG716"/>
    <mergeCell ref="Z703:AG703"/>
    <mergeCell ref="Z704:AG704"/>
  </mergeCells>
  <pageMargins left="0.70866141732283472" right="0.23622047244094491" top="0.31496062992125984" bottom="0.70866141732283472" header="0.31496062992125984" footer="0.35433070866141736"/>
  <pageSetup paperSize="9" scale="72" firstPageNumber="13" fitToHeight="0" orientation="portrait" blackAndWhite="1" useFirstPageNumber="1" r:id="rId1"/>
  <headerFooter>
    <oddFooter>&amp;C&amp;P
Neoddeliteľnou súčasťou účtovnej závierky je súvaha, výkaz ziskov a strát a poznámky.</oddFooter>
  </headerFooter>
  <rowBreaks count="11" manualBreakCount="11">
    <brk id="74" max="16383" man="1"/>
    <brk id="149" max="16383" man="1"/>
    <brk id="217" max="16383" man="1"/>
    <brk id="273" max="16383" man="1"/>
    <brk id="401" max="16383" man="1"/>
    <brk id="448" max="16383" man="1"/>
    <brk id="504" max="16383" man="1"/>
    <brk id="560" max="16383" man="1"/>
    <brk id="618" max="16383" man="1"/>
    <brk id="678" max="16383" man="1"/>
    <brk id="727" max="16383" man="1"/>
  </rowBreaks>
  <ignoredErrors>
    <ignoredError sqref="M643:Q646 M647:Q653 M654:Q667 M668:Q669" numberStoredAsText="1"/>
  </ignoredErrors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rgb="FF92D050"/>
  </sheetPr>
  <dimension ref="A1:Q143"/>
  <sheetViews>
    <sheetView showGridLines="0" showZeros="0" topLeftCell="A92" zoomScaleNormal="100" workbookViewId="0">
      <selection activeCell="B132" sqref="B132"/>
    </sheetView>
  </sheetViews>
  <sheetFormatPr defaultColWidth="9.140625" defaultRowHeight="11.25" x14ac:dyDescent="0.2"/>
  <cols>
    <col min="1" max="1" width="6.85546875" style="175" customWidth="1"/>
    <col min="2" max="2" width="53.5703125" style="227" customWidth="1"/>
    <col min="3" max="3" width="5.85546875" style="175" customWidth="1"/>
    <col min="4" max="4" width="13.42578125" style="175" bestFit="1" customWidth="1"/>
    <col min="5" max="5" width="14.28515625" style="175" bestFit="1" customWidth="1"/>
    <col min="6" max="6" width="13.42578125" style="175" customWidth="1"/>
    <col min="7" max="7" width="15.140625" style="175" customWidth="1"/>
    <col min="8" max="8" width="10" style="175" bestFit="1" customWidth="1"/>
    <col min="9" max="11" width="9.140625" style="175"/>
    <col min="12" max="12" width="9.140625" style="175" customWidth="1"/>
    <col min="13" max="17" width="9.140625" style="175" hidden="1" customWidth="1"/>
    <col min="18" max="16384" width="9.140625" style="175"/>
  </cols>
  <sheetData>
    <row r="1" spans="1:17" ht="12.75" hidden="1" x14ac:dyDescent="0.2">
      <c r="M1" s="176" t="s">
        <v>460</v>
      </c>
    </row>
    <row r="2" spans="1:17" s="182" customFormat="1" ht="12" customHeight="1" x14ac:dyDescent="0.2">
      <c r="A2" s="177" t="s">
        <v>461</v>
      </c>
      <c r="B2" s="677">
        <v>0</v>
      </c>
      <c r="C2" s="178"/>
      <c r="D2" s="179"/>
      <c r="E2" s="180"/>
      <c r="F2" s="180"/>
      <c r="G2" s="181"/>
      <c r="K2" s="176"/>
      <c r="L2" s="176"/>
      <c r="M2" s="176" t="s">
        <v>463</v>
      </c>
      <c r="N2" s="176"/>
      <c r="O2" s="176"/>
      <c r="P2" s="176"/>
      <c r="Q2" s="176"/>
    </row>
    <row r="3" spans="1:17" ht="12" customHeight="1" x14ac:dyDescent="0.2">
      <c r="A3" s="177" t="s">
        <v>464</v>
      </c>
      <c r="B3" s="677" t="s">
        <v>465</v>
      </c>
      <c r="D3" s="179"/>
      <c r="E3" s="180"/>
      <c r="F3" s="180"/>
      <c r="K3" s="176"/>
      <c r="L3" s="183" t="s">
        <v>466</v>
      </c>
      <c r="M3" s="184" t="s">
        <v>462</v>
      </c>
      <c r="N3" s="184" t="s">
        <v>467</v>
      </c>
      <c r="O3" s="184" t="s">
        <v>468</v>
      </c>
      <c r="P3" s="184" t="s">
        <v>469</v>
      </c>
      <c r="Q3" s="184" t="s">
        <v>470</v>
      </c>
    </row>
    <row r="4" spans="1:17" ht="12" customHeight="1" x14ac:dyDescent="0.2">
      <c r="C4" s="329" t="s">
        <v>465</v>
      </c>
      <c r="D4" s="179"/>
      <c r="E4" s="180"/>
      <c r="F4" s="180"/>
      <c r="K4" s="176"/>
      <c r="L4" s="183"/>
      <c r="M4" s="176"/>
      <c r="N4" s="176"/>
      <c r="O4" s="176"/>
      <c r="P4" s="176"/>
      <c r="Q4" s="183" t="s">
        <v>466</v>
      </c>
    </row>
    <row r="5" spans="1:17" ht="13.5" customHeight="1" x14ac:dyDescent="0.2">
      <c r="A5" s="185"/>
      <c r="B5" s="678"/>
      <c r="C5" s="186"/>
      <c r="D5" s="186"/>
      <c r="E5" s="186"/>
      <c r="F5" s="186"/>
      <c r="G5" s="186"/>
      <c r="K5" s="176"/>
      <c r="L5" s="176"/>
      <c r="M5" s="187">
        <v>0.1</v>
      </c>
      <c r="N5" s="188">
        <v>0.01</v>
      </c>
      <c r="O5" s="187">
        <v>0.05</v>
      </c>
      <c r="P5" s="189">
        <v>5.0000000000000001E-3</v>
      </c>
      <c r="Q5" s="190" t="e">
        <f>IF(#REF!=$M$3,M5,IF(#REF!=$N$3,N5,IF(#REF!=$O$3,O5,IF(#REF!=$P$3,P5,""))))</f>
        <v>#REF!</v>
      </c>
    </row>
    <row r="6" spans="1:17" ht="12" customHeight="1" x14ac:dyDescent="0.2">
      <c r="C6" s="191" t="s">
        <v>471</v>
      </c>
      <c r="D6" s="192"/>
      <c r="E6" s="178"/>
      <c r="K6" s="176"/>
      <c r="L6" s="176"/>
      <c r="M6" s="187">
        <v>0.09</v>
      </c>
      <c r="N6" s="188">
        <v>8.9999999999999993E-3</v>
      </c>
      <c r="O6" s="187">
        <v>0.04</v>
      </c>
      <c r="P6" s="189">
        <v>4.0000000000000001E-3</v>
      </c>
      <c r="Q6" s="190" t="e">
        <f>IF(#REF!=$M$3,M6,IF(#REF!=$N$3,N6,IF(#REF!=$O$3,O6,IF(#REF!=$P$3,P6,""))))</f>
        <v>#REF!</v>
      </c>
    </row>
    <row r="7" spans="1:17" s="196" customFormat="1" ht="12" customHeight="1" x14ac:dyDescent="0.2">
      <c r="A7" s="193" t="s">
        <v>472</v>
      </c>
      <c r="B7" s="679" t="s">
        <v>473</v>
      </c>
      <c r="C7" s="193" t="s">
        <v>474</v>
      </c>
      <c r="D7" s="194" t="s">
        <v>475</v>
      </c>
      <c r="E7" s="194"/>
      <c r="F7" s="194"/>
      <c r="G7" s="195" t="s">
        <v>476</v>
      </c>
      <c r="K7" s="176"/>
      <c r="L7" s="176"/>
      <c r="M7" s="187">
        <v>0.08</v>
      </c>
      <c r="N7" s="188">
        <v>8.0000000000000002E-3</v>
      </c>
      <c r="O7" s="187">
        <v>0.03</v>
      </c>
      <c r="P7" s="189">
        <v>3.0000000000000001E-3</v>
      </c>
      <c r="Q7" s="190" t="e">
        <f>IF(#REF!=$M$3,M7,IF(#REF!=$N$3,N7,IF(#REF!=$O$3,O7,IF(#REF!=$P$3,P7,""))))</f>
        <v>#REF!</v>
      </c>
    </row>
    <row r="8" spans="1:17" s="199" customFormat="1" ht="12" customHeight="1" x14ac:dyDescent="0.2">
      <c r="A8" s="197" t="s">
        <v>477</v>
      </c>
      <c r="B8" s="198"/>
      <c r="C8" s="197" t="s">
        <v>478</v>
      </c>
      <c r="D8" s="193" t="s">
        <v>479</v>
      </c>
      <c r="E8" s="193" t="s">
        <v>480</v>
      </c>
      <c r="F8" s="193" t="s">
        <v>481</v>
      </c>
      <c r="G8" s="193" t="s">
        <v>481</v>
      </c>
      <c r="K8" s="176"/>
      <c r="L8" s="176"/>
      <c r="M8" s="187">
        <v>7.0000000000000007E-2</v>
      </c>
      <c r="N8" s="188">
        <v>7.0000000000000001E-3</v>
      </c>
      <c r="O8" s="187">
        <v>0.02</v>
      </c>
      <c r="P8" s="189">
        <v>2.5000000000000001E-3</v>
      </c>
      <c r="Q8" s="190" t="e">
        <f>IF(#REF!=$M$3,M8,IF(#REF!=$N$3,N8,IF(#REF!=$O$3,O8,IF(#REF!=$P$3,P8,""))))</f>
        <v>#REF!</v>
      </c>
    </row>
    <row r="9" spans="1:17" s="196" customFormat="1" ht="12" customHeight="1" x14ac:dyDescent="0.2">
      <c r="A9" s="200" t="s">
        <v>482</v>
      </c>
      <c r="B9" s="680" t="s">
        <v>483</v>
      </c>
      <c r="C9" s="200" t="s">
        <v>484</v>
      </c>
      <c r="D9" s="200">
        <v>1</v>
      </c>
      <c r="E9" s="200">
        <v>2</v>
      </c>
      <c r="F9" s="200">
        <v>3</v>
      </c>
      <c r="G9" s="200">
        <v>4</v>
      </c>
      <c r="K9" s="176"/>
      <c r="L9" s="176"/>
      <c r="M9" s="187">
        <v>0.06</v>
      </c>
      <c r="N9" s="188">
        <v>6.0000000000000001E-3</v>
      </c>
      <c r="O9" s="187">
        <v>0.01</v>
      </c>
      <c r="P9" s="176"/>
      <c r="Q9" s="190" t="e">
        <f>IF(#REF!=$M$3,M9,IF(#REF!=$N$3,N9,IF(#REF!=$O$3,O9,IF(#REF!=$P$3,P9,""))))</f>
        <v>#REF!</v>
      </c>
    </row>
    <row r="10" spans="1:17" s="204" customFormat="1" ht="12" customHeight="1" x14ac:dyDescent="0.2">
      <c r="A10" s="201"/>
      <c r="B10" s="681" t="s">
        <v>485</v>
      </c>
      <c r="C10" s="202" t="s">
        <v>486</v>
      </c>
      <c r="D10" s="642">
        <f>D11+D39+D70</f>
        <v>0</v>
      </c>
      <c r="E10" s="642">
        <f>E11+E39+E70</f>
        <v>0</v>
      </c>
      <c r="F10" s="642">
        <f>F11+F39+F70</f>
        <v>0</v>
      </c>
      <c r="G10" s="642">
        <f>G11+G39+G70</f>
        <v>0</v>
      </c>
      <c r="K10" s="176"/>
      <c r="L10" s="176"/>
      <c r="M10" s="187">
        <v>0.05</v>
      </c>
      <c r="N10" s="188">
        <v>5.0000000000000001E-3</v>
      </c>
      <c r="O10" s="176"/>
      <c r="P10" s="176"/>
      <c r="Q10" s="190" t="e">
        <f>IF(#REF!=$M$3,M10,IF(#REF!=$N$3,N10,IF(#REF!=$O$3,O10,IF(#REF!=$P$3,P10,""))))</f>
        <v>#REF!</v>
      </c>
    </row>
    <row r="11" spans="1:17" s="204" customFormat="1" ht="12" customHeight="1" x14ac:dyDescent="0.25">
      <c r="A11" s="205" t="s">
        <v>487</v>
      </c>
      <c r="B11" s="682" t="s">
        <v>488</v>
      </c>
      <c r="C11" s="202" t="s">
        <v>489</v>
      </c>
      <c r="D11" s="642">
        <f>D12+D20+D30</f>
        <v>0</v>
      </c>
      <c r="E11" s="642">
        <f>E12+E20+E30</f>
        <v>0</v>
      </c>
      <c r="F11" s="642">
        <f>F12+F20+F30</f>
        <v>0</v>
      </c>
      <c r="G11" s="642">
        <f>G12+G20+G30</f>
        <v>0</v>
      </c>
    </row>
    <row r="12" spans="1:17" s="204" customFormat="1" ht="12" customHeight="1" x14ac:dyDescent="0.25">
      <c r="A12" s="206" t="s">
        <v>490</v>
      </c>
      <c r="B12" s="683" t="s">
        <v>491</v>
      </c>
      <c r="C12" s="202" t="s">
        <v>492</v>
      </c>
      <c r="D12" s="642">
        <f>SUM(D13:D19)</f>
        <v>0</v>
      </c>
      <c r="E12" s="642">
        <f>SUM(E13:E19)</f>
        <v>0</v>
      </c>
      <c r="F12" s="642">
        <f>SUM(F13:F19)</f>
        <v>0</v>
      </c>
      <c r="G12" s="642">
        <f>SUM(G13:G19)</f>
        <v>0</v>
      </c>
    </row>
    <row r="13" spans="1:17" s="182" customFormat="1" ht="12" customHeight="1" x14ac:dyDescent="0.25">
      <c r="A13" s="207" t="s">
        <v>493</v>
      </c>
      <c r="B13" s="684" t="s">
        <v>494</v>
      </c>
      <c r="C13" s="208" t="s">
        <v>495</v>
      </c>
      <c r="D13" s="643"/>
      <c r="E13" s="643"/>
      <c r="F13" s="643"/>
      <c r="G13" s="643"/>
      <c r="H13" s="209"/>
    </row>
    <row r="14" spans="1:17" s="182" customFormat="1" ht="12" customHeight="1" x14ac:dyDescent="0.25">
      <c r="A14" s="207" t="s">
        <v>496</v>
      </c>
      <c r="B14" s="684" t="s">
        <v>497</v>
      </c>
      <c r="C14" s="208" t="s">
        <v>498</v>
      </c>
      <c r="D14" s="643"/>
      <c r="E14" s="643"/>
      <c r="F14" s="643"/>
      <c r="G14" s="644"/>
    </row>
    <row r="15" spans="1:17" s="182" customFormat="1" ht="12" customHeight="1" x14ac:dyDescent="0.25">
      <c r="A15" s="207" t="s">
        <v>499</v>
      </c>
      <c r="B15" s="684" t="s">
        <v>500</v>
      </c>
      <c r="C15" s="208" t="s">
        <v>501</v>
      </c>
      <c r="D15" s="643"/>
      <c r="E15" s="643"/>
      <c r="F15" s="643"/>
      <c r="G15" s="643"/>
    </row>
    <row r="16" spans="1:17" s="182" customFormat="1" ht="12" customHeight="1" x14ac:dyDescent="0.25">
      <c r="A16" s="207" t="s">
        <v>502</v>
      </c>
      <c r="B16" s="684" t="s">
        <v>503</v>
      </c>
      <c r="C16" s="208" t="s">
        <v>504</v>
      </c>
      <c r="D16" s="643"/>
      <c r="E16" s="643"/>
      <c r="F16" s="643"/>
      <c r="G16" s="643"/>
    </row>
    <row r="17" spans="1:7" s="182" customFormat="1" ht="12" customHeight="1" x14ac:dyDescent="0.25">
      <c r="A17" s="207" t="s">
        <v>505</v>
      </c>
      <c r="B17" s="685" t="s">
        <v>506</v>
      </c>
      <c r="C17" s="208" t="s">
        <v>507</v>
      </c>
      <c r="D17" s="643"/>
      <c r="E17" s="643"/>
      <c r="F17" s="643"/>
      <c r="G17" s="643"/>
    </row>
    <row r="18" spans="1:7" s="182" customFormat="1" ht="12" customHeight="1" x14ac:dyDescent="0.25">
      <c r="A18" s="207" t="s">
        <v>508</v>
      </c>
      <c r="B18" s="684" t="s">
        <v>509</v>
      </c>
      <c r="C18" s="208" t="s">
        <v>510</v>
      </c>
      <c r="D18" s="643"/>
      <c r="E18" s="643"/>
      <c r="F18" s="643"/>
      <c r="G18" s="643"/>
    </row>
    <row r="19" spans="1:7" s="182" customFormat="1" ht="12" customHeight="1" x14ac:dyDescent="0.25">
      <c r="A19" s="207" t="s">
        <v>511</v>
      </c>
      <c r="B19" s="684" t="s">
        <v>512</v>
      </c>
      <c r="C19" s="208" t="s">
        <v>513</v>
      </c>
      <c r="D19" s="643"/>
      <c r="E19" s="643"/>
      <c r="F19" s="643"/>
      <c r="G19" s="643"/>
    </row>
    <row r="20" spans="1:7" s="204" customFormat="1" ht="12" customHeight="1" x14ac:dyDescent="0.25">
      <c r="A20" s="210" t="s">
        <v>514</v>
      </c>
      <c r="B20" s="683" t="s">
        <v>515</v>
      </c>
      <c r="C20" s="202" t="s">
        <v>516</v>
      </c>
      <c r="D20" s="642">
        <f>SUM(D21:D29)</f>
        <v>0</v>
      </c>
      <c r="E20" s="642">
        <f>SUM(E21:E29)</f>
        <v>0</v>
      </c>
      <c r="F20" s="642">
        <f>SUM(F21:F29)</f>
        <v>0</v>
      </c>
      <c r="G20" s="642">
        <f>SUM(G21:G29)</f>
        <v>0</v>
      </c>
    </row>
    <row r="21" spans="1:7" s="182" customFormat="1" ht="12" customHeight="1" x14ac:dyDescent="0.25">
      <c r="A21" s="211" t="s">
        <v>517</v>
      </c>
      <c r="B21" s="684" t="s">
        <v>518</v>
      </c>
      <c r="C21" s="208" t="s">
        <v>519</v>
      </c>
      <c r="D21" s="643"/>
      <c r="E21" s="643"/>
      <c r="F21" s="643"/>
      <c r="G21" s="643"/>
    </row>
    <row r="22" spans="1:7" s="182" customFormat="1" ht="12" customHeight="1" x14ac:dyDescent="0.25">
      <c r="A22" s="207" t="s">
        <v>496</v>
      </c>
      <c r="B22" s="684" t="s">
        <v>520</v>
      </c>
      <c r="C22" s="208" t="s">
        <v>521</v>
      </c>
      <c r="D22" s="643"/>
      <c r="E22" s="643"/>
      <c r="F22" s="643"/>
      <c r="G22" s="643"/>
    </row>
    <row r="23" spans="1:7" s="182" customFormat="1" ht="12" customHeight="1" x14ac:dyDescent="0.25">
      <c r="A23" s="207" t="s">
        <v>499</v>
      </c>
      <c r="B23" s="684" t="s">
        <v>522</v>
      </c>
      <c r="C23" s="208" t="s">
        <v>523</v>
      </c>
      <c r="D23" s="643"/>
      <c r="E23" s="645"/>
      <c r="F23" s="643"/>
      <c r="G23" s="643"/>
    </row>
    <row r="24" spans="1:7" s="182" customFormat="1" ht="12" customHeight="1" x14ac:dyDescent="0.25">
      <c r="A24" s="207" t="s">
        <v>502</v>
      </c>
      <c r="B24" s="684" t="s">
        <v>524</v>
      </c>
      <c r="C24" s="208" t="s">
        <v>525</v>
      </c>
      <c r="D24" s="643"/>
      <c r="E24" s="643"/>
      <c r="F24" s="643"/>
      <c r="G24" s="645"/>
    </row>
    <row r="25" spans="1:7" s="182" customFormat="1" ht="12" customHeight="1" x14ac:dyDescent="0.25">
      <c r="A25" s="207" t="s">
        <v>505</v>
      </c>
      <c r="B25" s="684" t="s">
        <v>526</v>
      </c>
      <c r="C25" s="208" t="s">
        <v>527</v>
      </c>
      <c r="D25" s="643"/>
      <c r="E25" s="643"/>
      <c r="F25" s="643"/>
      <c r="G25" s="645"/>
    </row>
    <row r="26" spans="1:7" s="182" customFormat="1" ht="12" customHeight="1" x14ac:dyDescent="0.25">
      <c r="A26" s="207" t="s">
        <v>508</v>
      </c>
      <c r="B26" s="685" t="s">
        <v>528</v>
      </c>
      <c r="C26" s="208" t="s">
        <v>529</v>
      </c>
      <c r="D26" s="645"/>
      <c r="E26" s="645"/>
      <c r="F26" s="643"/>
      <c r="G26" s="645"/>
    </row>
    <row r="27" spans="1:7" s="182" customFormat="1" ht="12" customHeight="1" x14ac:dyDescent="0.25">
      <c r="A27" s="207" t="s">
        <v>511</v>
      </c>
      <c r="B27" s="684" t="s">
        <v>530</v>
      </c>
      <c r="C27" s="208" t="s">
        <v>531</v>
      </c>
      <c r="D27" s="643"/>
      <c r="E27" s="643"/>
      <c r="F27" s="643"/>
      <c r="G27" s="643"/>
    </row>
    <row r="28" spans="1:7" s="182" customFormat="1" ht="12" customHeight="1" x14ac:dyDescent="0.25">
      <c r="A28" s="207" t="s">
        <v>532</v>
      </c>
      <c r="B28" s="684" t="s">
        <v>533</v>
      </c>
      <c r="C28" s="208" t="s">
        <v>534</v>
      </c>
      <c r="D28" s="643"/>
      <c r="E28" s="643"/>
      <c r="F28" s="643"/>
      <c r="G28" s="643"/>
    </row>
    <row r="29" spans="1:7" s="182" customFormat="1" ht="12" customHeight="1" x14ac:dyDescent="0.25">
      <c r="A29" s="207" t="s">
        <v>535</v>
      </c>
      <c r="B29" s="684" t="s">
        <v>536</v>
      </c>
      <c r="C29" s="208" t="s">
        <v>537</v>
      </c>
      <c r="D29" s="643"/>
      <c r="E29" s="643"/>
      <c r="F29" s="643"/>
      <c r="G29" s="643"/>
    </row>
    <row r="30" spans="1:7" s="204" customFormat="1" ht="12" customHeight="1" x14ac:dyDescent="0.25">
      <c r="A30" s="210" t="s">
        <v>538</v>
      </c>
      <c r="B30" s="683" t="s">
        <v>539</v>
      </c>
      <c r="C30" s="202" t="s">
        <v>540</v>
      </c>
      <c r="D30" s="642">
        <f>SUM(D31:D38)</f>
        <v>0</v>
      </c>
      <c r="E30" s="642">
        <f>SUM(E31:E38)</f>
        <v>0</v>
      </c>
      <c r="F30" s="642">
        <f>SUM(F31:F38)</f>
        <v>0</v>
      </c>
      <c r="G30" s="642">
        <f>SUM(G31:G38)</f>
        <v>0</v>
      </c>
    </row>
    <row r="31" spans="1:7" s="182" customFormat="1" ht="12" customHeight="1" x14ac:dyDescent="0.25">
      <c r="A31" s="211" t="s">
        <v>541</v>
      </c>
      <c r="B31" s="684" t="s">
        <v>542</v>
      </c>
      <c r="C31" s="208" t="s">
        <v>543</v>
      </c>
      <c r="D31" s="643"/>
      <c r="E31" s="643"/>
      <c r="F31" s="643"/>
      <c r="G31" s="643"/>
    </row>
    <row r="32" spans="1:7" s="182" customFormat="1" ht="12" customHeight="1" x14ac:dyDescent="0.25">
      <c r="A32" s="207" t="s">
        <v>496</v>
      </c>
      <c r="B32" s="684" t="s">
        <v>544</v>
      </c>
      <c r="C32" s="208" t="s">
        <v>545</v>
      </c>
      <c r="D32" s="643"/>
      <c r="E32" s="643"/>
      <c r="F32" s="643"/>
      <c r="G32" s="643"/>
    </row>
    <row r="33" spans="1:7" s="182" customFormat="1" ht="12" customHeight="1" x14ac:dyDescent="0.25">
      <c r="A33" s="207" t="s">
        <v>499</v>
      </c>
      <c r="B33" s="684" t="s">
        <v>546</v>
      </c>
      <c r="C33" s="208" t="s">
        <v>547</v>
      </c>
      <c r="D33" s="643"/>
      <c r="E33" s="643"/>
      <c r="F33" s="643"/>
      <c r="G33" s="643"/>
    </row>
    <row r="34" spans="1:7" s="182" customFormat="1" ht="12" customHeight="1" x14ac:dyDescent="0.25">
      <c r="A34" s="207" t="s">
        <v>502</v>
      </c>
      <c r="B34" s="684" t="s">
        <v>548</v>
      </c>
      <c r="C34" s="208" t="s">
        <v>549</v>
      </c>
      <c r="D34" s="643"/>
      <c r="E34" s="643"/>
      <c r="F34" s="643"/>
      <c r="G34" s="643"/>
    </row>
    <row r="35" spans="1:7" s="182" customFormat="1" ht="12" customHeight="1" x14ac:dyDescent="0.25">
      <c r="A35" s="207" t="s">
        <v>505</v>
      </c>
      <c r="B35" s="685" t="s">
        <v>550</v>
      </c>
      <c r="C35" s="208" t="s">
        <v>551</v>
      </c>
      <c r="D35" s="643"/>
      <c r="E35" s="643"/>
      <c r="F35" s="643"/>
      <c r="G35" s="643"/>
    </row>
    <row r="36" spans="1:7" s="182" customFormat="1" ht="12" customHeight="1" x14ac:dyDescent="0.25">
      <c r="A36" s="207" t="s">
        <v>508</v>
      </c>
      <c r="B36" s="685" t="s">
        <v>552</v>
      </c>
      <c r="C36" s="208" t="s">
        <v>553</v>
      </c>
      <c r="D36" s="643"/>
      <c r="E36" s="643"/>
      <c r="F36" s="643"/>
      <c r="G36" s="643"/>
    </row>
    <row r="37" spans="1:7" s="182" customFormat="1" ht="12" customHeight="1" x14ac:dyDescent="0.25">
      <c r="A37" s="207" t="s">
        <v>511</v>
      </c>
      <c r="B37" s="684" t="s">
        <v>554</v>
      </c>
      <c r="C37" s="208" t="s">
        <v>555</v>
      </c>
      <c r="D37" s="643"/>
      <c r="E37" s="643"/>
      <c r="F37" s="643"/>
      <c r="G37" s="643"/>
    </row>
    <row r="38" spans="1:7" s="182" customFormat="1" ht="12" customHeight="1" x14ac:dyDescent="0.25">
      <c r="A38" s="207" t="s">
        <v>532</v>
      </c>
      <c r="B38" s="684" t="s">
        <v>556</v>
      </c>
      <c r="C38" s="208" t="s">
        <v>557</v>
      </c>
      <c r="D38" s="643"/>
      <c r="E38" s="643"/>
      <c r="F38" s="643"/>
      <c r="G38" s="643"/>
    </row>
    <row r="39" spans="1:7" s="204" customFormat="1" ht="12" customHeight="1" x14ac:dyDescent="0.25">
      <c r="A39" s="210" t="s">
        <v>558</v>
      </c>
      <c r="B39" s="682" t="s">
        <v>559</v>
      </c>
      <c r="C39" s="202" t="s">
        <v>560</v>
      </c>
      <c r="D39" s="642">
        <f>D40+D47+D55+D64</f>
        <v>0</v>
      </c>
      <c r="E39" s="642">
        <f>E40+E47+E55+E64</f>
        <v>0</v>
      </c>
      <c r="F39" s="642">
        <f>F40+F47+F55+F64</f>
        <v>0</v>
      </c>
      <c r="G39" s="642">
        <f>G40+G47+G55+G64</f>
        <v>0</v>
      </c>
    </row>
    <row r="40" spans="1:7" s="204" customFormat="1" ht="12" customHeight="1" x14ac:dyDescent="0.25">
      <c r="A40" s="206" t="s">
        <v>561</v>
      </c>
      <c r="B40" s="683" t="s">
        <v>562</v>
      </c>
      <c r="C40" s="202" t="s">
        <v>563</v>
      </c>
      <c r="D40" s="642">
        <f>SUM(D41:D46)</f>
        <v>0</v>
      </c>
      <c r="E40" s="642">
        <f>SUM(E41:E46)</f>
        <v>0</v>
      </c>
      <c r="F40" s="642">
        <f>SUM(F41:F46)</f>
        <v>0</v>
      </c>
      <c r="G40" s="642">
        <f>SUM(G41:G46)</f>
        <v>0</v>
      </c>
    </row>
    <row r="41" spans="1:7" s="182" customFormat="1" ht="12" customHeight="1" x14ac:dyDescent="0.25">
      <c r="A41" s="211" t="s">
        <v>564</v>
      </c>
      <c r="B41" s="684" t="s">
        <v>565</v>
      </c>
      <c r="C41" s="208" t="s">
        <v>566</v>
      </c>
      <c r="D41" s="643"/>
      <c r="E41" s="643"/>
      <c r="F41" s="643"/>
      <c r="G41" s="643"/>
    </row>
    <row r="42" spans="1:7" s="182" customFormat="1" ht="12" customHeight="1" x14ac:dyDescent="0.25">
      <c r="A42" s="207" t="s">
        <v>496</v>
      </c>
      <c r="B42" s="685" t="s">
        <v>567</v>
      </c>
      <c r="C42" s="208" t="s">
        <v>568</v>
      </c>
      <c r="D42" s="643"/>
      <c r="E42" s="643"/>
      <c r="F42" s="643"/>
      <c r="G42" s="643"/>
    </row>
    <row r="43" spans="1:7" s="182" customFormat="1" ht="12" customHeight="1" x14ac:dyDescent="0.25">
      <c r="A43" s="207" t="s">
        <v>499</v>
      </c>
      <c r="B43" s="684" t="s">
        <v>569</v>
      </c>
      <c r="C43" s="208" t="s">
        <v>570</v>
      </c>
      <c r="D43" s="643"/>
      <c r="E43" s="643"/>
      <c r="F43" s="643"/>
      <c r="G43" s="643"/>
    </row>
    <row r="44" spans="1:7" s="182" customFormat="1" ht="12" customHeight="1" x14ac:dyDescent="0.25">
      <c r="A44" s="207" t="s">
        <v>502</v>
      </c>
      <c r="B44" s="684" t="s">
        <v>571</v>
      </c>
      <c r="C44" s="208" t="s">
        <v>572</v>
      </c>
      <c r="D44" s="643"/>
      <c r="E44" s="643"/>
      <c r="F44" s="643"/>
      <c r="G44" s="643"/>
    </row>
    <row r="45" spans="1:7" s="182" customFormat="1" ht="12" customHeight="1" x14ac:dyDescent="0.25">
      <c r="A45" s="207" t="s">
        <v>505</v>
      </c>
      <c r="B45" s="685" t="s">
        <v>573</v>
      </c>
      <c r="C45" s="208" t="s">
        <v>574</v>
      </c>
      <c r="D45" s="643"/>
      <c r="E45" s="643"/>
      <c r="F45" s="643"/>
      <c r="G45" s="643"/>
    </row>
    <row r="46" spans="1:7" s="182" customFormat="1" ht="12" customHeight="1" x14ac:dyDescent="0.25">
      <c r="A46" s="207" t="s">
        <v>508</v>
      </c>
      <c r="B46" s="684" t="s">
        <v>575</v>
      </c>
      <c r="C46" s="208" t="s">
        <v>576</v>
      </c>
      <c r="D46" s="646"/>
      <c r="E46" s="646"/>
      <c r="F46" s="646"/>
      <c r="G46" s="643"/>
    </row>
    <row r="47" spans="1:7" s="204" customFormat="1" ht="12" customHeight="1" x14ac:dyDescent="0.25">
      <c r="A47" s="210" t="s">
        <v>577</v>
      </c>
      <c r="B47" s="683" t="s">
        <v>578</v>
      </c>
      <c r="C47" s="202" t="s">
        <v>579</v>
      </c>
      <c r="D47" s="642">
        <f>SUM(D48:D54)</f>
        <v>0</v>
      </c>
      <c r="E47" s="642">
        <f>SUM(E48:E54)</f>
        <v>0</v>
      </c>
      <c r="F47" s="642">
        <f>SUM(F48:F54)</f>
        <v>0</v>
      </c>
      <c r="G47" s="642">
        <f>SUM(G48:G54)</f>
        <v>0</v>
      </c>
    </row>
    <row r="48" spans="1:7" s="182" customFormat="1" ht="12" customHeight="1" x14ac:dyDescent="0.25">
      <c r="A48" s="211" t="s">
        <v>580</v>
      </c>
      <c r="B48" s="685" t="s">
        <v>581</v>
      </c>
      <c r="C48" s="208" t="s">
        <v>582</v>
      </c>
      <c r="D48" s="647"/>
      <c r="E48" s="647"/>
      <c r="F48" s="647"/>
      <c r="G48" s="647"/>
    </row>
    <row r="49" spans="1:7" s="182" customFormat="1" ht="12" customHeight="1" x14ac:dyDescent="0.25">
      <c r="A49" s="214" t="s">
        <v>496</v>
      </c>
      <c r="B49" s="686" t="s">
        <v>583</v>
      </c>
      <c r="C49" s="215" t="s">
        <v>584</v>
      </c>
      <c r="D49" s="647"/>
      <c r="E49" s="645"/>
      <c r="F49" s="645"/>
      <c r="G49" s="647"/>
    </row>
    <row r="50" spans="1:7" s="182" customFormat="1" ht="12" customHeight="1" x14ac:dyDescent="0.25">
      <c r="A50" s="207" t="s">
        <v>499</v>
      </c>
      <c r="B50" s="684" t="s">
        <v>585</v>
      </c>
      <c r="C50" s="208" t="s">
        <v>586</v>
      </c>
      <c r="D50" s="647"/>
      <c r="E50" s="647"/>
      <c r="F50" s="647"/>
      <c r="G50" s="647"/>
    </row>
    <row r="51" spans="1:7" s="182" customFormat="1" ht="12" customHeight="1" x14ac:dyDescent="0.25">
      <c r="A51" s="207" t="s">
        <v>502</v>
      </c>
      <c r="B51" s="684" t="s">
        <v>587</v>
      </c>
      <c r="C51" s="208" t="s">
        <v>588</v>
      </c>
      <c r="D51" s="647"/>
      <c r="E51" s="647"/>
      <c r="F51" s="647"/>
      <c r="G51" s="647"/>
    </row>
    <row r="52" spans="1:7" s="182" customFormat="1" ht="12" customHeight="1" x14ac:dyDescent="0.25">
      <c r="A52" s="207" t="s">
        <v>505</v>
      </c>
      <c r="B52" s="685" t="s">
        <v>589</v>
      </c>
      <c r="C52" s="208" t="s">
        <v>590</v>
      </c>
      <c r="D52" s="647"/>
      <c r="E52" s="647"/>
      <c r="F52" s="647"/>
      <c r="G52" s="647"/>
    </row>
    <row r="53" spans="1:7" s="182" customFormat="1" ht="12" customHeight="1" x14ac:dyDescent="0.25">
      <c r="A53" s="207" t="s">
        <v>508</v>
      </c>
      <c r="B53" s="685" t="s">
        <v>591</v>
      </c>
      <c r="C53" s="208" t="s">
        <v>592</v>
      </c>
      <c r="D53" s="647"/>
      <c r="E53" s="648"/>
      <c r="F53" s="648"/>
      <c r="G53" s="647"/>
    </row>
    <row r="54" spans="1:7" s="182" customFormat="1" ht="12" customHeight="1" x14ac:dyDescent="0.25">
      <c r="A54" s="207" t="s">
        <v>511</v>
      </c>
      <c r="B54" s="684" t="s">
        <v>593</v>
      </c>
      <c r="C54" s="208" t="s">
        <v>594</v>
      </c>
      <c r="D54" s="647"/>
      <c r="E54" s="648"/>
      <c r="F54" s="648"/>
      <c r="G54" s="647"/>
    </row>
    <row r="55" spans="1:7" s="204" customFormat="1" ht="12" customHeight="1" x14ac:dyDescent="0.25">
      <c r="A55" s="210" t="s">
        <v>595</v>
      </c>
      <c r="B55" s="683" t="s">
        <v>596</v>
      </c>
      <c r="C55" s="202" t="s">
        <v>597</v>
      </c>
      <c r="D55" s="642">
        <f>SUM(D56:D63)</f>
        <v>0</v>
      </c>
      <c r="E55" s="642">
        <f>SUM(E56:E63)</f>
        <v>0</v>
      </c>
      <c r="F55" s="642">
        <f>SUM(F56:F63)</f>
        <v>0</v>
      </c>
      <c r="G55" s="642">
        <f>SUM(G56:G63)</f>
        <v>0</v>
      </c>
    </row>
    <row r="56" spans="1:7" s="182" customFormat="1" ht="12" customHeight="1" x14ac:dyDescent="0.25">
      <c r="A56" s="211" t="s">
        <v>598</v>
      </c>
      <c r="B56" s="685" t="s">
        <v>599</v>
      </c>
      <c r="C56" s="208" t="s">
        <v>600</v>
      </c>
      <c r="D56" s="647"/>
      <c r="E56" s="647"/>
      <c r="F56" s="647"/>
      <c r="G56" s="647"/>
    </row>
    <row r="57" spans="1:7" s="182" customFormat="1" ht="12" customHeight="1" x14ac:dyDescent="0.25">
      <c r="A57" s="214" t="s">
        <v>496</v>
      </c>
      <c r="B57" s="686" t="s">
        <v>583</v>
      </c>
      <c r="C57" s="215" t="s">
        <v>601</v>
      </c>
      <c r="D57" s="647"/>
      <c r="E57" s="645"/>
      <c r="F57" s="645"/>
      <c r="G57" s="647"/>
    </row>
    <row r="58" spans="1:7" s="182" customFormat="1" ht="12" customHeight="1" x14ac:dyDescent="0.25">
      <c r="A58" s="207" t="s">
        <v>499</v>
      </c>
      <c r="B58" s="684" t="s">
        <v>602</v>
      </c>
      <c r="C58" s="208" t="s">
        <v>603</v>
      </c>
      <c r="D58" s="647"/>
      <c r="E58" s="647"/>
      <c r="F58" s="647"/>
      <c r="G58" s="647"/>
    </row>
    <row r="59" spans="1:7" s="182" customFormat="1" ht="12" customHeight="1" x14ac:dyDescent="0.25">
      <c r="A59" s="207" t="s">
        <v>502</v>
      </c>
      <c r="B59" s="684" t="s">
        <v>587</v>
      </c>
      <c r="C59" s="208" t="s">
        <v>604</v>
      </c>
      <c r="D59" s="647"/>
      <c r="E59" s="647"/>
      <c r="F59" s="647"/>
      <c r="G59" s="647"/>
    </row>
    <row r="60" spans="1:7" s="182" customFormat="1" ht="12" customHeight="1" x14ac:dyDescent="0.25">
      <c r="A60" s="207" t="s">
        <v>505</v>
      </c>
      <c r="B60" s="685" t="s">
        <v>605</v>
      </c>
      <c r="C60" s="208" t="s">
        <v>606</v>
      </c>
      <c r="D60" s="647"/>
      <c r="E60" s="647"/>
      <c r="F60" s="647"/>
      <c r="G60" s="647"/>
    </row>
    <row r="61" spans="1:7" s="182" customFormat="1" ht="12" customHeight="1" x14ac:dyDescent="0.25">
      <c r="A61" s="207" t="s">
        <v>508</v>
      </c>
      <c r="B61" s="684" t="s">
        <v>607</v>
      </c>
      <c r="C61" s="208" t="s">
        <v>608</v>
      </c>
      <c r="D61" s="647"/>
      <c r="E61" s="647"/>
      <c r="F61" s="647"/>
      <c r="G61" s="647"/>
    </row>
    <row r="62" spans="1:7" s="182" customFormat="1" ht="12" customHeight="1" x14ac:dyDescent="0.25">
      <c r="A62" s="207" t="s">
        <v>511</v>
      </c>
      <c r="B62" s="684" t="s">
        <v>609</v>
      </c>
      <c r="C62" s="208" t="s">
        <v>610</v>
      </c>
      <c r="D62" s="647"/>
      <c r="E62" s="647"/>
      <c r="F62" s="647"/>
      <c r="G62" s="647"/>
    </row>
    <row r="63" spans="1:7" s="182" customFormat="1" ht="12" customHeight="1" x14ac:dyDescent="0.25">
      <c r="A63" s="207" t="s">
        <v>532</v>
      </c>
      <c r="B63" s="687" t="s">
        <v>611</v>
      </c>
      <c r="C63" s="208" t="s">
        <v>612</v>
      </c>
      <c r="D63" s="647"/>
      <c r="E63" s="647"/>
      <c r="F63" s="647"/>
      <c r="G63" s="647"/>
    </row>
    <row r="64" spans="1:7" s="204" customFormat="1" ht="12" customHeight="1" x14ac:dyDescent="0.25">
      <c r="A64" s="210" t="s">
        <v>613</v>
      </c>
      <c r="B64" s="683" t="s">
        <v>614</v>
      </c>
      <c r="C64" s="202" t="s">
        <v>615</v>
      </c>
      <c r="D64" s="642">
        <f>SUM(D65:D69)</f>
        <v>0</v>
      </c>
      <c r="E64" s="642">
        <f>SUM(E65:E69)</f>
        <v>0</v>
      </c>
      <c r="F64" s="642">
        <f>SUM(F65:F69)</f>
        <v>0</v>
      </c>
      <c r="G64" s="642">
        <f>SUM(G65:G69)</f>
        <v>0</v>
      </c>
    </row>
    <row r="65" spans="1:7" s="204" customFormat="1" ht="12" customHeight="1" x14ac:dyDescent="0.25">
      <c r="A65" s="211" t="s">
        <v>616</v>
      </c>
      <c r="B65" s="684" t="s">
        <v>617</v>
      </c>
      <c r="C65" s="208" t="s">
        <v>618</v>
      </c>
      <c r="D65" s="643"/>
      <c r="E65" s="643"/>
      <c r="F65" s="645"/>
      <c r="G65" s="643"/>
    </row>
    <row r="66" spans="1:7" s="182" customFormat="1" ht="12" customHeight="1" x14ac:dyDescent="0.25">
      <c r="A66" s="207" t="s">
        <v>496</v>
      </c>
      <c r="B66" s="684" t="s">
        <v>619</v>
      </c>
      <c r="C66" s="208" t="s">
        <v>620</v>
      </c>
      <c r="D66" s="643"/>
      <c r="E66" s="643"/>
      <c r="F66" s="643"/>
      <c r="G66" s="643"/>
    </row>
    <row r="67" spans="1:7" s="182" customFormat="1" ht="12" customHeight="1" x14ac:dyDescent="0.25">
      <c r="A67" s="207" t="s">
        <v>499</v>
      </c>
      <c r="B67" s="684" t="s">
        <v>621</v>
      </c>
      <c r="C67" s="208" t="s">
        <v>622</v>
      </c>
      <c r="D67" s="643"/>
      <c r="E67" s="643"/>
      <c r="F67" s="643"/>
      <c r="G67" s="643"/>
    </row>
    <row r="68" spans="1:7" s="182" customFormat="1" ht="12" customHeight="1" x14ac:dyDescent="0.25">
      <c r="A68" s="207" t="s">
        <v>502</v>
      </c>
      <c r="B68" s="684" t="s">
        <v>623</v>
      </c>
      <c r="C68" s="208" t="s">
        <v>624</v>
      </c>
      <c r="D68" s="643"/>
      <c r="E68" s="643"/>
      <c r="F68" s="643"/>
      <c r="G68" s="643"/>
    </row>
    <row r="69" spans="1:7" s="182" customFormat="1" ht="12" customHeight="1" x14ac:dyDescent="0.25">
      <c r="A69" s="207" t="s">
        <v>505</v>
      </c>
      <c r="B69" s="684" t="s">
        <v>625</v>
      </c>
      <c r="C69" s="208" t="s">
        <v>626</v>
      </c>
      <c r="D69" s="643"/>
      <c r="E69" s="643"/>
      <c r="F69" s="643"/>
      <c r="G69" s="643"/>
    </row>
    <row r="70" spans="1:7" s="204" customFormat="1" ht="12" customHeight="1" x14ac:dyDescent="0.25">
      <c r="A70" s="210" t="s">
        <v>627</v>
      </c>
      <c r="B70" s="683" t="s">
        <v>628</v>
      </c>
      <c r="C70" s="202" t="s">
        <v>629</v>
      </c>
      <c r="D70" s="642">
        <f>SUM(D71:D74)</f>
        <v>0</v>
      </c>
      <c r="E70" s="642">
        <f>SUM(E71:E74)</f>
        <v>0</v>
      </c>
      <c r="F70" s="642">
        <f>SUM(F71:F74)</f>
        <v>0</v>
      </c>
      <c r="G70" s="642">
        <f>SUM(G71:G74)</f>
        <v>0</v>
      </c>
    </row>
    <row r="71" spans="1:7" s="182" customFormat="1" ht="12" customHeight="1" x14ac:dyDescent="0.25">
      <c r="A71" s="211" t="s">
        <v>630</v>
      </c>
      <c r="B71" s="684" t="s">
        <v>631</v>
      </c>
      <c r="C71" s="208" t="s">
        <v>632</v>
      </c>
      <c r="D71" s="649"/>
      <c r="E71" s="650"/>
      <c r="F71" s="645"/>
      <c r="G71" s="650"/>
    </row>
    <row r="72" spans="1:7" s="182" customFormat="1" ht="12" customHeight="1" x14ac:dyDescent="0.25">
      <c r="A72" s="207" t="s">
        <v>496</v>
      </c>
      <c r="B72" s="685" t="s">
        <v>633</v>
      </c>
      <c r="C72" s="208" t="s">
        <v>634</v>
      </c>
      <c r="D72" s="645"/>
      <c r="E72" s="645"/>
      <c r="F72" s="645"/>
      <c r="G72" s="645"/>
    </row>
    <row r="73" spans="1:7" s="182" customFormat="1" ht="12" customHeight="1" x14ac:dyDescent="0.25">
      <c r="A73" s="207" t="s">
        <v>499</v>
      </c>
      <c r="B73" s="684" t="s">
        <v>635</v>
      </c>
      <c r="C73" s="208" t="s">
        <v>636</v>
      </c>
      <c r="D73" s="645"/>
      <c r="E73" s="645"/>
      <c r="F73" s="645"/>
      <c r="G73" s="645"/>
    </row>
    <row r="74" spans="1:7" s="182" customFormat="1" ht="12" customHeight="1" x14ac:dyDescent="0.25">
      <c r="A74" s="207" t="s">
        <v>502</v>
      </c>
      <c r="B74" s="684" t="s">
        <v>637</v>
      </c>
      <c r="C74" s="208" t="s">
        <v>638</v>
      </c>
      <c r="D74" s="643"/>
      <c r="E74" s="643"/>
      <c r="F74" s="643"/>
      <c r="G74" s="643"/>
    </row>
    <row r="75" spans="1:7" s="182" customFormat="1" ht="12" customHeight="1" x14ac:dyDescent="0.25">
      <c r="A75" s="216"/>
      <c r="B75" s="688" t="s">
        <v>639</v>
      </c>
      <c r="C75" s="217">
        <v>888</v>
      </c>
      <c r="D75" s="651">
        <f>(SUM(D10:D74))</f>
        <v>0</v>
      </c>
      <c r="E75" s="651">
        <f>(SUM(E10:E74))</f>
        <v>0</v>
      </c>
      <c r="F75" s="651">
        <f>SUM(F10:F74)</f>
        <v>0</v>
      </c>
      <c r="G75" s="651">
        <f>(SUM(G10:G74))</f>
        <v>0</v>
      </c>
    </row>
    <row r="76" spans="1:7" s="182" customFormat="1" ht="12" customHeight="1" x14ac:dyDescent="0.25">
      <c r="A76" s="218"/>
      <c r="B76" s="227"/>
      <c r="D76" s="219"/>
      <c r="E76" s="219"/>
      <c r="F76" s="219"/>
      <c r="G76" s="219"/>
    </row>
    <row r="77" spans="1:7" s="182" customFormat="1" ht="12" customHeight="1" x14ac:dyDescent="0.25">
      <c r="A77" s="218"/>
      <c r="B77" s="227"/>
      <c r="D77" s="219"/>
      <c r="E77" s="219"/>
      <c r="F77" s="219"/>
      <c r="G77" s="219"/>
    </row>
    <row r="78" spans="1:7" s="182" customFormat="1" ht="12" customHeight="1" x14ac:dyDescent="0.25">
      <c r="A78" s="220" t="s">
        <v>472</v>
      </c>
      <c r="B78" s="689" t="s">
        <v>640</v>
      </c>
      <c r="C78" s="220" t="s">
        <v>474</v>
      </c>
      <c r="D78" s="221" t="s">
        <v>641</v>
      </c>
      <c r="E78" s="221" t="s">
        <v>642</v>
      </c>
      <c r="F78" s="222"/>
      <c r="G78" s="222"/>
    </row>
    <row r="79" spans="1:7" s="182" customFormat="1" ht="12" customHeight="1" x14ac:dyDescent="0.25">
      <c r="A79" s="223" t="s">
        <v>477</v>
      </c>
      <c r="B79" s="690"/>
      <c r="C79" s="223" t="s">
        <v>478</v>
      </c>
      <c r="D79" s="224" t="s">
        <v>643</v>
      </c>
      <c r="E79" s="224" t="s">
        <v>643</v>
      </c>
      <c r="F79" s="222"/>
      <c r="G79" s="222"/>
    </row>
    <row r="80" spans="1:7" s="227" customFormat="1" ht="12" customHeight="1" x14ac:dyDescent="0.25">
      <c r="A80" s="225" t="s">
        <v>482</v>
      </c>
      <c r="B80" s="691" t="s">
        <v>483</v>
      </c>
      <c r="C80" s="225" t="s">
        <v>484</v>
      </c>
      <c r="D80" s="226">
        <v>5</v>
      </c>
      <c r="E80" s="226">
        <v>6</v>
      </c>
      <c r="F80" s="222"/>
      <c r="G80" s="222"/>
    </row>
    <row r="81" spans="1:7" s="204" customFormat="1" ht="12" customHeight="1" x14ac:dyDescent="0.25">
      <c r="A81" s="228"/>
      <c r="B81" s="692" t="s">
        <v>644</v>
      </c>
      <c r="C81" s="229" t="s">
        <v>645</v>
      </c>
      <c r="D81" s="642"/>
      <c r="E81" s="642"/>
      <c r="F81" s="230"/>
      <c r="G81" s="230"/>
    </row>
    <row r="82" spans="1:7" s="204" customFormat="1" ht="12" customHeight="1" x14ac:dyDescent="0.25">
      <c r="A82" s="228" t="s">
        <v>487</v>
      </c>
      <c r="B82" s="692" t="s">
        <v>646</v>
      </c>
      <c r="C82" s="229" t="s">
        <v>647</v>
      </c>
      <c r="D82" s="642"/>
      <c r="E82" s="642"/>
      <c r="F82" s="1431"/>
      <c r="G82" s="1431"/>
    </row>
    <row r="83" spans="1:7" s="204" customFormat="1" ht="12" customHeight="1" x14ac:dyDescent="0.25">
      <c r="A83" s="228" t="s">
        <v>490</v>
      </c>
      <c r="B83" s="692" t="s">
        <v>648</v>
      </c>
      <c r="C83" s="229" t="s">
        <v>649</v>
      </c>
      <c r="D83" s="642"/>
      <c r="E83" s="642"/>
      <c r="F83" s="212"/>
      <c r="G83" s="212"/>
    </row>
    <row r="84" spans="1:7" s="182" customFormat="1" ht="12" customHeight="1" x14ac:dyDescent="0.25">
      <c r="A84" s="231" t="s">
        <v>493</v>
      </c>
      <c r="B84" s="693" t="s">
        <v>650</v>
      </c>
      <c r="C84" s="232" t="s">
        <v>651</v>
      </c>
      <c r="D84" s="643"/>
      <c r="E84" s="643"/>
      <c r="F84" s="212"/>
      <c r="G84" s="212"/>
    </row>
    <row r="85" spans="1:7" s="182" customFormat="1" ht="12" customHeight="1" x14ac:dyDescent="0.25">
      <c r="A85" s="231" t="s">
        <v>496</v>
      </c>
      <c r="B85" s="693" t="s">
        <v>652</v>
      </c>
      <c r="C85" s="232" t="s">
        <v>653</v>
      </c>
      <c r="D85" s="643"/>
      <c r="E85" s="643"/>
      <c r="F85" s="222"/>
      <c r="G85" s="203"/>
    </row>
    <row r="86" spans="1:7" s="182" customFormat="1" ht="12" customHeight="1" x14ac:dyDescent="0.25">
      <c r="A86" s="231" t="s">
        <v>499</v>
      </c>
      <c r="B86" s="693" t="s">
        <v>654</v>
      </c>
      <c r="C86" s="232" t="s">
        <v>655</v>
      </c>
      <c r="D86" s="643"/>
      <c r="E86" s="643"/>
      <c r="F86" s="222"/>
      <c r="G86" s="203"/>
    </row>
    <row r="87" spans="1:7" s="182" customFormat="1" ht="12" customHeight="1" x14ac:dyDescent="0.25">
      <c r="A87" s="207" t="s">
        <v>502</v>
      </c>
      <c r="B87" s="684" t="s">
        <v>656</v>
      </c>
      <c r="C87" s="208" t="s">
        <v>657</v>
      </c>
      <c r="D87" s="652"/>
      <c r="E87" s="643"/>
      <c r="F87" s="222"/>
      <c r="G87" s="213"/>
    </row>
    <row r="88" spans="1:7" s="204" customFormat="1" ht="12" customHeight="1" x14ac:dyDescent="0.25">
      <c r="A88" s="228" t="s">
        <v>514</v>
      </c>
      <c r="B88" s="692" t="s">
        <v>658</v>
      </c>
      <c r="C88" s="229" t="s">
        <v>659</v>
      </c>
      <c r="D88" s="642"/>
      <c r="E88" s="642"/>
      <c r="F88" s="230"/>
      <c r="G88" s="203"/>
    </row>
    <row r="89" spans="1:7" s="182" customFormat="1" ht="12" customHeight="1" x14ac:dyDescent="0.25">
      <c r="A89" s="231" t="s">
        <v>517</v>
      </c>
      <c r="B89" s="693" t="s">
        <v>660</v>
      </c>
      <c r="C89" s="232" t="s">
        <v>661</v>
      </c>
      <c r="D89" s="643"/>
      <c r="E89" s="643"/>
      <c r="F89" s="222"/>
      <c r="G89" s="203"/>
    </row>
    <row r="90" spans="1:7" s="182" customFormat="1" ht="12" customHeight="1" x14ac:dyDescent="0.25">
      <c r="A90" s="231" t="s">
        <v>496</v>
      </c>
      <c r="B90" s="693" t="s">
        <v>662</v>
      </c>
      <c r="C90" s="232" t="s">
        <v>663</v>
      </c>
      <c r="D90" s="643"/>
      <c r="E90" s="643"/>
      <c r="F90" s="222"/>
      <c r="G90" s="203"/>
    </row>
    <row r="91" spans="1:7" s="182" customFormat="1" ht="12" customHeight="1" x14ac:dyDescent="0.25">
      <c r="A91" s="231" t="s">
        <v>499</v>
      </c>
      <c r="B91" s="693" t="s">
        <v>664</v>
      </c>
      <c r="C91" s="232" t="s">
        <v>665</v>
      </c>
      <c r="D91" s="643"/>
      <c r="E91" s="643"/>
      <c r="F91" s="222"/>
      <c r="G91" s="203"/>
    </row>
    <row r="92" spans="1:7" s="182" customFormat="1" ht="12" customHeight="1" x14ac:dyDescent="0.25">
      <c r="A92" s="231" t="s">
        <v>502</v>
      </c>
      <c r="B92" s="693" t="s">
        <v>666</v>
      </c>
      <c r="C92" s="232" t="s">
        <v>667</v>
      </c>
      <c r="D92" s="643"/>
      <c r="E92" s="643"/>
      <c r="F92" s="222"/>
      <c r="G92" s="203"/>
    </row>
    <row r="93" spans="1:7" s="182" customFormat="1" ht="12" customHeight="1" x14ac:dyDescent="0.25">
      <c r="A93" s="231" t="s">
        <v>505</v>
      </c>
      <c r="B93" s="693" t="s">
        <v>668</v>
      </c>
      <c r="C93" s="232" t="s">
        <v>669</v>
      </c>
      <c r="D93" s="643"/>
      <c r="E93" s="643"/>
      <c r="F93" s="222"/>
      <c r="G93" s="203"/>
    </row>
    <row r="94" spans="1:7" s="182" customFormat="1" ht="12" customHeight="1" x14ac:dyDescent="0.25">
      <c r="A94" s="231" t="s">
        <v>508</v>
      </c>
      <c r="B94" s="693" t="s">
        <v>670</v>
      </c>
      <c r="C94" s="232" t="s">
        <v>671</v>
      </c>
      <c r="D94" s="643"/>
      <c r="E94" s="643"/>
      <c r="F94" s="222"/>
      <c r="G94" s="203"/>
    </row>
    <row r="95" spans="1:7" s="204" customFormat="1" ht="12" customHeight="1" x14ac:dyDescent="0.25">
      <c r="A95" s="228" t="s">
        <v>538</v>
      </c>
      <c r="B95" s="692" t="s">
        <v>672</v>
      </c>
      <c r="C95" s="229" t="s">
        <v>673</v>
      </c>
      <c r="D95" s="642"/>
      <c r="E95" s="642"/>
      <c r="F95" s="230"/>
      <c r="G95" s="203"/>
    </row>
    <row r="96" spans="1:7" s="182" customFormat="1" ht="12" customHeight="1" x14ac:dyDescent="0.25">
      <c r="A96" s="231" t="s">
        <v>541</v>
      </c>
      <c r="B96" s="693" t="s">
        <v>674</v>
      </c>
      <c r="C96" s="232" t="s">
        <v>675</v>
      </c>
      <c r="D96" s="643"/>
      <c r="E96" s="643"/>
      <c r="F96" s="222"/>
      <c r="G96" s="203"/>
    </row>
    <row r="97" spans="1:7" s="182" customFormat="1" ht="12" customHeight="1" x14ac:dyDescent="0.25">
      <c r="A97" s="231" t="s">
        <v>496</v>
      </c>
      <c r="B97" s="693" t="s">
        <v>676</v>
      </c>
      <c r="C97" s="232" t="s">
        <v>677</v>
      </c>
      <c r="D97" s="643"/>
      <c r="E97" s="643"/>
      <c r="F97" s="222"/>
      <c r="G97" s="203"/>
    </row>
    <row r="98" spans="1:7" s="182" customFormat="1" ht="12" customHeight="1" x14ac:dyDescent="0.25">
      <c r="A98" s="231" t="s">
        <v>499</v>
      </c>
      <c r="B98" s="693" t="s">
        <v>678</v>
      </c>
      <c r="C98" s="232" t="s">
        <v>679</v>
      </c>
      <c r="D98" s="643"/>
      <c r="E98" s="643"/>
      <c r="F98" s="222"/>
      <c r="G98" s="203"/>
    </row>
    <row r="99" spans="1:7" s="204" customFormat="1" ht="12" customHeight="1" x14ac:dyDescent="0.25">
      <c r="A99" s="228" t="s">
        <v>680</v>
      </c>
      <c r="B99" s="692" t="s">
        <v>681</v>
      </c>
      <c r="C99" s="229" t="s">
        <v>682</v>
      </c>
      <c r="D99" s="642"/>
      <c r="E99" s="642"/>
      <c r="F99" s="230"/>
      <c r="G99" s="203"/>
    </row>
    <row r="100" spans="1:7" s="182" customFormat="1" ht="12" customHeight="1" x14ac:dyDescent="0.25">
      <c r="A100" s="231" t="s">
        <v>683</v>
      </c>
      <c r="B100" s="693" t="s">
        <v>684</v>
      </c>
      <c r="C100" s="232" t="s">
        <v>685</v>
      </c>
      <c r="D100" s="643"/>
      <c r="E100" s="643"/>
      <c r="F100" s="222"/>
      <c r="G100" s="203"/>
    </row>
    <row r="101" spans="1:7" s="182" customFormat="1" ht="12" customHeight="1" x14ac:dyDescent="0.25">
      <c r="A101" s="231" t="s">
        <v>496</v>
      </c>
      <c r="B101" s="693" t="s">
        <v>686</v>
      </c>
      <c r="C101" s="232" t="s">
        <v>687</v>
      </c>
      <c r="D101" s="643"/>
      <c r="E101" s="643"/>
      <c r="F101" s="222"/>
      <c r="G101" s="203"/>
    </row>
    <row r="102" spans="1:7" s="235" customFormat="1" x14ac:dyDescent="0.25">
      <c r="A102" s="233" t="s">
        <v>688</v>
      </c>
      <c r="B102" s="694" t="s">
        <v>689</v>
      </c>
      <c r="C102" s="234" t="s">
        <v>690</v>
      </c>
      <c r="D102" s="653"/>
      <c r="E102" s="653"/>
      <c r="F102" s="230"/>
    </row>
    <row r="103" spans="1:7" s="204" customFormat="1" ht="12" customHeight="1" x14ac:dyDescent="0.25">
      <c r="A103" s="228" t="s">
        <v>558</v>
      </c>
      <c r="B103" s="692" t="s">
        <v>691</v>
      </c>
      <c r="C103" s="229" t="s">
        <v>692</v>
      </c>
      <c r="D103" s="642"/>
      <c r="E103" s="642"/>
      <c r="F103" s="236"/>
      <c r="G103" s="203"/>
    </row>
    <row r="104" spans="1:7" s="204" customFormat="1" ht="12" customHeight="1" x14ac:dyDescent="0.25">
      <c r="A104" s="228" t="s">
        <v>561</v>
      </c>
      <c r="B104" s="692" t="s">
        <v>693</v>
      </c>
      <c r="C104" s="229" t="s">
        <v>694</v>
      </c>
      <c r="D104" s="642"/>
      <c r="E104" s="642"/>
      <c r="F104" s="1430"/>
      <c r="G104" s="1430"/>
    </row>
    <row r="105" spans="1:7" s="182" customFormat="1" ht="12" customHeight="1" x14ac:dyDescent="0.25">
      <c r="A105" s="231" t="s">
        <v>564</v>
      </c>
      <c r="B105" s="693" t="s">
        <v>695</v>
      </c>
      <c r="C105" s="232" t="s">
        <v>696</v>
      </c>
      <c r="D105" s="643"/>
      <c r="E105" s="643"/>
      <c r="F105" s="212"/>
      <c r="G105" s="212"/>
    </row>
    <row r="106" spans="1:7" s="182" customFormat="1" ht="12" customHeight="1" x14ac:dyDescent="0.25">
      <c r="A106" s="231" t="s">
        <v>496</v>
      </c>
      <c r="B106" s="693" t="s">
        <v>697</v>
      </c>
      <c r="C106" s="232" t="s">
        <v>698</v>
      </c>
      <c r="D106" s="643"/>
      <c r="E106" s="643"/>
      <c r="F106" s="212"/>
      <c r="G106" s="212"/>
    </row>
    <row r="107" spans="1:7" s="182" customFormat="1" ht="12" customHeight="1" x14ac:dyDescent="0.25">
      <c r="A107" s="231" t="s">
        <v>499</v>
      </c>
      <c r="B107" s="693" t="s">
        <v>699</v>
      </c>
      <c r="C107" s="232" t="s">
        <v>700</v>
      </c>
      <c r="D107" s="643"/>
      <c r="E107" s="643"/>
      <c r="F107" s="212"/>
      <c r="G107" s="212"/>
    </row>
    <row r="108" spans="1:7" s="182" customFormat="1" ht="12" customHeight="1" x14ac:dyDescent="0.25">
      <c r="A108" s="231" t="s">
        <v>502</v>
      </c>
      <c r="B108" s="693" t="s">
        <v>701</v>
      </c>
      <c r="C108" s="232" t="s">
        <v>702</v>
      </c>
      <c r="D108" s="643"/>
      <c r="E108" s="643"/>
      <c r="F108" s="222"/>
      <c r="G108" s="203"/>
    </row>
    <row r="109" spans="1:7" s="204" customFormat="1" ht="12" customHeight="1" x14ac:dyDescent="0.25">
      <c r="A109" s="228" t="s">
        <v>577</v>
      </c>
      <c r="B109" s="692" t="s">
        <v>703</v>
      </c>
      <c r="C109" s="229" t="s">
        <v>704</v>
      </c>
      <c r="D109" s="642"/>
      <c r="E109" s="642"/>
      <c r="F109" s="1430"/>
      <c r="G109" s="1430"/>
    </row>
    <row r="110" spans="1:7" s="182" customFormat="1" ht="12" customHeight="1" x14ac:dyDescent="0.25">
      <c r="A110" s="237" t="s">
        <v>580</v>
      </c>
      <c r="B110" s="695" t="s">
        <v>705</v>
      </c>
      <c r="C110" s="238" t="s">
        <v>706</v>
      </c>
      <c r="D110" s="645"/>
      <c r="E110" s="647"/>
      <c r="F110" s="212"/>
      <c r="G110" s="212"/>
    </row>
    <row r="111" spans="1:7" s="182" customFormat="1" ht="12" customHeight="1" x14ac:dyDescent="0.25">
      <c r="A111" s="237" t="s">
        <v>496</v>
      </c>
      <c r="B111" s="695" t="s">
        <v>583</v>
      </c>
      <c r="C111" s="238" t="s">
        <v>707</v>
      </c>
      <c r="D111" s="645"/>
      <c r="E111" s="647"/>
      <c r="F111" s="212"/>
      <c r="G111" s="212"/>
    </row>
    <row r="112" spans="1:7" s="182" customFormat="1" ht="12" customHeight="1" x14ac:dyDescent="0.25">
      <c r="A112" s="237" t="s">
        <v>499</v>
      </c>
      <c r="B112" s="695" t="s">
        <v>708</v>
      </c>
      <c r="C112" s="238" t="s">
        <v>709</v>
      </c>
      <c r="D112" s="645"/>
      <c r="E112" s="647"/>
      <c r="F112" s="212"/>
      <c r="G112" s="212"/>
    </row>
    <row r="113" spans="1:7" s="182" customFormat="1" ht="12" customHeight="1" x14ac:dyDescent="0.25">
      <c r="A113" s="237" t="s">
        <v>502</v>
      </c>
      <c r="B113" s="695" t="s">
        <v>710</v>
      </c>
      <c r="C113" s="238" t="s">
        <v>711</v>
      </c>
      <c r="D113" s="645"/>
      <c r="E113" s="647"/>
      <c r="F113" s="222"/>
      <c r="G113" s="203"/>
    </row>
    <row r="114" spans="1:7" s="182" customFormat="1" ht="12" customHeight="1" x14ac:dyDescent="0.25">
      <c r="A114" s="237" t="s">
        <v>505</v>
      </c>
      <c r="B114" s="695" t="s">
        <v>712</v>
      </c>
      <c r="C114" s="238" t="s">
        <v>713</v>
      </c>
      <c r="D114" s="645"/>
      <c r="E114" s="647"/>
      <c r="F114" s="222"/>
      <c r="G114" s="203"/>
    </row>
    <row r="115" spans="1:7" s="182" customFormat="1" ht="12" customHeight="1" x14ac:dyDescent="0.25">
      <c r="A115" s="237" t="s">
        <v>508</v>
      </c>
      <c r="B115" s="695" t="s">
        <v>714</v>
      </c>
      <c r="C115" s="238" t="s">
        <v>715</v>
      </c>
      <c r="D115" s="645"/>
      <c r="E115" s="647"/>
      <c r="F115" s="222"/>
      <c r="G115" s="203"/>
    </row>
    <row r="116" spans="1:7" s="182" customFormat="1" ht="12" customHeight="1" x14ac:dyDescent="0.25">
      <c r="A116" s="237" t="s">
        <v>511</v>
      </c>
      <c r="B116" s="695" t="s">
        <v>716</v>
      </c>
      <c r="C116" s="238" t="s">
        <v>717</v>
      </c>
      <c r="D116" s="647"/>
      <c r="E116" s="647"/>
      <c r="F116" s="222"/>
      <c r="G116" s="203"/>
    </row>
    <row r="117" spans="1:7" s="182" customFormat="1" ht="12" customHeight="1" x14ac:dyDescent="0.25">
      <c r="A117" s="237" t="s">
        <v>532</v>
      </c>
      <c r="B117" s="695" t="s">
        <v>718</v>
      </c>
      <c r="C117" s="238" t="s">
        <v>719</v>
      </c>
      <c r="D117" s="647"/>
      <c r="E117" s="647"/>
      <c r="F117" s="222"/>
      <c r="G117" s="203"/>
    </row>
    <row r="118" spans="1:7" s="182" customFormat="1" ht="12" customHeight="1" x14ac:dyDescent="0.25">
      <c r="A118" s="237" t="s">
        <v>535</v>
      </c>
      <c r="B118" s="695" t="s">
        <v>720</v>
      </c>
      <c r="C118" s="238" t="s">
        <v>721</v>
      </c>
      <c r="D118" s="647"/>
      <c r="E118" s="647"/>
      <c r="F118" s="222"/>
      <c r="G118" s="203"/>
    </row>
    <row r="119" spans="1:7" s="182" customFormat="1" ht="12" customHeight="1" x14ac:dyDescent="0.25">
      <c r="A119" s="237" t="s">
        <v>722</v>
      </c>
      <c r="B119" s="695" t="s">
        <v>723</v>
      </c>
      <c r="C119" s="238" t="s">
        <v>724</v>
      </c>
      <c r="D119" s="647"/>
      <c r="E119" s="647"/>
      <c r="F119" s="222"/>
      <c r="G119" s="203"/>
    </row>
    <row r="120" spans="1:7" s="182" customFormat="1" ht="12" customHeight="1" x14ac:dyDescent="0.25">
      <c r="A120" s="237" t="s">
        <v>725</v>
      </c>
      <c r="B120" s="696" t="s">
        <v>726</v>
      </c>
      <c r="C120" s="238" t="s">
        <v>727</v>
      </c>
      <c r="D120" s="647"/>
      <c r="E120" s="647"/>
      <c r="F120" s="222"/>
      <c r="G120" s="203"/>
    </row>
    <row r="121" spans="1:7" s="204" customFormat="1" ht="12" customHeight="1" x14ac:dyDescent="0.25">
      <c r="A121" s="228" t="s">
        <v>595</v>
      </c>
      <c r="B121" s="692" t="s">
        <v>728</v>
      </c>
      <c r="C121" s="229" t="s">
        <v>729</v>
      </c>
      <c r="D121" s="642"/>
      <c r="E121" s="642"/>
      <c r="F121" s="1430"/>
      <c r="G121" s="1430"/>
    </row>
    <row r="122" spans="1:7" s="182" customFormat="1" ht="12" customHeight="1" x14ac:dyDescent="0.25">
      <c r="A122" s="231" t="s">
        <v>598</v>
      </c>
      <c r="B122" s="693" t="s">
        <v>730</v>
      </c>
      <c r="C122" s="232" t="s">
        <v>731</v>
      </c>
      <c r="D122" s="645"/>
      <c r="E122" s="647"/>
      <c r="F122" s="212"/>
      <c r="G122" s="212"/>
    </row>
    <row r="123" spans="1:7" s="182" customFormat="1" ht="12" customHeight="1" x14ac:dyDescent="0.25">
      <c r="A123" s="237" t="s">
        <v>496</v>
      </c>
      <c r="B123" s="695" t="s">
        <v>583</v>
      </c>
      <c r="C123" s="238" t="s">
        <v>732</v>
      </c>
      <c r="D123" s="645"/>
      <c r="E123" s="647"/>
      <c r="F123" s="212"/>
      <c r="G123" s="212"/>
    </row>
    <row r="124" spans="1:7" s="182" customFormat="1" ht="12" customHeight="1" x14ac:dyDescent="0.25">
      <c r="A124" s="231" t="s">
        <v>499</v>
      </c>
      <c r="B124" s="693" t="s">
        <v>733</v>
      </c>
      <c r="C124" s="232" t="s">
        <v>734</v>
      </c>
      <c r="D124" s="645"/>
      <c r="E124" s="647"/>
      <c r="F124" s="212"/>
      <c r="G124" s="212"/>
    </row>
    <row r="125" spans="1:7" s="182" customFormat="1" ht="12" customHeight="1" x14ac:dyDescent="0.25">
      <c r="A125" s="231" t="s">
        <v>502</v>
      </c>
      <c r="B125" s="693" t="s">
        <v>735</v>
      </c>
      <c r="C125" s="232" t="s">
        <v>736</v>
      </c>
      <c r="D125" s="645"/>
      <c r="E125" s="647"/>
      <c r="F125" s="212"/>
      <c r="G125" s="212"/>
    </row>
    <row r="126" spans="1:7" s="182" customFormat="1" ht="12" customHeight="1" x14ac:dyDescent="0.25">
      <c r="A126" s="231" t="s">
        <v>505</v>
      </c>
      <c r="B126" s="693" t="s">
        <v>737</v>
      </c>
      <c r="C126" s="232" t="s">
        <v>738</v>
      </c>
      <c r="D126" s="645"/>
      <c r="E126" s="647"/>
      <c r="F126" s="1431"/>
      <c r="G126" s="1431"/>
    </row>
    <row r="127" spans="1:7" s="182" customFormat="1" ht="12" customHeight="1" x14ac:dyDescent="0.25">
      <c r="A127" s="231" t="s">
        <v>508</v>
      </c>
      <c r="B127" s="693" t="s">
        <v>739</v>
      </c>
      <c r="C127" s="232" t="s">
        <v>740</v>
      </c>
      <c r="D127" s="645"/>
      <c r="E127" s="647"/>
      <c r="F127" s="1431"/>
      <c r="G127" s="1431"/>
    </row>
    <row r="128" spans="1:7" s="182" customFormat="1" ht="12" customHeight="1" x14ac:dyDescent="0.25">
      <c r="A128" s="231" t="s">
        <v>511</v>
      </c>
      <c r="B128" s="693" t="s">
        <v>741</v>
      </c>
      <c r="C128" s="232" t="s">
        <v>742</v>
      </c>
      <c r="D128" s="647"/>
      <c r="E128" s="647"/>
      <c r="F128" s="1431"/>
      <c r="G128" s="1431"/>
    </row>
    <row r="129" spans="1:7" s="182" customFormat="1" ht="12" customHeight="1" x14ac:dyDescent="0.25">
      <c r="A129" s="231" t="s">
        <v>532</v>
      </c>
      <c r="B129" s="693" t="s">
        <v>743</v>
      </c>
      <c r="C129" s="232" t="s">
        <v>744</v>
      </c>
      <c r="D129" s="647"/>
      <c r="E129" s="647"/>
      <c r="F129" s="222"/>
      <c r="G129" s="203"/>
    </row>
    <row r="130" spans="1:7" s="182" customFormat="1" ht="12" customHeight="1" x14ac:dyDescent="0.25">
      <c r="A130" s="231" t="s">
        <v>535</v>
      </c>
      <c r="B130" s="693" t="s">
        <v>745</v>
      </c>
      <c r="C130" s="232" t="s">
        <v>746</v>
      </c>
      <c r="D130" s="647"/>
      <c r="E130" s="647"/>
      <c r="F130" s="222"/>
      <c r="G130" s="203"/>
    </row>
    <row r="131" spans="1:7" s="182" customFormat="1" ht="12" customHeight="1" x14ac:dyDescent="0.25">
      <c r="A131" s="231" t="s">
        <v>722</v>
      </c>
      <c r="B131" s="697" t="s">
        <v>747</v>
      </c>
      <c r="C131" s="232" t="s">
        <v>748</v>
      </c>
      <c r="D131" s="647"/>
      <c r="E131" s="647"/>
      <c r="F131" s="222"/>
      <c r="G131" s="203"/>
    </row>
    <row r="132" spans="1:7" s="182" customFormat="1" ht="12" customHeight="1" x14ac:dyDescent="0.25">
      <c r="A132" s="239" t="s">
        <v>613</v>
      </c>
      <c r="B132" s="698" t="s">
        <v>749</v>
      </c>
      <c r="C132" s="240" t="s">
        <v>750</v>
      </c>
      <c r="D132" s="654"/>
      <c r="E132" s="654"/>
      <c r="F132" s="1430"/>
      <c r="G132" s="1430"/>
    </row>
    <row r="133" spans="1:7" s="204" customFormat="1" ht="12" customHeight="1" x14ac:dyDescent="0.25">
      <c r="A133" s="228" t="s">
        <v>751</v>
      </c>
      <c r="B133" s="692" t="s">
        <v>752</v>
      </c>
      <c r="C133" s="229" t="s">
        <v>753</v>
      </c>
      <c r="D133" s="642"/>
      <c r="E133" s="642"/>
      <c r="F133" s="1430"/>
      <c r="G133" s="1430"/>
    </row>
    <row r="134" spans="1:7" s="182" customFormat="1" ht="12" customHeight="1" x14ac:dyDescent="0.25">
      <c r="A134" s="231" t="s">
        <v>754</v>
      </c>
      <c r="B134" s="693" t="s">
        <v>755</v>
      </c>
      <c r="C134" s="232" t="s">
        <v>756</v>
      </c>
      <c r="D134" s="647"/>
      <c r="E134" s="647"/>
      <c r="F134" s="212"/>
      <c r="G134" s="212"/>
    </row>
    <row r="135" spans="1:7" s="182" customFormat="1" ht="12" customHeight="1" x14ac:dyDescent="0.25">
      <c r="A135" s="231" t="s">
        <v>496</v>
      </c>
      <c r="B135" s="693" t="s">
        <v>757</v>
      </c>
      <c r="C135" s="232" t="s">
        <v>758</v>
      </c>
      <c r="D135" s="647"/>
      <c r="E135" s="647"/>
      <c r="F135" s="212"/>
      <c r="G135" s="212"/>
    </row>
    <row r="136" spans="1:7" s="204" customFormat="1" ht="12" customHeight="1" x14ac:dyDescent="0.25">
      <c r="A136" s="228" t="s">
        <v>627</v>
      </c>
      <c r="B136" s="692" t="s">
        <v>759</v>
      </c>
      <c r="C136" s="229" t="s">
        <v>760</v>
      </c>
      <c r="D136" s="642"/>
      <c r="E136" s="642"/>
      <c r="F136" s="1430"/>
      <c r="G136" s="1430"/>
    </row>
    <row r="137" spans="1:7" s="182" customFormat="1" ht="12" customHeight="1" x14ac:dyDescent="0.25">
      <c r="A137" s="231" t="s">
        <v>630</v>
      </c>
      <c r="B137" s="693" t="s">
        <v>761</v>
      </c>
      <c r="C137" s="232" t="s">
        <v>762</v>
      </c>
      <c r="D137" s="643"/>
      <c r="E137" s="643"/>
      <c r="F137" s="212"/>
      <c r="G137" s="212"/>
    </row>
    <row r="138" spans="1:7" s="182" customFormat="1" ht="12" customHeight="1" x14ac:dyDescent="0.25">
      <c r="A138" s="231" t="s">
        <v>496</v>
      </c>
      <c r="B138" s="693" t="s">
        <v>763</v>
      </c>
      <c r="C138" s="232" t="s">
        <v>764</v>
      </c>
      <c r="D138" s="645"/>
      <c r="E138" s="645"/>
      <c r="F138" s="212"/>
      <c r="G138" s="212"/>
    </row>
    <row r="139" spans="1:7" s="182" customFormat="1" ht="12" customHeight="1" x14ac:dyDescent="0.25">
      <c r="A139" s="231" t="s">
        <v>499</v>
      </c>
      <c r="B139" s="693" t="s">
        <v>765</v>
      </c>
      <c r="C139" s="232" t="s">
        <v>766</v>
      </c>
      <c r="D139" s="645"/>
      <c r="E139" s="645"/>
      <c r="F139" s="1431"/>
      <c r="G139" s="1431"/>
    </row>
    <row r="140" spans="1:7" s="182" customFormat="1" ht="12" customHeight="1" x14ac:dyDescent="0.25">
      <c r="A140" s="231" t="s">
        <v>502</v>
      </c>
      <c r="B140" s="693" t="s">
        <v>767</v>
      </c>
      <c r="C140" s="232" t="s">
        <v>768</v>
      </c>
      <c r="D140" s="643"/>
      <c r="E140" s="643"/>
      <c r="F140" s="222"/>
      <c r="G140" s="203"/>
    </row>
    <row r="141" spans="1:7" ht="12" customHeight="1" x14ac:dyDescent="0.2">
      <c r="A141" s="241"/>
      <c r="B141" s="699" t="s">
        <v>769</v>
      </c>
      <c r="C141" s="242" t="s">
        <v>770</v>
      </c>
      <c r="D141" s="651"/>
      <c r="E141" s="651"/>
      <c r="F141" s="222"/>
      <c r="G141" s="203"/>
    </row>
    <row r="142" spans="1:7" ht="15" customHeight="1" x14ac:dyDescent="0.2">
      <c r="A142" s="243"/>
      <c r="B142" s="700"/>
      <c r="C142" s="244"/>
      <c r="D142" s="245"/>
      <c r="E142" s="245"/>
    </row>
    <row r="143" spans="1:7" ht="15" customHeight="1" x14ac:dyDescent="0.2">
      <c r="A143" s="243"/>
      <c r="B143" s="700"/>
      <c r="C143" s="244"/>
      <c r="D143" s="245"/>
      <c r="E143" s="245"/>
    </row>
  </sheetData>
  <mergeCells count="9">
    <mergeCell ref="F104:G104"/>
    <mergeCell ref="F82:G82"/>
    <mergeCell ref="F139:G139"/>
    <mergeCell ref="F109:G109"/>
    <mergeCell ref="F121:G121"/>
    <mergeCell ref="F126:G128"/>
    <mergeCell ref="F132:G132"/>
    <mergeCell ref="F133:G133"/>
    <mergeCell ref="F136:G136"/>
  </mergeCells>
  <hyperlinks>
    <hyperlink ref="F132:G132" location="Q!A1" display="Total - Q Bank loans and Short-term financial borrowings"/>
  </hyperlinks>
  <pageMargins left="0.18" right="0.16" top="0.21" bottom="0.97" header="0.25" footer="0.31496062992125984"/>
  <pageSetup paperSize="9" scale="83" fitToWidth="2" orientation="portrait" horizontalDpi="360" verticalDpi="300" r:id="rId1"/>
  <headerFooter alignWithMargins="0">
    <oddFooter xml:space="preserve">&amp;C&amp;"EYlogo,Regular"&amp;8e&amp;R&amp;"Times New Roman CE,Tučné"&amp;5Lead schedules v2.0&amp;"Times New Roman CE,Normálne"
</oddFooter>
  </headerFooter>
  <rowBreaks count="1" manualBreakCount="1">
    <brk id="76" max="7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92D050"/>
    <pageSetUpPr fitToPage="1"/>
  </sheetPr>
  <dimension ref="A1:E88"/>
  <sheetViews>
    <sheetView showGridLines="0" showZeros="0" topLeftCell="A25" zoomScaleNormal="100" workbookViewId="0">
      <selection activeCell="B53" sqref="B53"/>
    </sheetView>
  </sheetViews>
  <sheetFormatPr defaultColWidth="9.140625" defaultRowHeight="11.25" x14ac:dyDescent="0.2"/>
  <cols>
    <col min="1" max="1" width="5.7109375" style="175" customWidth="1"/>
    <col min="2" max="2" width="65" style="175" customWidth="1"/>
    <col min="3" max="3" width="9.28515625" style="196" customWidth="1"/>
    <col min="4" max="4" width="15.5703125" style="287" customWidth="1"/>
    <col min="5" max="5" width="14.5703125" style="175" customWidth="1"/>
    <col min="6" max="16384" width="9.140625" style="175"/>
  </cols>
  <sheetData>
    <row r="1" spans="1:5" ht="12" customHeight="1" x14ac:dyDescent="0.2">
      <c r="A1" s="177" t="s">
        <v>461</v>
      </c>
      <c r="B1" s="246">
        <v>0</v>
      </c>
      <c r="C1" s="247"/>
      <c r="D1" s="248"/>
      <c r="E1" s="249"/>
    </row>
    <row r="2" spans="1:5" s="182" customFormat="1" ht="12" customHeight="1" x14ac:dyDescent="0.2">
      <c r="A2" s="177" t="s">
        <v>464</v>
      </c>
      <c r="B2" s="250" t="s">
        <v>771</v>
      </c>
      <c r="C2" s="247"/>
      <c r="D2" s="248"/>
      <c r="E2" s="249"/>
    </row>
    <row r="3" spans="1:5" ht="11.25" customHeight="1" x14ac:dyDescent="0.2">
      <c r="B3" s="330" t="s">
        <v>771</v>
      </c>
      <c r="C3" s="175"/>
      <c r="D3" s="175"/>
    </row>
    <row r="4" spans="1:5" ht="11.25" customHeight="1" x14ac:dyDescent="0.2">
      <c r="A4" s="185"/>
      <c r="B4" s="186"/>
      <c r="C4" s="186"/>
      <c r="D4" s="251"/>
      <c r="E4" s="252"/>
    </row>
    <row r="5" spans="1:5" ht="12" customHeight="1" x14ac:dyDescent="0.2">
      <c r="B5" s="253" t="s">
        <v>772</v>
      </c>
      <c r="C5" s="192"/>
      <c r="D5" s="254"/>
      <c r="E5" s="255"/>
    </row>
    <row r="6" spans="1:5" s="196" customFormat="1" ht="12" customHeight="1" x14ac:dyDescent="0.2">
      <c r="A6" s="256" t="s">
        <v>472</v>
      </c>
      <c r="B6" s="257" t="s">
        <v>773</v>
      </c>
      <c r="C6" s="256" t="s">
        <v>474</v>
      </c>
      <c r="D6" s="258" t="s">
        <v>774</v>
      </c>
      <c r="E6" s="259"/>
    </row>
    <row r="7" spans="1:5" s="199" customFormat="1" ht="12" customHeight="1" x14ac:dyDescent="0.25">
      <c r="A7" s="260" t="s">
        <v>477</v>
      </c>
      <c r="B7" s="261"/>
      <c r="C7" s="260" t="s">
        <v>478</v>
      </c>
      <c r="D7" s="262" t="s">
        <v>775</v>
      </c>
      <c r="E7" s="263" t="s">
        <v>776</v>
      </c>
    </row>
    <row r="8" spans="1:5" s="196" customFormat="1" ht="12" customHeight="1" x14ac:dyDescent="0.2">
      <c r="A8" s="264" t="s">
        <v>482</v>
      </c>
      <c r="B8" s="265" t="s">
        <v>483</v>
      </c>
      <c r="C8" s="264" t="s">
        <v>484</v>
      </c>
      <c r="D8" s="266">
        <v>1</v>
      </c>
      <c r="E8" s="264">
        <v>2</v>
      </c>
    </row>
    <row r="9" spans="1:5" s="182" customFormat="1" ht="12" customHeight="1" x14ac:dyDescent="0.25">
      <c r="A9" s="267" t="s">
        <v>777</v>
      </c>
      <c r="B9" s="268" t="s">
        <v>1241</v>
      </c>
      <c r="C9" s="269" t="s">
        <v>778</v>
      </c>
      <c r="D9" s="655"/>
      <c r="E9" s="656"/>
    </row>
    <row r="10" spans="1:5" s="182" customFormat="1" ht="12" customHeight="1" x14ac:dyDescent="0.2">
      <c r="A10" s="267" t="s">
        <v>779</v>
      </c>
      <c r="B10" s="268" t="s">
        <v>780</v>
      </c>
      <c r="C10" s="269" t="s">
        <v>781</v>
      </c>
      <c r="D10" s="657"/>
      <c r="E10" s="658"/>
    </row>
    <row r="11" spans="1:5" s="272" customFormat="1" ht="12" customHeight="1" x14ac:dyDescent="0.25">
      <c r="A11" s="270" t="s">
        <v>782</v>
      </c>
      <c r="B11" s="270" t="s">
        <v>783</v>
      </c>
      <c r="C11" s="271" t="s">
        <v>784</v>
      </c>
      <c r="D11" s="659">
        <f>D9-D10</f>
        <v>0</v>
      </c>
      <c r="E11" s="659">
        <f>E9-E10</f>
        <v>0</v>
      </c>
    </row>
    <row r="12" spans="1:5" s="204" customFormat="1" ht="12" customHeight="1" x14ac:dyDescent="0.25">
      <c r="A12" s="273" t="s">
        <v>785</v>
      </c>
      <c r="B12" s="273" t="s">
        <v>786</v>
      </c>
      <c r="C12" s="274" t="s">
        <v>787</v>
      </c>
      <c r="D12" s="660">
        <f>SUM(D13:D15)</f>
        <v>0</v>
      </c>
      <c r="E12" s="660">
        <f>SUM(E13:E15)</f>
        <v>0</v>
      </c>
    </row>
    <row r="13" spans="1:5" s="182" customFormat="1" ht="12" customHeight="1" x14ac:dyDescent="0.25">
      <c r="A13" s="267" t="s">
        <v>788</v>
      </c>
      <c r="B13" s="268" t="s">
        <v>789</v>
      </c>
      <c r="C13" s="269" t="s">
        <v>790</v>
      </c>
      <c r="D13" s="655"/>
      <c r="E13" s="656"/>
    </row>
    <row r="14" spans="1:5" s="182" customFormat="1" ht="12" customHeight="1" x14ac:dyDescent="0.25">
      <c r="A14" s="267" t="s">
        <v>496</v>
      </c>
      <c r="B14" s="268" t="s">
        <v>791</v>
      </c>
      <c r="C14" s="269" t="s">
        <v>792</v>
      </c>
      <c r="D14" s="655"/>
      <c r="E14" s="656"/>
    </row>
    <row r="15" spans="1:5" s="182" customFormat="1" ht="12" customHeight="1" x14ac:dyDescent="0.25">
      <c r="A15" s="267" t="s">
        <v>499</v>
      </c>
      <c r="B15" s="268" t="s">
        <v>793</v>
      </c>
      <c r="C15" s="269" t="s">
        <v>794</v>
      </c>
      <c r="D15" s="655"/>
      <c r="E15" s="656"/>
    </row>
    <row r="16" spans="1:5" s="182" customFormat="1" ht="12" customHeight="1" x14ac:dyDescent="0.25">
      <c r="A16" s="275" t="s">
        <v>558</v>
      </c>
      <c r="B16" s="276" t="s">
        <v>795</v>
      </c>
      <c r="C16" s="277" t="s">
        <v>796</v>
      </c>
      <c r="D16" s="661">
        <f>SUM(D17:D18)</f>
        <v>0</v>
      </c>
      <c r="E16" s="661">
        <f>SUM(E17:E18)</f>
        <v>0</v>
      </c>
    </row>
    <row r="17" spans="1:5" s="182" customFormat="1" ht="12" customHeight="1" x14ac:dyDescent="0.25">
      <c r="A17" s="267" t="s">
        <v>797</v>
      </c>
      <c r="B17" s="268" t="s">
        <v>798</v>
      </c>
      <c r="C17" s="269" t="s">
        <v>799</v>
      </c>
      <c r="D17" s="655"/>
      <c r="E17" s="656"/>
    </row>
    <row r="18" spans="1:5" s="182" customFormat="1" ht="12" customHeight="1" x14ac:dyDescent="0.25">
      <c r="A18" s="267" t="s">
        <v>800</v>
      </c>
      <c r="B18" s="268" t="s">
        <v>801</v>
      </c>
      <c r="C18" s="269" t="s">
        <v>802</v>
      </c>
      <c r="D18" s="657"/>
      <c r="E18" s="656"/>
    </row>
    <row r="19" spans="1:5" s="272" customFormat="1" ht="12" customHeight="1" x14ac:dyDescent="0.25">
      <c r="A19" s="270" t="s">
        <v>782</v>
      </c>
      <c r="B19" s="270" t="s">
        <v>803</v>
      </c>
      <c r="C19" s="271" t="s">
        <v>804</v>
      </c>
      <c r="D19" s="659">
        <f>D11+D12-D16</f>
        <v>0</v>
      </c>
      <c r="E19" s="659">
        <f>E11+E12-E16</f>
        <v>0</v>
      </c>
    </row>
    <row r="20" spans="1:5" s="204" customFormat="1" ht="12" customHeight="1" x14ac:dyDescent="0.25">
      <c r="A20" s="273" t="s">
        <v>627</v>
      </c>
      <c r="B20" s="273" t="s">
        <v>805</v>
      </c>
      <c r="C20" s="274" t="s">
        <v>806</v>
      </c>
      <c r="D20" s="660">
        <f>SUM(D21:D24)</f>
        <v>0</v>
      </c>
      <c r="E20" s="660">
        <f>SUM(E21:E24)</f>
        <v>0</v>
      </c>
    </row>
    <row r="21" spans="1:5" s="182" customFormat="1" ht="12" customHeight="1" x14ac:dyDescent="0.25">
      <c r="A21" s="267" t="s">
        <v>630</v>
      </c>
      <c r="B21" s="268" t="s">
        <v>807</v>
      </c>
      <c r="C21" s="269" t="s">
        <v>808</v>
      </c>
      <c r="D21" s="655"/>
      <c r="E21" s="656"/>
    </row>
    <row r="22" spans="1:5" s="182" customFormat="1" ht="12" customHeight="1" x14ac:dyDescent="0.25">
      <c r="A22" s="267" t="s">
        <v>800</v>
      </c>
      <c r="B22" s="268" t="s">
        <v>809</v>
      </c>
      <c r="C22" s="269" t="s">
        <v>810</v>
      </c>
      <c r="D22" s="655"/>
      <c r="E22" s="656"/>
    </row>
    <row r="23" spans="1:5" s="182" customFormat="1" ht="12" customHeight="1" x14ac:dyDescent="0.25">
      <c r="A23" s="267" t="s">
        <v>811</v>
      </c>
      <c r="B23" s="268" t="s">
        <v>812</v>
      </c>
      <c r="C23" s="269" t="s">
        <v>813</v>
      </c>
      <c r="D23" s="655"/>
      <c r="E23" s="656"/>
    </row>
    <row r="24" spans="1:5" s="182" customFormat="1" ht="12" customHeight="1" x14ac:dyDescent="0.25">
      <c r="A24" s="267" t="s">
        <v>814</v>
      </c>
      <c r="B24" s="268" t="s">
        <v>815</v>
      </c>
      <c r="C24" s="269" t="s">
        <v>816</v>
      </c>
      <c r="D24" s="655"/>
      <c r="E24" s="656"/>
    </row>
    <row r="25" spans="1:5" s="182" customFormat="1" ht="12" customHeight="1" x14ac:dyDescent="0.25">
      <c r="A25" s="267" t="s">
        <v>817</v>
      </c>
      <c r="B25" s="268" t="s">
        <v>818</v>
      </c>
      <c r="C25" s="269" t="s">
        <v>819</v>
      </c>
      <c r="D25" s="655"/>
      <c r="E25" s="656"/>
    </row>
    <row r="26" spans="1:5" s="182" customFormat="1" ht="12" customHeight="1" x14ac:dyDescent="0.25">
      <c r="A26" s="267" t="s">
        <v>820</v>
      </c>
      <c r="B26" s="268" t="s">
        <v>821</v>
      </c>
      <c r="C26" s="269" t="s">
        <v>822</v>
      </c>
      <c r="D26" s="655"/>
      <c r="E26" s="656"/>
    </row>
    <row r="27" spans="1:5" s="182" customFormat="1" ht="12" customHeight="1" x14ac:dyDescent="0.25">
      <c r="A27" s="267" t="s">
        <v>823</v>
      </c>
      <c r="B27" s="268" t="s">
        <v>824</v>
      </c>
      <c r="C27" s="269" t="s">
        <v>825</v>
      </c>
      <c r="D27" s="655"/>
      <c r="E27" s="656"/>
    </row>
    <row r="28" spans="1:5" s="182" customFormat="1" ht="12" customHeight="1" x14ac:dyDescent="0.25">
      <c r="A28" s="267" t="s">
        <v>826</v>
      </c>
      <c r="B28" s="268" t="s">
        <v>827</v>
      </c>
      <c r="C28" s="269" t="s">
        <v>828</v>
      </c>
      <c r="D28" s="655"/>
      <c r="E28" s="656"/>
    </row>
    <row r="29" spans="1:5" s="182" customFormat="1" ht="12" customHeight="1" x14ac:dyDescent="0.25">
      <c r="A29" s="267" t="s">
        <v>829</v>
      </c>
      <c r="B29" s="278" t="s">
        <v>830</v>
      </c>
      <c r="C29" s="269" t="s">
        <v>831</v>
      </c>
      <c r="D29" s="655"/>
      <c r="E29" s="656"/>
    </row>
    <row r="30" spans="1:5" s="182" customFormat="1" ht="12" customHeight="1" x14ac:dyDescent="0.25">
      <c r="A30" s="267" t="s">
        <v>832</v>
      </c>
      <c r="B30" s="278" t="s">
        <v>833</v>
      </c>
      <c r="C30" s="269" t="s">
        <v>834</v>
      </c>
      <c r="D30" s="655"/>
      <c r="E30" s="656"/>
    </row>
    <row r="31" spans="1:5" s="182" customFormat="1" ht="12" customHeight="1" x14ac:dyDescent="0.25">
      <c r="A31" s="267" t="s">
        <v>835</v>
      </c>
      <c r="B31" s="278" t="s">
        <v>836</v>
      </c>
      <c r="C31" s="269" t="s">
        <v>837</v>
      </c>
      <c r="D31" s="655"/>
      <c r="E31" s="656"/>
    </row>
    <row r="32" spans="1:5" s="182" customFormat="1" ht="12" customHeight="1" x14ac:dyDescent="0.25">
      <c r="A32" s="267" t="s">
        <v>838</v>
      </c>
      <c r="B32" s="278" t="s">
        <v>839</v>
      </c>
      <c r="C32" s="269" t="s">
        <v>840</v>
      </c>
      <c r="D32" s="655"/>
      <c r="E32" s="656"/>
    </row>
    <row r="33" spans="1:5" s="182" customFormat="1" ht="12" customHeight="1" x14ac:dyDescent="0.25">
      <c r="A33" s="267" t="s">
        <v>841</v>
      </c>
      <c r="B33" s="278" t="s">
        <v>842</v>
      </c>
      <c r="C33" s="269" t="s">
        <v>843</v>
      </c>
      <c r="D33" s="655"/>
      <c r="E33" s="656"/>
    </row>
    <row r="34" spans="1:5" s="272" customFormat="1" ht="30.75" customHeight="1" x14ac:dyDescent="0.25">
      <c r="A34" s="270" t="s">
        <v>844</v>
      </c>
      <c r="B34" s="279" t="s">
        <v>845</v>
      </c>
      <c r="C34" s="280" t="s">
        <v>846</v>
      </c>
      <c r="D34" s="659">
        <f>D19-D20-D25-D26+D27-D28-D29+D30-D31+(-D32)-(-D33)</f>
        <v>0</v>
      </c>
      <c r="E34" s="659">
        <f>E19-E20-E25-E26+E27-E28-E29+E30-E31+(-E32)-(-E33)</f>
        <v>0</v>
      </c>
    </row>
    <row r="35" spans="1:5" s="182" customFormat="1" ht="12" customHeight="1" x14ac:dyDescent="0.25">
      <c r="A35" s="267" t="s">
        <v>847</v>
      </c>
      <c r="B35" s="278" t="s">
        <v>848</v>
      </c>
      <c r="C35" s="269" t="s">
        <v>849</v>
      </c>
      <c r="D35" s="655"/>
      <c r="E35" s="656"/>
    </row>
    <row r="36" spans="1:5" s="182" customFormat="1" ht="12" customHeight="1" x14ac:dyDescent="0.25">
      <c r="A36" s="267" t="s">
        <v>850</v>
      </c>
      <c r="B36" s="278" t="s">
        <v>851</v>
      </c>
      <c r="C36" s="269" t="s">
        <v>852</v>
      </c>
      <c r="D36" s="655"/>
      <c r="E36" s="656"/>
    </row>
    <row r="37" spans="1:5" s="182" customFormat="1" ht="12" customHeight="1" x14ac:dyDescent="0.25">
      <c r="A37" s="275" t="s">
        <v>853</v>
      </c>
      <c r="B37" s="275" t="s">
        <v>854</v>
      </c>
      <c r="C37" s="277" t="s">
        <v>855</v>
      </c>
      <c r="D37" s="661">
        <f>(SUM(D38:D40))</f>
        <v>0</v>
      </c>
      <c r="E37" s="661">
        <f>(SUM(E38:E40))</f>
        <v>0</v>
      </c>
    </row>
    <row r="38" spans="1:5" s="182" customFormat="1" ht="12" customHeight="1" x14ac:dyDescent="0.25">
      <c r="A38" s="267" t="s">
        <v>856</v>
      </c>
      <c r="B38" s="278" t="s">
        <v>857</v>
      </c>
      <c r="C38" s="269" t="s">
        <v>858</v>
      </c>
      <c r="D38" s="655"/>
      <c r="E38" s="656"/>
    </row>
    <row r="39" spans="1:5" s="182" customFormat="1" ht="12" customHeight="1" x14ac:dyDescent="0.25">
      <c r="A39" s="267" t="s">
        <v>859</v>
      </c>
      <c r="B39" s="278" t="s">
        <v>860</v>
      </c>
      <c r="C39" s="269" t="s">
        <v>861</v>
      </c>
      <c r="D39" s="655"/>
      <c r="E39" s="656"/>
    </row>
    <row r="40" spans="1:5" s="182" customFormat="1" ht="12" customHeight="1" x14ac:dyDescent="0.25">
      <c r="A40" s="267" t="s">
        <v>862</v>
      </c>
      <c r="B40" s="278" t="s">
        <v>863</v>
      </c>
      <c r="C40" s="269" t="s">
        <v>864</v>
      </c>
      <c r="D40" s="655"/>
      <c r="E40" s="656"/>
    </row>
    <row r="41" spans="1:5" s="182" customFormat="1" ht="12" customHeight="1" x14ac:dyDescent="0.25">
      <c r="A41" s="267" t="s">
        <v>865</v>
      </c>
      <c r="B41" s="278" t="s">
        <v>866</v>
      </c>
      <c r="C41" s="269" t="s">
        <v>867</v>
      </c>
      <c r="D41" s="655"/>
      <c r="E41" s="656"/>
    </row>
    <row r="42" spans="1:5" s="182" customFormat="1" ht="12" customHeight="1" x14ac:dyDescent="0.25">
      <c r="A42" s="267" t="s">
        <v>868</v>
      </c>
      <c r="B42" s="278" t="s">
        <v>869</v>
      </c>
      <c r="C42" s="269" t="s">
        <v>870</v>
      </c>
      <c r="D42" s="655"/>
      <c r="E42" s="656"/>
    </row>
    <row r="43" spans="1:5" s="182" customFormat="1" ht="12" customHeight="1" x14ac:dyDescent="0.25">
      <c r="A43" s="267" t="s">
        <v>871</v>
      </c>
      <c r="B43" s="278" t="s">
        <v>872</v>
      </c>
      <c r="C43" s="269" t="s">
        <v>873</v>
      </c>
      <c r="D43" s="655"/>
      <c r="E43" s="656"/>
    </row>
    <row r="44" spans="1:5" s="182" customFormat="1" ht="12" customHeight="1" x14ac:dyDescent="0.25">
      <c r="A44" s="267" t="s">
        <v>874</v>
      </c>
      <c r="B44" s="278" t="s">
        <v>875</v>
      </c>
      <c r="C44" s="269" t="s">
        <v>876</v>
      </c>
      <c r="D44" s="655"/>
      <c r="E44" s="656"/>
    </row>
    <row r="45" spans="1:5" s="182" customFormat="1" ht="12" customHeight="1" x14ac:dyDescent="0.25">
      <c r="A45" s="267" t="s">
        <v>877</v>
      </c>
      <c r="B45" s="278" t="s">
        <v>878</v>
      </c>
      <c r="C45" s="269" t="s">
        <v>879</v>
      </c>
      <c r="D45" s="655"/>
      <c r="E45" s="656"/>
    </row>
    <row r="46" spans="1:5" s="182" customFormat="1" ht="12" customHeight="1" x14ac:dyDescent="0.25">
      <c r="A46" s="267" t="s">
        <v>880</v>
      </c>
      <c r="B46" s="278" t="s">
        <v>881</v>
      </c>
      <c r="C46" s="269" t="s">
        <v>882</v>
      </c>
      <c r="D46" s="655"/>
      <c r="E46" s="656"/>
    </row>
    <row r="47" spans="1:5" s="182" customFormat="1" ht="12" customHeight="1" x14ac:dyDescent="0.25">
      <c r="A47" s="267" t="s">
        <v>883</v>
      </c>
      <c r="B47" s="278" t="s">
        <v>884</v>
      </c>
      <c r="C47" s="269" t="s">
        <v>885</v>
      </c>
      <c r="D47" s="655"/>
      <c r="E47" s="656"/>
    </row>
    <row r="48" spans="1:5" s="182" customFormat="1" ht="12" customHeight="1" x14ac:dyDescent="0.25">
      <c r="A48" s="267" t="s">
        <v>886</v>
      </c>
      <c r="B48" s="278" t="s">
        <v>887</v>
      </c>
      <c r="C48" s="269" t="s">
        <v>888</v>
      </c>
      <c r="D48" s="655"/>
      <c r="E48" s="656"/>
    </row>
    <row r="49" spans="1:5" s="182" customFormat="1" ht="12" customHeight="1" x14ac:dyDescent="0.25">
      <c r="A49" s="267" t="s">
        <v>889</v>
      </c>
      <c r="B49" s="278" t="s">
        <v>890</v>
      </c>
      <c r="C49" s="269" t="s">
        <v>891</v>
      </c>
      <c r="D49" s="655"/>
      <c r="E49" s="656"/>
    </row>
    <row r="50" spans="1:5" s="182" customFormat="1" ht="12" customHeight="1" x14ac:dyDescent="0.25">
      <c r="A50" s="267" t="s">
        <v>892</v>
      </c>
      <c r="B50" s="278" t="s">
        <v>893</v>
      </c>
      <c r="C50" s="269" t="s">
        <v>894</v>
      </c>
      <c r="D50" s="655"/>
      <c r="E50" s="656"/>
    </row>
    <row r="51" spans="1:5" s="182" customFormat="1" ht="12" customHeight="1" x14ac:dyDescent="0.25">
      <c r="A51" s="267" t="s">
        <v>895</v>
      </c>
      <c r="B51" s="278" t="s">
        <v>896</v>
      </c>
      <c r="C51" s="269" t="s">
        <v>897</v>
      </c>
      <c r="D51" s="655"/>
      <c r="E51" s="656"/>
    </row>
    <row r="52" spans="1:5" s="182" customFormat="1" ht="12" customHeight="1" x14ac:dyDescent="0.25">
      <c r="A52" s="267" t="s">
        <v>898</v>
      </c>
      <c r="B52" s="278" t="s">
        <v>899</v>
      </c>
      <c r="C52" s="269" t="s">
        <v>900</v>
      </c>
      <c r="D52" s="655"/>
      <c r="E52" s="656"/>
    </row>
    <row r="53" spans="1:5" s="182" customFormat="1" ht="12" customHeight="1" x14ac:dyDescent="0.25">
      <c r="A53" s="267" t="s">
        <v>901</v>
      </c>
      <c r="B53" s="278" t="s">
        <v>902</v>
      </c>
      <c r="C53" s="269" t="s">
        <v>903</v>
      </c>
      <c r="D53" s="655"/>
      <c r="E53" s="656"/>
    </row>
    <row r="54" spans="1:5" s="272" customFormat="1" ht="30" customHeight="1" x14ac:dyDescent="0.25">
      <c r="A54" s="273" t="s">
        <v>844</v>
      </c>
      <c r="B54" s="279" t="s">
        <v>904</v>
      </c>
      <c r="C54" s="280" t="s">
        <v>905</v>
      </c>
      <c r="D54" s="659">
        <f>D35-D36+D37+D41-D42+D43-D44-D45+D46-D47+D48-D49+D50-D51+(-D52)-(-D53)</f>
        <v>0</v>
      </c>
      <c r="E54" s="659">
        <f>E35-E36+E37+E41-E42+E43-E44-E45+E46-E47+E48-E49+E50-E51+(-E52)-(-E53)</f>
        <v>0</v>
      </c>
    </row>
    <row r="55" spans="1:5" s="182" customFormat="1" ht="12" customHeight="1" x14ac:dyDescent="0.25">
      <c r="A55" s="275" t="s">
        <v>906</v>
      </c>
      <c r="B55" s="275" t="s">
        <v>907</v>
      </c>
      <c r="C55" s="277" t="s">
        <v>908</v>
      </c>
      <c r="D55" s="661"/>
      <c r="E55" s="661"/>
    </row>
    <row r="56" spans="1:5" s="182" customFormat="1" ht="12" customHeight="1" x14ac:dyDescent="0.25">
      <c r="A56" s="275" t="s">
        <v>909</v>
      </c>
      <c r="B56" s="275" t="s">
        <v>910</v>
      </c>
      <c r="C56" s="277" t="s">
        <v>911</v>
      </c>
      <c r="D56" s="661">
        <f>SUM(D57:D58)</f>
        <v>0</v>
      </c>
      <c r="E56" s="661">
        <f>SUM(E57:E58)</f>
        <v>0</v>
      </c>
    </row>
    <row r="57" spans="1:5" s="182" customFormat="1" ht="12" customHeight="1" x14ac:dyDescent="0.25">
      <c r="A57" s="267" t="s">
        <v>912</v>
      </c>
      <c r="B57" s="281" t="s">
        <v>913</v>
      </c>
      <c r="C57" s="269" t="s">
        <v>914</v>
      </c>
      <c r="D57" s="656"/>
      <c r="E57" s="656"/>
    </row>
    <row r="58" spans="1:5" s="272" customFormat="1" ht="12" customHeight="1" x14ac:dyDescent="0.25">
      <c r="A58" s="267" t="s">
        <v>800</v>
      </c>
      <c r="B58" s="281" t="s">
        <v>915</v>
      </c>
      <c r="C58" s="269" t="s">
        <v>916</v>
      </c>
      <c r="D58" s="656"/>
      <c r="E58" s="656"/>
    </row>
    <row r="59" spans="1:5" s="182" customFormat="1" ht="12" customHeight="1" x14ac:dyDescent="0.25">
      <c r="A59" s="273" t="s">
        <v>906</v>
      </c>
      <c r="B59" s="270" t="s">
        <v>917</v>
      </c>
      <c r="C59" s="280" t="s">
        <v>918</v>
      </c>
      <c r="D59" s="659">
        <f>D55-D56</f>
        <v>0</v>
      </c>
      <c r="E59" s="659">
        <f>E55-E56</f>
        <v>0</v>
      </c>
    </row>
    <row r="60" spans="1:5" s="182" customFormat="1" ht="12" customHeight="1" x14ac:dyDescent="0.25">
      <c r="A60" s="267" t="s">
        <v>919</v>
      </c>
      <c r="B60" s="278" t="s">
        <v>920</v>
      </c>
      <c r="C60" s="269" t="s">
        <v>921</v>
      </c>
      <c r="D60" s="656"/>
      <c r="E60" s="656"/>
    </row>
    <row r="61" spans="1:5" s="182" customFormat="1" ht="12" customHeight="1" x14ac:dyDescent="0.25">
      <c r="A61" s="267" t="s">
        <v>922</v>
      </c>
      <c r="B61" s="278" t="s">
        <v>923</v>
      </c>
      <c r="C61" s="269" t="s">
        <v>924</v>
      </c>
      <c r="D61" s="656"/>
      <c r="E61" s="656"/>
    </row>
    <row r="62" spans="1:5" s="182" customFormat="1" ht="12" customHeight="1" x14ac:dyDescent="0.25">
      <c r="A62" s="275" t="s">
        <v>844</v>
      </c>
      <c r="B62" s="275" t="s">
        <v>925</v>
      </c>
      <c r="C62" s="277" t="s">
        <v>926</v>
      </c>
      <c r="D62" s="661">
        <f>D60-D61</f>
        <v>0</v>
      </c>
      <c r="E62" s="661">
        <f>E60-E61</f>
        <v>0</v>
      </c>
    </row>
    <row r="63" spans="1:5" s="182" customFormat="1" ht="12" customHeight="1" x14ac:dyDescent="0.25">
      <c r="A63" s="275" t="s">
        <v>927</v>
      </c>
      <c r="B63" s="275" t="s">
        <v>928</v>
      </c>
      <c r="C63" s="277" t="s">
        <v>929</v>
      </c>
      <c r="D63" s="661">
        <f>SUM(D64:D65)</f>
        <v>0</v>
      </c>
      <c r="E63" s="661">
        <f>SUM(E64:E65)</f>
        <v>0</v>
      </c>
    </row>
    <row r="64" spans="1:5" s="272" customFormat="1" ht="12" customHeight="1" x14ac:dyDescent="0.25">
      <c r="A64" s="267" t="s">
        <v>930</v>
      </c>
      <c r="B64" s="281" t="s">
        <v>931</v>
      </c>
      <c r="C64" s="269" t="s">
        <v>932</v>
      </c>
      <c r="D64" s="656"/>
      <c r="E64" s="656"/>
    </row>
    <row r="65" spans="1:5" s="182" customFormat="1" ht="12" customHeight="1" x14ac:dyDescent="0.25">
      <c r="A65" s="267" t="s">
        <v>800</v>
      </c>
      <c r="B65" s="281" t="s">
        <v>933</v>
      </c>
      <c r="C65" s="269" t="s">
        <v>934</v>
      </c>
      <c r="D65" s="656"/>
      <c r="E65" s="656"/>
    </row>
    <row r="66" spans="1:5" s="282" customFormat="1" ht="12" customHeight="1" x14ac:dyDescent="0.25">
      <c r="A66" s="273" t="s">
        <v>844</v>
      </c>
      <c r="B66" s="270" t="s">
        <v>935</v>
      </c>
      <c r="C66" s="277" t="s">
        <v>936</v>
      </c>
      <c r="D66" s="659">
        <f>D62-D63</f>
        <v>0</v>
      </c>
      <c r="E66" s="659">
        <f>E62-E63</f>
        <v>0</v>
      </c>
    </row>
    <row r="67" spans="1:5" s="182" customFormat="1" ht="12" customHeight="1" x14ac:dyDescent="0.25">
      <c r="A67" s="275" t="s">
        <v>937</v>
      </c>
      <c r="B67" s="283" t="s">
        <v>938</v>
      </c>
      <c r="C67" s="277" t="s">
        <v>939</v>
      </c>
      <c r="D67" s="661">
        <f>D55+D62</f>
        <v>0</v>
      </c>
      <c r="E67" s="661">
        <f>E55+E62</f>
        <v>0</v>
      </c>
    </row>
    <row r="68" spans="1:5" ht="12" customHeight="1" x14ac:dyDescent="0.2">
      <c r="A68" s="267" t="s">
        <v>940</v>
      </c>
      <c r="B68" s="268" t="s">
        <v>941</v>
      </c>
      <c r="C68" s="269" t="s">
        <v>942</v>
      </c>
      <c r="D68" s="662"/>
      <c r="E68" s="656"/>
    </row>
    <row r="69" spans="1:5" ht="12" customHeight="1" x14ac:dyDescent="0.2">
      <c r="A69" s="284" t="s">
        <v>937</v>
      </c>
      <c r="B69" s="285" t="s">
        <v>943</v>
      </c>
      <c r="C69" s="286" t="s">
        <v>944</v>
      </c>
      <c r="D69" s="663">
        <f>D59+D66-D68</f>
        <v>0</v>
      </c>
      <c r="E69" s="663">
        <f>E59+E66-E68</f>
        <v>0</v>
      </c>
    </row>
    <row r="70" spans="1:5" ht="12" customHeight="1" x14ac:dyDescent="0.2"/>
    <row r="71" spans="1:5" ht="12" customHeight="1" x14ac:dyDescent="0.2"/>
    <row r="72" spans="1:5" ht="12" customHeight="1" x14ac:dyDescent="0.2"/>
    <row r="73" spans="1:5" ht="12" customHeight="1" x14ac:dyDescent="0.2">
      <c r="E73" s="287"/>
    </row>
    <row r="74" spans="1:5" ht="12" customHeight="1" x14ac:dyDescent="0.2"/>
    <row r="75" spans="1:5" ht="12" customHeight="1" x14ac:dyDescent="0.2"/>
    <row r="76" spans="1:5" ht="12" customHeight="1" x14ac:dyDescent="0.2"/>
    <row r="77" spans="1:5" ht="12" customHeight="1" x14ac:dyDescent="0.2"/>
    <row r="78" spans="1:5" ht="12" customHeight="1" x14ac:dyDescent="0.2"/>
    <row r="79" spans="1:5" ht="12" customHeight="1" x14ac:dyDescent="0.2"/>
    <row r="80" spans="1:5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</sheetData>
  <pageMargins left="0.64" right="0.19685039370078741" top="0.28000000000000003" bottom="0.59055118110236227" header="0.21" footer="0.31496062992125984"/>
  <pageSetup paperSize="9" scale="99" fitToWidth="2" orientation="portrait" horizontalDpi="360" verticalDpi="300" r:id="rId1"/>
  <headerFooter alignWithMargins="0">
    <oddFooter>&amp;C&amp;"EYlogo,Regular"&amp;8e&amp;R&amp;"Times New Roman CE,Tučné"&amp;5Lead schedules v2.0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  <pageSetUpPr fitToPage="1"/>
  </sheetPr>
  <dimension ref="A1:AR53"/>
  <sheetViews>
    <sheetView showGridLines="0" view="pageBreakPreview" zoomScaleNormal="100" zoomScaleSheetLayoutView="100" workbookViewId="0">
      <selection activeCell="A19" sqref="A19"/>
    </sheetView>
  </sheetViews>
  <sheetFormatPr defaultColWidth="9.140625" defaultRowHeight="12.75" x14ac:dyDescent="0.25"/>
  <cols>
    <col min="1" max="45" width="2.5703125" style="664" customWidth="1"/>
    <col min="46" max="46" width="7.7109375" style="664" customWidth="1"/>
    <col min="47" max="61" width="2.5703125" style="664" customWidth="1"/>
    <col min="62" max="16384" width="9.140625" style="664"/>
  </cols>
  <sheetData>
    <row r="1" spans="1:37" s="454" customFormat="1" ht="9.75" x14ac:dyDescent="0.25">
      <c r="C1" s="455" t="s">
        <v>1564</v>
      </c>
    </row>
    <row r="2" spans="1:37" s="351" customFormat="1" ht="21" customHeight="1" x14ac:dyDescent="0.25">
      <c r="C2" s="453" t="s">
        <v>1565</v>
      </c>
      <c r="D2" s="452"/>
      <c r="E2" s="452"/>
      <c r="F2" s="452"/>
      <c r="G2" s="452"/>
      <c r="H2" s="452"/>
      <c r="I2" s="452"/>
      <c r="J2" s="452"/>
      <c r="K2" s="451"/>
      <c r="Q2" s="450" t="s">
        <v>1257</v>
      </c>
    </row>
    <row r="3" spans="1:37" ht="13.5" thickBot="1" x14ac:dyDescent="0.3">
      <c r="N3" s="668"/>
      <c r="O3" s="668" t="s">
        <v>1562</v>
      </c>
    </row>
    <row r="4" spans="1:37" ht="28.5" customHeight="1" thickBot="1" x14ac:dyDescent="0.3">
      <c r="K4" s="666" t="s">
        <v>1563</v>
      </c>
      <c r="L4" s="448"/>
      <c r="M4" s="448"/>
      <c r="N4" s="448"/>
      <c r="O4" s="448" t="e">
        <f>+MID(#REF!,1,1)</f>
        <v>#REF!</v>
      </c>
      <c r="P4" s="448" t="e">
        <f>+MID(#REF!,2,1)</f>
        <v>#REF!</v>
      </c>
      <c r="Q4" s="448" t="s">
        <v>953</v>
      </c>
      <c r="R4" s="448" t="e">
        <f>LEFT(#REF!,1)</f>
        <v>#REF!</v>
      </c>
      <c r="S4" s="448" t="e">
        <f>RIGHT(#REF!,1)</f>
        <v>#REF!</v>
      </c>
      <c r="T4" s="448" t="s">
        <v>953</v>
      </c>
      <c r="U4" s="448" t="e">
        <f>+LEFT(#REF!,1)</f>
        <v>#REF!</v>
      </c>
      <c r="V4" s="448" t="e">
        <f>+MID(#REF!,2,1)</f>
        <v>#REF!</v>
      </c>
      <c r="W4" s="448" t="e">
        <f>+MID(#REF!,3,1)</f>
        <v>#REF!</v>
      </c>
      <c r="X4" s="448" t="e">
        <f>+MID(#REF!,4,1)</f>
        <v>#REF!</v>
      </c>
      <c r="Y4" s="667"/>
      <c r="Z4" s="445"/>
    </row>
    <row r="5" spans="1:37" ht="7.5" customHeight="1" thickBot="1" x14ac:dyDescent="0.3"/>
    <row r="6" spans="1:37" s="441" customFormat="1" ht="14.25" customHeight="1" x14ac:dyDescent="0.25">
      <c r="A6" s="444" t="s">
        <v>955</v>
      </c>
      <c r="B6" s="443"/>
      <c r="C6" s="443"/>
      <c r="D6" s="443"/>
      <c r="E6" s="443"/>
      <c r="F6" s="443"/>
      <c r="G6" s="443"/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2"/>
      <c r="T6" s="443"/>
      <c r="U6" s="443"/>
      <c r="V6" s="443"/>
      <c r="W6" s="443"/>
      <c r="X6" s="443"/>
      <c r="Y6" s="443"/>
      <c r="Z6" s="443"/>
      <c r="AA6" s="443"/>
      <c r="AB6" s="443"/>
      <c r="AC6" s="443"/>
      <c r="AD6" s="443"/>
      <c r="AE6" s="443"/>
      <c r="AF6" s="443"/>
      <c r="AG6" s="443"/>
      <c r="AH6" s="443"/>
      <c r="AI6" s="443"/>
      <c r="AJ6" s="443"/>
      <c r="AK6" s="442"/>
    </row>
    <row r="7" spans="1:37" s="345" customFormat="1" ht="15" customHeight="1" x14ac:dyDescent="0.25">
      <c r="A7" s="357" t="s">
        <v>956</v>
      </c>
      <c r="B7" s="356"/>
      <c r="C7" s="356"/>
      <c r="D7" s="356"/>
      <c r="E7" s="356"/>
      <c r="F7" s="356"/>
      <c r="G7" s="356"/>
      <c r="H7" s="356"/>
      <c r="I7" s="356"/>
      <c r="J7" s="356"/>
      <c r="K7" s="356"/>
      <c r="L7" s="356"/>
      <c r="M7" s="356"/>
      <c r="N7" s="356"/>
      <c r="O7" s="356"/>
      <c r="P7" s="356"/>
      <c r="Q7" s="356"/>
      <c r="R7" s="356"/>
      <c r="S7" s="440"/>
      <c r="T7" s="356"/>
      <c r="U7" s="356"/>
      <c r="V7" s="356"/>
      <c r="W7" s="356"/>
      <c r="X7" s="356"/>
      <c r="Y7" s="356"/>
      <c r="Z7" s="356"/>
      <c r="AA7" s="356"/>
      <c r="AB7" s="356"/>
      <c r="AC7" s="356"/>
      <c r="AD7" s="356"/>
      <c r="AE7" s="356"/>
      <c r="AF7" s="356"/>
      <c r="AG7" s="356"/>
      <c r="AH7" s="356"/>
      <c r="AI7" s="356"/>
      <c r="AJ7" s="356"/>
      <c r="AK7" s="440"/>
    </row>
    <row r="8" spans="1:37" s="436" customFormat="1" ht="18" customHeight="1" thickBot="1" x14ac:dyDescent="0.3">
      <c r="A8" s="439" t="s">
        <v>957</v>
      </c>
      <c r="B8" s="438"/>
      <c r="C8" s="438"/>
      <c r="D8" s="438"/>
      <c r="E8" s="439"/>
      <c r="F8" s="438"/>
      <c r="G8" s="438"/>
      <c r="H8" s="438"/>
      <c r="I8" s="438"/>
      <c r="J8" s="438"/>
      <c r="K8" s="438"/>
      <c r="L8" s="438"/>
      <c r="M8" s="438"/>
      <c r="N8" s="438"/>
      <c r="O8" s="438"/>
      <c r="P8" s="438"/>
      <c r="Q8" s="438"/>
      <c r="R8" s="438"/>
      <c r="S8" s="437"/>
      <c r="T8" s="438"/>
      <c r="U8" s="438"/>
      <c r="V8" s="438"/>
      <c r="W8" s="438"/>
      <c r="X8" s="438"/>
      <c r="Y8" s="438"/>
      <c r="Z8" s="438"/>
      <c r="AA8" s="438"/>
      <c r="AB8" s="438"/>
      <c r="AC8" s="438"/>
      <c r="AD8" s="438"/>
      <c r="AE8" s="438"/>
      <c r="AF8" s="438"/>
      <c r="AG8" s="438"/>
      <c r="AH8" s="438"/>
      <c r="AI8" s="438"/>
      <c r="AJ8" s="438"/>
      <c r="AK8" s="437"/>
    </row>
    <row r="9" spans="1:37" s="416" customFormat="1" ht="3.75" customHeight="1" thickBot="1" x14ac:dyDescent="0.3"/>
    <row r="10" spans="1:37" s="416" customFormat="1" ht="14.25" customHeight="1" x14ac:dyDescent="0.25">
      <c r="A10" s="418" t="s">
        <v>1121</v>
      </c>
      <c r="B10" s="417"/>
      <c r="C10" s="417"/>
      <c r="D10" s="417"/>
      <c r="E10" s="417"/>
      <c r="F10" s="417"/>
      <c r="G10" s="417"/>
      <c r="H10" s="417"/>
      <c r="I10" s="361"/>
      <c r="J10" s="360"/>
      <c r="K10" s="434" t="s">
        <v>959</v>
      </c>
      <c r="L10" s="417"/>
      <c r="M10" s="435"/>
      <c r="N10" s="435"/>
      <c r="O10" s="435"/>
      <c r="P10" s="417"/>
      <c r="Q10" s="434" t="s">
        <v>959</v>
      </c>
      <c r="R10" s="417"/>
      <c r="S10" s="361"/>
      <c r="T10" s="417"/>
      <c r="U10" s="417"/>
      <c r="V10" s="433"/>
      <c r="W10" s="417"/>
      <c r="X10" s="417"/>
      <c r="Y10" s="417"/>
      <c r="Z10" s="417"/>
      <c r="AA10" s="417"/>
      <c r="AB10" s="417"/>
      <c r="AC10" s="417"/>
      <c r="AD10" s="434" t="s">
        <v>960</v>
      </c>
      <c r="AE10" s="434"/>
      <c r="AF10" s="434"/>
      <c r="AG10" s="434" t="s">
        <v>961</v>
      </c>
      <c r="AH10" s="417"/>
      <c r="AI10" s="417"/>
      <c r="AJ10" s="417"/>
      <c r="AK10" s="433"/>
    </row>
    <row r="11" spans="1:37" s="416" customFormat="1" ht="19.5" customHeight="1" x14ac:dyDescent="0.2">
      <c r="A11" s="430" t="e">
        <f>LEFT(#REF!,1)</f>
        <v>#REF!</v>
      </c>
      <c r="B11" s="395" t="e">
        <f>MID(#REF!,2,1)</f>
        <v>#REF!</v>
      </c>
      <c r="C11" s="395" t="e">
        <f>MID(#REF!,3,1)</f>
        <v>#REF!</v>
      </c>
      <c r="D11" s="395" t="e">
        <f>MID(#REF!,4,1)</f>
        <v>#REF!</v>
      </c>
      <c r="E11" s="395" t="e">
        <f>MID(#REF!,5,1)</f>
        <v>#REF!</v>
      </c>
      <c r="F11" s="395" t="e">
        <f>MID(#REF!,6,1)</f>
        <v>#REF!</v>
      </c>
      <c r="G11" s="395" t="e">
        <f>MID(#REF!,7,1)</f>
        <v>#REF!</v>
      </c>
      <c r="H11" s="395" t="e">
        <f>MID(#REF!,8,1)</f>
        <v>#REF!</v>
      </c>
      <c r="I11" s="395" t="e">
        <f>MID(#REF!,9,1)</f>
        <v>#REF!</v>
      </c>
      <c r="J11" s="402" t="e">
        <f>MID(#REF!,10,1)</f>
        <v>#REF!</v>
      </c>
      <c r="K11" s="353"/>
      <c r="L11" s="432" t="e">
        <f>IF(#REF!="x","x"," ")</f>
        <v>#REF!</v>
      </c>
      <c r="M11" s="424" t="s">
        <v>965</v>
      </c>
      <c r="N11" s="426"/>
      <c r="O11" s="426"/>
      <c r="P11" s="426"/>
      <c r="Q11" s="426"/>
      <c r="R11" s="432" t="e">
        <f>IF(#REF!="x","x"," ")</f>
        <v>#REF!</v>
      </c>
      <c r="S11" s="424" t="s">
        <v>966</v>
      </c>
      <c r="T11" s="419"/>
      <c r="U11" s="419"/>
      <c r="V11" s="425"/>
      <c r="W11" s="424" t="s">
        <v>962</v>
      </c>
      <c r="X11" s="419"/>
      <c r="Y11" s="419"/>
      <c r="Z11" s="419"/>
      <c r="AA11" s="419"/>
      <c r="AB11" s="424" t="s">
        <v>963</v>
      </c>
      <c r="AC11" s="419"/>
      <c r="AD11" s="395" t="e">
        <f>MID(#REF!,1,1)</f>
        <v>#REF!</v>
      </c>
      <c r="AE11" s="395" t="e">
        <f>MID(#REF!,2,1)</f>
        <v>#REF!</v>
      </c>
      <c r="AF11" s="395"/>
      <c r="AG11" s="395" t="e">
        <f>MID(#REF!,1,1)</f>
        <v>#REF!</v>
      </c>
      <c r="AH11" s="395" t="e">
        <f>MID(#REF!,2,1)</f>
        <v>#REF!</v>
      </c>
      <c r="AI11" s="395" t="e">
        <f>MID(#REF!,3,1)</f>
        <v>#REF!</v>
      </c>
      <c r="AJ11" s="395" t="e">
        <f>MID(#REF!,4,1)</f>
        <v>#REF!</v>
      </c>
      <c r="AK11" s="425"/>
    </row>
    <row r="12" spans="1:37" s="416" customFormat="1" ht="19.5" customHeight="1" thickBot="1" x14ac:dyDescent="0.3">
      <c r="A12" s="357" t="s">
        <v>964</v>
      </c>
      <c r="B12" s="419"/>
      <c r="C12" s="419"/>
      <c r="D12" s="419"/>
      <c r="E12" s="419"/>
      <c r="F12" s="419"/>
      <c r="G12" s="419"/>
      <c r="H12" s="353"/>
      <c r="I12" s="353"/>
      <c r="J12" s="352"/>
      <c r="K12" s="353"/>
      <c r="L12" s="428" t="e">
        <f>IF(#REF!="x","x", "")</f>
        <v>#REF!</v>
      </c>
      <c r="M12" s="424" t="s">
        <v>968</v>
      </c>
      <c r="N12" s="426"/>
      <c r="O12" s="426"/>
      <c r="P12" s="426"/>
      <c r="Q12" s="426"/>
      <c r="R12" s="429" t="e">
        <f>IF(#REF!="x","x"," ")</f>
        <v>#REF!</v>
      </c>
      <c r="S12" s="424" t="s">
        <v>969</v>
      </c>
      <c r="T12" s="419"/>
      <c r="U12" s="419"/>
      <c r="V12" s="425"/>
      <c r="W12" s="431"/>
      <c r="X12" s="421"/>
      <c r="Y12" s="421"/>
      <c r="Z12" s="421"/>
      <c r="AA12" s="421"/>
      <c r="AB12" s="420" t="s">
        <v>967</v>
      </c>
      <c r="AC12" s="421"/>
      <c r="AD12" s="393" t="e">
        <f>MID(#REF!,1,1)</f>
        <v>#REF!</v>
      </c>
      <c r="AE12" s="393" t="e">
        <f>MID(#REF!,2,1)</f>
        <v>#REF!</v>
      </c>
      <c r="AF12" s="393"/>
      <c r="AG12" s="393" t="e">
        <f>MID(#REF!,1,1)</f>
        <v>#REF!</v>
      </c>
      <c r="AH12" s="393" t="e">
        <f>MID(#REF!,2,1)</f>
        <v>#REF!</v>
      </c>
      <c r="AI12" s="393" t="e">
        <f>MID(#REF!,3,1)</f>
        <v>#REF!</v>
      </c>
      <c r="AJ12" s="393" t="e">
        <f>MID(#REF!,4,1)</f>
        <v>#REF!</v>
      </c>
      <c r="AK12" s="422"/>
    </row>
    <row r="13" spans="1:37" s="416" customFormat="1" ht="19.5" customHeight="1" x14ac:dyDescent="0.2">
      <c r="A13" s="430" t="e">
        <f>LEFT(#REF!,1)</f>
        <v>#REF!</v>
      </c>
      <c r="B13" s="395" t="e">
        <f>MID(#REF!,2,1)</f>
        <v>#REF!</v>
      </c>
      <c r="C13" s="395" t="e">
        <f>MID(#REF!,3,1)</f>
        <v>#REF!</v>
      </c>
      <c r="D13" s="395" t="e">
        <f>MID(#REF!,4,1)</f>
        <v>#REF!</v>
      </c>
      <c r="E13" s="395" t="e">
        <f>MID(#REF!,5,1)</f>
        <v>#REF!</v>
      </c>
      <c r="F13" s="395" t="e">
        <f>MID(#REF!,6,1)</f>
        <v>#REF!</v>
      </c>
      <c r="G13" s="395" t="e">
        <f>MID(#REF!,7,1)</f>
        <v>#REF!</v>
      </c>
      <c r="H13" s="395" t="e">
        <f>MID(#REF!,8,1)</f>
        <v>#REF!</v>
      </c>
      <c r="I13" s="353"/>
      <c r="J13" s="352"/>
      <c r="K13" s="669"/>
      <c r="L13" s="591"/>
      <c r="M13" s="592" t="s">
        <v>1258</v>
      </c>
      <c r="N13" s="591"/>
      <c r="O13" s="591"/>
      <c r="P13" s="591"/>
      <c r="Q13" s="591"/>
      <c r="R13" s="670" t="s">
        <v>972</v>
      </c>
      <c r="S13" s="591"/>
      <c r="T13" s="591"/>
      <c r="U13" s="591"/>
      <c r="V13" s="594"/>
      <c r="W13" s="424" t="s">
        <v>970</v>
      </c>
      <c r="X13" s="419"/>
      <c r="Y13" s="356"/>
      <c r="Z13" s="353"/>
      <c r="AA13" s="353"/>
      <c r="AB13" s="426"/>
      <c r="AC13" s="353"/>
      <c r="AD13" s="428"/>
      <c r="AE13" s="428"/>
      <c r="AF13" s="428"/>
      <c r="AG13" s="428"/>
      <c r="AH13" s="428"/>
      <c r="AI13" s="428"/>
      <c r="AJ13" s="428"/>
      <c r="AK13" s="352"/>
    </row>
    <row r="14" spans="1:37" s="416" customFormat="1" ht="19.5" customHeight="1" x14ac:dyDescent="0.2">
      <c r="A14" s="357" t="s">
        <v>971</v>
      </c>
      <c r="B14" s="419"/>
      <c r="C14" s="419"/>
      <c r="D14" s="419"/>
      <c r="E14" s="419"/>
      <c r="F14" s="419"/>
      <c r="G14" s="419"/>
      <c r="H14" s="419"/>
      <c r="I14" s="353"/>
      <c r="J14" s="352"/>
      <c r="K14" s="353"/>
      <c r="L14" s="432"/>
      <c r="M14" s="424" t="s">
        <v>1566</v>
      </c>
      <c r="N14" s="426"/>
      <c r="O14" s="426"/>
      <c r="P14" s="426"/>
      <c r="Q14" s="426"/>
      <c r="S14" s="426"/>
      <c r="T14" s="419"/>
      <c r="U14" s="419"/>
      <c r="V14" s="425"/>
      <c r="W14" s="424" t="s">
        <v>945</v>
      </c>
      <c r="X14" s="419"/>
      <c r="Y14" s="356"/>
      <c r="Z14" s="353"/>
      <c r="AA14" s="353"/>
      <c r="AB14" s="424" t="s">
        <v>963</v>
      </c>
      <c r="AC14" s="353"/>
      <c r="AD14" s="395" t="e">
        <f>MID(#REF!,1,1)</f>
        <v>#REF!</v>
      </c>
      <c r="AE14" s="395" t="e">
        <f>MID(#REF!,2,1)</f>
        <v>#REF!</v>
      </c>
      <c r="AF14" s="395"/>
      <c r="AG14" s="395" t="e">
        <f>MID(#REF!,1,1)</f>
        <v>#REF!</v>
      </c>
      <c r="AH14" s="395" t="e">
        <f>MID(#REF!,2,1)</f>
        <v>#REF!</v>
      </c>
      <c r="AI14" s="395" t="e">
        <f>MID(#REF!,3,1)</f>
        <v>#REF!</v>
      </c>
      <c r="AJ14" s="395" t="e">
        <f>MID(#REF!,4,1)</f>
        <v>#REF!</v>
      </c>
      <c r="AK14" s="352"/>
    </row>
    <row r="15" spans="1:37" s="416" customFormat="1" ht="19.5" customHeight="1" thickBot="1" x14ac:dyDescent="0.25">
      <c r="A15" s="423" t="e">
        <f>LEFT(#REF!,1)</f>
        <v>#REF!</v>
      </c>
      <c r="B15" s="348" t="e">
        <f>MID(#REF!,2,1)</f>
        <v>#REF!</v>
      </c>
      <c r="C15" s="421" t="s">
        <v>953</v>
      </c>
      <c r="D15" s="348" t="e">
        <f>MID(#REF!,3,1)</f>
        <v>#REF!</v>
      </c>
      <c r="E15" s="348" t="e">
        <f>MID(#REF!,4,1)</f>
        <v>#REF!</v>
      </c>
      <c r="F15" s="372" t="s">
        <v>953</v>
      </c>
      <c r="G15" s="348" t="e">
        <f>MID(#REF!,5,1)</f>
        <v>#REF!</v>
      </c>
      <c r="H15" s="348"/>
      <c r="I15" s="348"/>
      <c r="J15" s="347"/>
      <c r="K15" s="348"/>
      <c r="L15" s="348"/>
      <c r="M15" s="420" t="s">
        <v>1567</v>
      </c>
      <c r="N15" s="348"/>
      <c r="O15" s="348"/>
      <c r="P15" s="348"/>
      <c r="Q15" s="348"/>
      <c r="R15" s="671" t="s">
        <v>972</v>
      </c>
      <c r="S15" s="348"/>
      <c r="T15" s="421"/>
      <c r="U15" s="421"/>
      <c r="V15" s="422"/>
      <c r="W15" s="420" t="s">
        <v>973</v>
      </c>
      <c r="X15" s="421"/>
      <c r="Y15" s="349"/>
      <c r="Z15" s="348"/>
      <c r="AA15" s="348"/>
      <c r="AB15" s="420" t="s">
        <v>967</v>
      </c>
      <c r="AC15" s="348"/>
      <c r="AD15" s="393" t="e">
        <f>MID(#REF!,1,1)</f>
        <v>#REF!</v>
      </c>
      <c r="AE15" s="393" t="e">
        <f>MID(#REF!,2,1)</f>
        <v>#REF!</v>
      </c>
      <c r="AF15" s="393"/>
      <c r="AG15" s="393" t="e">
        <f>MID(#REF!,1,1)</f>
        <v>#REF!</v>
      </c>
      <c r="AH15" s="393" t="e">
        <f>MID(#REF!,2,1)</f>
        <v>#REF!</v>
      </c>
      <c r="AI15" s="393" t="e">
        <f>MID(#REF!,3,1)</f>
        <v>#REF!</v>
      </c>
      <c r="AJ15" s="393" t="e">
        <f>MID(#REF!,4,1)</f>
        <v>#REF!</v>
      </c>
      <c r="AK15" s="347"/>
    </row>
    <row r="16" spans="1:37" s="416" customFormat="1" ht="4.5" customHeight="1" x14ac:dyDescent="0.25">
      <c r="A16" s="419"/>
      <c r="B16" s="419"/>
      <c r="C16" s="419"/>
      <c r="D16" s="419"/>
      <c r="E16" s="419"/>
      <c r="F16" s="417"/>
      <c r="G16" s="419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419"/>
      <c r="U16" s="419"/>
      <c r="V16" s="353"/>
      <c r="W16" s="353"/>
      <c r="X16" s="353"/>
      <c r="Y16" s="353"/>
      <c r="Z16" s="353"/>
      <c r="AA16" s="353"/>
      <c r="AB16" s="353"/>
      <c r="AC16" s="353"/>
      <c r="AD16" s="353"/>
      <c r="AE16" s="353"/>
      <c r="AF16" s="353"/>
      <c r="AG16" s="353"/>
      <c r="AH16" s="353"/>
      <c r="AI16" s="353"/>
      <c r="AJ16" s="353"/>
      <c r="AK16" s="353"/>
    </row>
    <row r="17" spans="1:44" s="416" customFormat="1" ht="3" customHeight="1" thickBot="1" x14ac:dyDescent="0.3">
      <c r="H17" s="346"/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W17" s="346"/>
      <c r="X17" s="346"/>
      <c r="Y17" s="346"/>
      <c r="Z17" s="346"/>
      <c r="AA17" s="346"/>
      <c r="AB17" s="346"/>
      <c r="AC17" s="346"/>
      <c r="AD17" s="346"/>
      <c r="AE17" s="346"/>
      <c r="AF17" s="346"/>
      <c r="AG17" s="346"/>
      <c r="AH17" s="346"/>
      <c r="AI17" s="346"/>
      <c r="AJ17" s="346"/>
      <c r="AK17" s="346"/>
    </row>
    <row r="18" spans="1:44" s="416" customFormat="1" ht="16.5" x14ac:dyDescent="0.25">
      <c r="A18" s="418" t="s">
        <v>974</v>
      </c>
      <c r="B18" s="417"/>
      <c r="C18" s="417"/>
      <c r="D18" s="417"/>
      <c r="E18" s="417"/>
      <c r="F18" s="417"/>
      <c r="G18" s="417"/>
      <c r="H18" s="361"/>
      <c r="I18" s="361"/>
      <c r="J18" s="361"/>
      <c r="K18" s="361"/>
      <c r="L18" s="361"/>
      <c r="M18" s="361"/>
      <c r="N18" s="361"/>
      <c r="O18" s="361"/>
      <c r="P18" s="361"/>
      <c r="Q18" s="361"/>
      <c r="R18" s="361"/>
      <c r="S18" s="361"/>
      <c r="T18" s="417"/>
      <c r="U18" s="417"/>
      <c r="V18" s="417"/>
      <c r="W18" s="361"/>
      <c r="X18" s="361"/>
      <c r="Y18" s="361"/>
      <c r="Z18" s="361"/>
      <c r="AA18" s="361"/>
      <c r="AB18" s="361"/>
      <c r="AC18" s="361"/>
      <c r="AD18" s="361"/>
      <c r="AE18" s="361"/>
      <c r="AF18" s="361"/>
      <c r="AG18" s="361"/>
      <c r="AH18" s="361"/>
      <c r="AI18" s="361"/>
      <c r="AJ18" s="361"/>
      <c r="AK18" s="360"/>
    </row>
    <row r="19" spans="1:44" s="416" customFormat="1" ht="19.5" customHeight="1" x14ac:dyDescent="0.25">
      <c r="A19" s="403" t="e">
        <f>+LEFT(#REF!,1)</f>
        <v>#REF!</v>
      </c>
      <c r="B19" s="395" t="e">
        <f>+MID(#REF!,2,1)</f>
        <v>#REF!</v>
      </c>
      <c r="C19" s="395" t="e">
        <f>+MID(#REF!,3,1)</f>
        <v>#REF!</v>
      </c>
      <c r="D19" s="395" t="e">
        <f>+MID(#REF!,4,1)</f>
        <v>#REF!</v>
      </c>
      <c r="E19" s="395" t="e">
        <f>+MID(#REF!,5,1)</f>
        <v>#REF!</v>
      </c>
      <c r="F19" s="395" t="e">
        <f>+MID(#REF!,6,1)</f>
        <v>#REF!</v>
      </c>
      <c r="G19" s="395" t="e">
        <f>+MID(#REF!,7,1)</f>
        <v>#REF!</v>
      </c>
      <c r="H19" s="395" t="e">
        <f>+MID(#REF!,8,1)</f>
        <v>#REF!</v>
      </c>
      <c r="I19" s="395" t="e">
        <f>+MID(#REF!,9,1)</f>
        <v>#REF!</v>
      </c>
      <c r="J19" s="395" t="e">
        <f>+MID(#REF!,10,1)</f>
        <v>#REF!</v>
      </c>
      <c r="K19" s="395" t="e">
        <f>+MID(#REF!,11,1)</f>
        <v>#REF!</v>
      </c>
      <c r="L19" s="395" t="e">
        <f>+MID(#REF!,12,1)</f>
        <v>#REF!</v>
      </c>
      <c r="M19" s="395" t="e">
        <f>+MID(#REF!,13,1)</f>
        <v>#REF!</v>
      </c>
      <c r="N19" s="395" t="e">
        <f>+MID(#REF!,14,1)</f>
        <v>#REF!</v>
      </c>
      <c r="O19" s="395" t="e">
        <f>+MID(#REF!,15,1)</f>
        <v>#REF!</v>
      </c>
      <c r="P19" s="395" t="e">
        <f>+MID(#REF!,16,1)</f>
        <v>#REF!</v>
      </c>
      <c r="Q19" s="395" t="e">
        <f>+MID(#REF!,17,1)</f>
        <v>#REF!</v>
      </c>
      <c r="R19" s="395" t="e">
        <f>+MID(#REF!,18,1)</f>
        <v>#REF!</v>
      </c>
      <c r="S19" s="395" t="e">
        <f>+MID(#REF!,19,1)</f>
        <v>#REF!</v>
      </c>
      <c r="T19" s="395" t="e">
        <f>+MID(#REF!,20,1)</f>
        <v>#REF!</v>
      </c>
      <c r="U19" s="395" t="e">
        <f>+MID(#REF!,21,1)</f>
        <v>#REF!</v>
      </c>
      <c r="V19" s="395" t="e">
        <f>+MID(#REF!,22,1)</f>
        <v>#REF!</v>
      </c>
      <c r="W19" s="395" t="e">
        <f>+MID(#REF!,23,1)</f>
        <v>#REF!</v>
      </c>
      <c r="X19" s="395" t="e">
        <f>+MID(#REF!,24,1)</f>
        <v>#REF!</v>
      </c>
      <c r="Y19" s="395" t="e">
        <f>+MID(#REF!,25,1)</f>
        <v>#REF!</v>
      </c>
      <c r="Z19" s="395" t="e">
        <f>+MID(#REF!,26,1)</f>
        <v>#REF!</v>
      </c>
      <c r="AA19" s="395" t="e">
        <f>+MID(#REF!,27,1)</f>
        <v>#REF!</v>
      </c>
      <c r="AB19" s="395" t="e">
        <f>+MID(#REF!,28,1)</f>
        <v>#REF!</v>
      </c>
      <c r="AC19" s="395" t="e">
        <f>+MID(#REF!,29,1)</f>
        <v>#REF!</v>
      </c>
      <c r="AD19" s="395" t="e">
        <f>+MID(#REF!,30,1)</f>
        <v>#REF!</v>
      </c>
      <c r="AE19" s="395" t="e">
        <f>+MID(#REF!,31,1)</f>
        <v>#REF!</v>
      </c>
      <c r="AF19" s="395" t="e">
        <f>+MID(#REF!,32,1)</f>
        <v>#REF!</v>
      </c>
      <c r="AG19" s="395" t="e">
        <f>+MID(#REF!,33,1)</f>
        <v>#REF!</v>
      </c>
      <c r="AH19" s="395" t="e">
        <f>+MID(#REF!,34,1)</f>
        <v>#REF!</v>
      </c>
      <c r="AI19" s="395" t="e">
        <f>+MID(#REF!,35,1)</f>
        <v>#REF!</v>
      </c>
      <c r="AJ19" s="395" t="e">
        <f>+MID(#REF!,36,1)</f>
        <v>#REF!</v>
      </c>
      <c r="AK19" s="402" t="e">
        <f>+MID(#REF!,37,1)</f>
        <v>#REF!</v>
      </c>
    </row>
    <row r="20" spans="1:44" ht="19.5" customHeight="1" x14ac:dyDescent="0.25">
      <c r="A20" s="403" t="e">
        <f>+MID(#REF!,38,1)</f>
        <v>#REF!</v>
      </c>
      <c r="B20" s="395" t="e">
        <f>+MID(#REF!,39,1)</f>
        <v>#REF!</v>
      </c>
      <c r="C20" s="395" t="e">
        <f>+MID(#REF!,40,1)</f>
        <v>#REF!</v>
      </c>
      <c r="D20" s="395" t="e">
        <f>+MID(#REF!,41,1)</f>
        <v>#REF!</v>
      </c>
      <c r="E20" s="395" t="e">
        <f>+MID(#REF!,42,1)</f>
        <v>#REF!</v>
      </c>
      <c r="F20" s="395" t="e">
        <f>+MID(#REF!,43,1)</f>
        <v>#REF!</v>
      </c>
      <c r="G20" s="395" t="e">
        <f>+MID(#REF!,44,1)</f>
        <v>#REF!</v>
      </c>
      <c r="H20" s="395" t="e">
        <f>+MID(#REF!,45,1)</f>
        <v>#REF!</v>
      </c>
      <c r="I20" s="395" t="e">
        <f>+MID(#REF!,46,1)</f>
        <v>#REF!</v>
      </c>
      <c r="J20" s="395" t="e">
        <f>+MID(#REF!,47,1)</f>
        <v>#REF!</v>
      </c>
      <c r="K20" s="395" t="e">
        <f>+MID(#REF!,48,1)</f>
        <v>#REF!</v>
      </c>
      <c r="L20" s="395" t="e">
        <f>+MID(#REF!,49,1)</f>
        <v>#REF!</v>
      </c>
      <c r="M20" s="395" t="e">
        <f>+MID(#REF!,50,1)</f>
        <v>#REF!</v>
      </c>
      <c r="N20" s="395" t="e">
        <f>+MID(#REF!,51,1)</f>
        <v>#REF!</v>
      </c>
      <c r="O20" s="395" t="e">
        <f>+MID(#REF!,52,1)</f>
        <v>#REF!</v>
      </c>
      <c r="P20" s="395" t="e">
        <f>+MID(#REF!,53,1)</f>
        <v>#REF!</v>
      </c>
      <c r="Q20" s="395" t="e">
        <f>+MID(#REF!,54,1)</f>
        <v>#REF!</v>
      </c>
      <c r="R20" s="395" t="e">
        <f>+MID(#REF!,55,1)</f>
        <v>#REF!</v>
      </c>
      <c r="S20" s="395" t="e">
        <f>+MID(#REF!,56,1)</f>
        <v>#REF!</v>
      </c>
      <c r="T20" s="395" t="e">
        <f>+MID(#REF!,57,1)</f>
        <v>#REF!</v>
      </c>
      <c r="U20" s="395" t="e">
        <f>+MID(#REF!,58,1)</f>
        <v>#REF!</v>
      </c>
      <c r="V20" s="395" t="e">
        <f>+MID(#REF!,59,1)</f>
        <v>#REF!</v>
      </c>
      <c r="W20" s="395" t="e">
        <f>+MID(#REF!,60,1)</f>
        <v>#REF!</v>
      </c>
      <c r="X20" s="395" t="e">
        <f>+MID(#REF!,61,1)</f>
        <v>#REF!</v>
      </c>
      <c r="Y20" s="395" t="e">
        <f>+MID(#REF!,62,1)</f>
        <v>#REF!</v>
      </c>
      <c r="Z20" s="395" t="e">
        <f>+MID(#REF!,63,1)</f>
        <v>#REF!</v>
      </c>
      <c r="AA20" s="395" t="e">
        <f>+MID(#REF!,64,1)</f>
        <v>#REF!</v>
      </c>
      <c r="AB20" s="395" t="e">
        <f>+MID(#REF!,65,1)</f>
        <v>#REF!</v>
      </c>
      <c r="AC20" s="395" t="e">
        <f>+MID(#REF!,66,1)</f>
        <v>#REF!</v>
      </c>
      <c r="AD20" s="395" t="e">
        <f>+MID(#REF!,67,1)</f>
        <v>#REF!</v>
      </c>
      <c r="AE20" s="395" t="e">
        <f>+MID(#REF!,68,1)</f>
        <v>#REF!</v>
      </c>
      <c r="AF20" s="395" t="e">
        <f>+MID(#REF!,69,1)</f>
        <v>#REF!</v>
      </c>
      <c r="AG20" s="395" t="e">
        <f>+MID(#REF!,70,1)</f>
        <v>#REF!</v>
      </c>
      <c r="AH20" s="395" t="e">
        <f>+MID(#REF!,71,1)</f>
        <v>#REF!</v>
      </c>
      <c r="AI20" s="395" t="e">
        <f>+MID(#REF!,72,1)</f>
        <v>#REF!</v>
      </c>
      <c r="AJ20" s="395" t="e">
        <f>+MID(#REF!,73,1)</f>
        <v>#REF!</v>
      </c>
      <c r="AK20" s="402" t="e">
        <f>+MID(#REF!,74,1)</f>
        <v>#REF!</v>
      </c>
    </row>
    <row r="21" spans="1:44" ht="14.25" customHeight="1" x14ac:dyDescent="0.25">
      <c r="A21" s="415"/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  <c r="O21" s="414"/>
      <c r="P21" s="414"/>
      <c r="Q21" s="414"/>
      <c r="R21" s="414"/>
      <c r="S21" s="414"/>
      <c r="T21" s="414"/>
      <c r="U21" s="414"/>
      <c r="V21" s="414"/>
      <c r="W21" s="413"/>
      <c r="X21" s="413"/>
      <c r="Y21" s="413"/>
      <c r="Z21" s="413"/>
      <c r="AA21" s="413"/>
      <c r="AB21" s="413"/>
      <c r="AC21" s="413"/>
      <c r="AD21" s="413"/>
      <c r="AE21" s="413"/>
      <c r="AF21" s="413"/>
      <c r="AG21" s="413"/>
      <c r="AH21" s="413"/>
      <c r="AI21" s="413"/>
      <c r="AJ21" s="413"/>
      <c r="AK21" s="412"/>
    </row>
    <row r="22" spans="1:44" ht="19.5" hidden="1" customHeight="1" x14ac:dyDescent="0.25">
      <c r="A22" s="411"/>
      <c r="B22" s="410"/>
      <c r="C22" s="410"/>
      <c r="D22" s="410"/>
      <c r="E22" s="410"/>
      <c r="F22" s="410"/>
      <c r="G22" s="410" t="e">
        <f>+MID(#REF!,7,1)</f>
        <v>#REF!</v>
      </c>
      <c r="H22" s="410" t="e">
        <f>+MID(#REF!,8,1)</f>
        <v>#REF!</v>
      </c>
      <c r="I22" s="410" t="e">
        <f>+MID(#REF!,9,1)</f>
        <v>#REF!</v>
      </c>
      <c r="J22" s="410" t="e">
        <f>+MID(#REF!,10,1)</f>
        <v>#REF!</v>
      </c>
      <c r="K22" s="410" t="e">
        <f>+MID(#REF!,11,1)</f>
        <v>#REF!</v>
      </c>
      <c r="L22" s="410" t="e">
        <f>+MID(#REF!,12,1)</f>
        <v>#REF!</v>
      </c>
      <c r="M22" s="410" t="e">
        <f>+MID(#REF!,13,1)</f>
        <v>#REF!</v>
      </c>
      <c r="N22" s="410" t="e">
        <f>+MID(#REF!,14,1)</f>
        <v>#REF!</v>
      </c>
      <c r="O22" s="410" t="e">
        <f>+MID(#REF!,15,1)</f>
        <v>#REF!</v>
      </c>
      <c r="P22" s="410" t="e">
        <f>+MID(#REF!,16,1)</f>
        <v>#REF!</v>
      </c>
      <c r="Q22" s="410" t="e">
        <f>+MID(#REF!,17,1)</f>
        <v>#REF!</v>
      </c>
      <c r="R22" s="410" t="e">
        <f>+MID(#REF!,18,1)</f>
        <v>#REF!</v>
      </c>
      <c r="S22" s="410" t="e">
        <f>+MID(#REF!,19,1)</f>
        <v>#REF!</v>
      </c>
      <c r="T22" s="410" t="e">
        <f>+MID(#REF!,20,1)</f>
        <v>#REF!</v>
      </c>
      <c r="U22" s="410" t="e">
        <f>+MID(#REF!,21,1)</f>
        <v>#REF!</v>
      </c>
      <c r="V22" s="410" t="e">
        <f>+MID(#REF!,22,1)</f>
        <v>#REF!</v>
      </c>
      <c r="W22" s="410" t="e">
        <f>+MID(#REF!,23,1)</f>
        <v>#REF!</v>
      </c>
      <c r="X22" s="410" t="e">
        <f>+MID(#REF!,24,1)</f>
        <v>#REF!</v>
      </c>
      <c r="Y22" s="410" t="e">
        <f>+MID(#REF!,25,1)</f>
        <v>#REF!</v>
      </c>
      <c r="Z22" s="410" t="e">
        <f>+MID(#REF!,26,1)</f>
        <v>#REF!</v>
      </c>
      <c r="AA22" s="410" t="e">
        <f>+MID(#REF!,27,1)</f>
        <v>#REF!</v>
      </c>
      <c r="AB22" s="410" t="e">
        <f>+MID(#REF!,28,1)</f>
        <v>#REF!</v>
      </c>
      <c r="AC22" s="410" t="e">
        <f>+MID(#REF!,29,1)</f>
        <v>#REF!</v>
      </c>
      <c r="AD22" s="410" t="e">
        <f>+MID(#REF!,30,1)</f>
        <v>#REF!</v>
      </c>
      <c r="AE22" s="410" t="e">
        <f>+MID(#REF!,31,1)</f>
        <v>#REF!</v>
      </c>
      <c r="AF22" s="410" t="e">
        <f>+MID(#REF!,32,1)</f>
        <v>#REF!</v>
      </c>
      <c r="AG22" s="410" t="e">
        <f>+MID(#REF!,33,1)</f>
        <v>#REF!</v>
      </c>
      <c r="AH22" s="410" t="e">
        <f>+MID(#REF!,34,1)</f>
        <v>#REF!</v>
      </c>
      <c r="AI22" s="410" t="e">
        <f>+MID(#REF!,35,1)</f>
        <v>#REF!</v>
      </c>
      <c r="AJ22" s="410" t="e">
        <f>+MID(#REF!,36,1)</f>
        <v>#REF!</v>
      </c>
      <c r="AK22" s="409" t="e">
        <f>+MID(#REF!,37,1)</f>
        <v>#REF!</v>
      </c>
    </row>
    <row r="23" spans="1:44" s="404" customFormat="1" ht="12" customHeight="1" x14ac:dyDescent="0.25">
      <c r="A23" s="408" t="s">
        <v>975</v>
      </c>
      <c r="B23" s="407"/>
      <c r="C23" s="407"/>
      <c r="D23" s="407"/>
      <c r="E23" s="407"/>
      <c r="F23" s="407"/>
      <c r="G23" s="407"/>
      <c r="H23" s="407"/>
      <c r="I23" s="407"/>
      <c r="J23" s="407"/>
      <c r="K23" s="407"/>
      <c r="L23" s="407"/>
      <c r="M23" s="407"/>
      <c r="N23" s="407"/>
      <c r="O23" s="407"/>
      <c r="P23" s="407"/>
      <c r="Q23" s="407"/>
      <c r="R23" s="407"/>
      <c r="S23" s="407"/>
      <c r="T23" s="407"/>
      <c r="U23" s="407"/>
      <c r="V23" s="407"/>
      <c r="W23" s="406"/>
      <c r="X23" s="406"/>
      <c r="Y23" s="406"/>
      <c r="Z23" s="406"/>
      <c r="AA23" s="406"/>
      <c r="AB23" s="406"/>
      <c r="AC23" s="406"/>
      <c r="AD23" s="406"/>
      <c r="AE23" s="406"/>
      <c r="AF23" s="406"/>
      <c r="AG23" s="406"/>
      <c r="AH23" s="406"/>
      <c r="AI23" s="406"/>
      <c r="AJ23" s="406"/>
      <c r="AK23" s="405"/>
    </row>
    <row r="24" spans="1:44" x14ac:dyDescent="0.25">
      <c r="A24" s="400" t="s">
        <v>976</v>
      </c>
      <c r="B24" s="665"/>
      <c r="C24" s="665"/>
      <c r="D24" s="665"/>
      <c r="E24" s="665"/>
      <c r="F24" s="665"/>
      <c r="G24" s="665"/>
      <c r="H24" s="665"/>
      <c r="I24" s="665"/>
      <c r="J24" s="665"/>
      <c r="K24" s="665"/>
      <c r="L24" s="665"/>
      <c r="M24" s="665"/>
      <c r="N24" s="665"/>
      <c r="O24" s="665"/>
      <c r="P24" s="665"/>
      <c r="Q24" s="665"/>
      <c r="R24" s="665"/>
      <c r="S24" s="665"/>
      <c r="T24" s="665"/>
      <c r="U24" s="665"/>
      <c r="V24" s="665"/>
      <c r="W24" s="353"/>
      <c r="X24" s="353"/>
      <c r="Y24" s="353"/>
      <c r="Z24" s="353"/>
      <c r="AA24" s="353"/>
      <c r="AB24" s="665"/>
      <c r="AC24" s="353"/>
      <c r="AD24" s="356" t="s">
        <v>977</v>
      </c>
      <c r="AE24" s="353"/>
      <c r="AF24" s="353"/>
      <c r="AG24" s="353"/>
      <c r="AH24" s="353"/>
      <c r="AI24" s="353"/>
      <c r="AJ24" s="353"/>
      <c r="AK24" s="352"/>
    </row>
    <row r="25" spans="1:44" ht="19.5" customHeight="1" x14ac:dyDescent="0.25">
      <c r="A25" s="403" t="e">
        <f>+LEFT(#REF!,1)</f>
        <v>#REF!</v>
      </c>
      <c r="B25" s="395" t="e">
        <f>+MID(#REF!,2,1)</f>
        <v>#REF!</v>
      </c>
      <c r="C25" s="395" t="e">
        <f>+MID(#REF!,3,1)</f>
        <v>#REF!</v>
      </c>
      <c r="D25" s="395" t="e">
        <f>+MID(#REF!,4,1)</f>
        <v>#REF!</v>
      </c>
      <c r="E25" s="395" t="e">
        <f>+MID(#REF!,5,1)</f>
        <v>#REF!</v>
      </c>
      <c r="F25" s="395" t="e">
        <f>+MID(#REF!,6,1)</f>
        <v>#REF!</v>
      </c>
      <c r="G25" s="395" t="e">
        <f>+MID(#REF!,7,1)</f>
        <v>#REF!</v>
      </c>
      <c r="H25" s="395" t="e">
        <f>+MID(#REF!,8,1)</f>
        <v>#REF!</v>
      </c>
      <c r="I25" s="395" t="e">
        <f>+MID(#REF!,9,1)</f>
        <v>#REF!</v>
      </c>
      <c r="J25" s="395" t="e">
        <f>+MID(#REF!,10,1)</f>
        <v>#REF!</v>
      </c>
      <c r="K25" s="395" t="e">
        <f>+MID(#REF!,11,1)</f>
        <v>#REF!</v>
      </c>
      <c r="L25" s="395" t="e">
        <f>+MID(#REF!,12,1)</f>
        <v>#REF!</v>
      </c>
      <c r="M25" s="395" t="e">
        <f>+MID(#REF!,13,1)</f>
        <v>#REF!</v>
      </c>
      <c r="N25" s="395" t="e">
        <f>+MID(#REF!,14,1)</f>
        <v>#REF!</v>
      </c>
      <c r="O25" s="395" t="e">
        <f>+MID(#REF!,15,1)</f>
        <v>#REF!</v>
      </c>
      <c r="P25" s="395" t="e">
        <f>+MID(#REF!,16,1)</f>
        <v>#REF!</v>
      </c>
      <c r="Q25" s="395" t="e">
        <f>+MID(#REF!,17,1)</f>
        <v>#REF!</v>
      </c>
      <c r="R25" s="395" t="e">
        <f>+MID(#REF!,18,1)</f>
        <v>#REF!</v>
      </c>
      <c r="S25" s="395" t="e">
        <f>+MID(#REF!,19,1)</f>
        <v>#REF!</v>
      </c>
      <c r="T25" s="395" t="e">
        <f>+MID(#REF!,20,1)</f>
        <v>#REF!</v>
      </c>
      <c r="U25" s="395" t="e">
        <f>+MID(#REF!,21,1)</f>
        <v>#REF!</v>
      </c>
      <c r="V25" s="395" t="e">
        <f>+MID(#REF!,22,1)</f>
        <v>#REF!</v>
      </c>
      <c r="W25" s="395" t="e">
        <f>+MID(#REF!,23,1)</f>
        <v>#REF!</v>
      </c>
      <c r="X25" s="395" t="e">
        <f>+MID(#REF!,24,1)</f>
        <v>#REF!</v>
      </c>
      <c r="Y25" s="395" t="e">
        <f>+MID(#REF!,25,1)</f>
        <v>#REF!</v>
      </c>
      <c r="Z25" s="395" t="e">
        <f>+MID(#REF!,26,1)</f>
        <v>#REF!</v>
      </c>
      <c r="AA25" s="395" t="e">
        <f>+MID(#REF!,27,1)</f>
        <v>#REF!</v>
      </c>
      <c r="AB25" s="395" t="e">
        <f>+MID(#REF!,28,1)</f>
        <v>#REF!</v>
      </c>
      <c r="AC25" s="397"/>
      <c r="AD25" s="395" t="e">
        <f>+LEFT(#REF!,1)</f>
        <v>#REF!</v>
      </c>
      <c r="AE25" s="395" t="e">
        <f>+MID(#REF!,2,1)</f>
        <v>#REF!</v>
      </c>
      <c r="AF25" s="395" t="e">
        <f>+MID(#REF!,3,1)</f>
        <v>#REF!</v>
      </c>
      <c r="AG25" s="395" t="e">
        <f>+MID(#REF!,4,1)</f>
        <v>#REF!</v>
      </c>
      <c r="AH25" s="395" t="e">
        <f>+MID(#REF!,5,1)</f>
        <v>#REF!</v>
      </c>
      <c r="AI25" s="395" t="e">
        <f>+MID(#REF!,6,1)</f>
        <v>#REF!</v>
      </c>
      <c r="AJ25" s="395" t="e">
        <f>+MID(#REF!,7,1)</f>
        <v>#REF!</v>
      </c>
      <c r="AK25" s="402" t="e">
        <f>+MID(#REF!,8,1)</f>
        <v>#REF!</v>
      </c>
      <c r="AR25" s="676"/>
    </row>
    <row r="26" spans="1:44" x14ac:dyDescent="0.25">
      <c r="A26" s="400" t="s">
        <v>978</v>
      </c>
      <c r="B26" s="673"/>
      <c r="C26" s="673"/>
      <c r="D26" s="673"/>
      <c r="E26" s="673"/>
      <c r="F26" s="673"/>
      <c r="G26" s="399" t="s">
        <v>979</v>
      </c>
      <c r="H26" s="399"/>
      <c r="I26" s="399"/>
      <c r="J26" s="399"/>
      <c r="K26" s="399"/>
      <c r="L26" s="399"/>
      <c r="M26" s="399"/>
      <c r="N26" s="399"/>
      <c r="O26" s="399"/>
      <c r="P26" s="399"/>
      <c r="Q26" s="399"/>
      <c r="R26" s="399"/>
      <c r="S26" s="399"/>
      <c r="T26" s="399"/>
      <c r="U26" s="399"/>
      <c r="V26" s="399"/>
      <c r="W26" s="399"/>
      <c r="X26" s="399"/>
      <c r="Y26" s="399"/>
      <c r="Z26" s="399"/>
      <c r="AA26" s="399"/>
      <c r="AB26" s="399"/>
      <c r="AC26" s="399"/>
      <c r="AD26" s="399"/>
      <c r="AE26" s="353"/>
      <c r="AF26" s="353"/>
      <c r="AG26" s="353"/>
      <c r="AH26" s="353"/>
      <c r="AI26" s="353"/>
      <c r="AJ26" s="353"/>
      <c r="AK26" s="352"/>
    </row>
    <row r="27" spans="1:44" s="401" customFormat="1" ht="19.5" customHeight="1" x14ac:dyDescent="0.25">
      <c r="A27" s="403" t="e">
        <f>+LEFT(#REF!,1)</f>
        <v>#REF!</v>
      </c>
      <c r="B27" s="395" t="e">
        <f>+MID(#REF!,2,1)</f>
        <v>#REF!</v>
      </c>
      <c r="C27" s="395" t="e">
        <f>+MID(#REF!,3,1)</f>
        <v>#REF!</v>
      </c>
      <c r="D27" s="395" t="e">
        <f>+MID(#REF!,4,1)</f>
        <v>#REF!</v>
      </c>
      <c r="E27" s="395" t="e">
        <f>+MID(#REF!,5,1)</f>
        <v>#REF!</v>
      </c>
      <c r="F27" s="395"/>
      <c r="G27" s="395" t="e">
        <f>+LEFT(#REF!,1)</f>
        <v>#REF!</v>
      </c>
      <c r="H27" s="395" t="e">
        <f>+MID(#REF!,2,1)</f>
        <v>#REF!</v>
      </c>
      <c r="I27" s="395" t="e">
        <f>+MID(#REF!,3,1)</f>
        <v>#REF!</v>
      </c>
      <c r="J27" s="395" t="e">
        <f>+MID(#REF!,4,1)</f>
        <v>#REF!</v>
      </c>
      <c r="K27" s="395" t="e">
        <f>+MID(#REF!,5,1)</f>
        <v>#REF!</v>
      </c>
      <c r="L27" s="395" t="e">
        <f>+MID(#REF!,6,1)</f>
        <v>#REF!</v>
      </c>
      <c r="M27" s="395" t="e">
        <f>+MID(#REF!,7,1)</f>
        <v>#REF!</v>
      </c>
      <c r="N27" s="395" t="e">
        <f>+MID(#REF!,8,1)</f>
        <v>#REF!</v>
      </c>
      <c r="O27" s="395" t="e">
        <f>+MID(#REF!,9,1)</f>
        <v>#REF!</v>
      </c>
      <c r="P27" s="395" t="e">
        <f>+MID(#REF!,10,1)</f>
        <v>#REF!</v>
      </c>
      <c r="Q27" s="395" t="e">
        <f>+MID(#REF!,11,1)</f>
        <v>#REF!</v>
      </c>
      <c r="R27" s="395" t="e">
        <f>+MID(#REF!,12,1)</f>
        <v>#REF!</v>
      </c>
      <c r="S27" s="395" t="e">
        <f>+MID(#REF!,13,1)</f>
        <v>#REF!</v>
      </c>
      <c r="T27" s="395" t="e">
        <f>+MID(#REF!,14,1)</f>
        <v>#REF!</v>
      </c>
      <c r="U27" s="395" t="e">
        <f>+MID(#REF!,15,1)</f>
        <v>#REF!</v>
      </c>
      <c r="V27" s="395" t="e">
        <f>+MID(#REF!,16,1)</f>
        <v>#REF!</v>
      </c>
      <c r="W27" s="395" t="e">
        <f>+MID(#REF!,17,1)</f>
        <v>#REF!</v>
      </c>
      <c r="X27" s="395" t="e">
        <f>+MID(#REF!,18,1)</f>
        <v>#REF!</v>
      </c>
      <c r="Y27" s="395" t="e">
        <f>+MID(#REF!,19,1)</f>
        <v>#REF!</v>
      </c>
      <c r="Z27" s="395" t="e">
        <f>+MID(#REF!,20,1)</f>
        <v>#REF!</v>
      </c>
      <c r="AA27" s="395" t="e">
        <f>+MID(#REF!,21,1)</f>
        <v>#REF!</v>
      </c>
      <c r="AB27" s="395" t="e">
        <f>+MID(#REF!,22,1)</f>
        <v>#REF!</v>
      </c>
      <c r="AC27" s="395" t="e">
        <f>+MID(#REF!,23,1)</f>
        <v>#REF!</v>
      </c>
      <c r="AD27" s="395" t="e">
        <f>+MID(#REF!,24,1)</f>
        <v>#REF!</v>
      </c>
      <c r="AE27" s="395" t="e">
        <f>+MID(#REF!,25,1)</f>
        <v>#REF!</v>
      </c>
      <c r="AF27" s="395" t="e">
        <f>+MID(#REF!,26,1)</f>
        <v>#REF!</v>
      </c>
      <c r="AG27" s="395" t="e">
        <f>+MID(#REF!,27,1)</f>
        <v>#REF!</v>
      </c>
      <c r="AH27" s="395" t="e">
        <f>+MID(#REF!,28,1)</f>
        <v>#REF!</v>
      </c>
      <c r="AI27" s="395" t="e">
        <f>+MID(#REF!,29,1)</f>
        <v>#REF!</v>
      </c>
      <c r="AJ27" s="395" t="e">
        <f>+MID(#REF!,30,1)</f>
        <v>#REF!</v>
      </c>
      <c r="AK27" s="402" t="e">
        <f>+MID(#REF!,31,1)</f>
        <v>#REF!</v>
      </c>
    </row>
    <row r="28" spans="1:44" x14ac:dyDescent="0.25">
      <c r="A28" s="400" t="s">
        <v>980</v>
      </c>
      <c r="B28" s="673"/>
      <c r="C28" s="673"/>
      <c r="D28" s="673"/>
      <c r="E28" s="673"/>
      <c r="F28" s="673"/>
      <c r="G28" s="399"/>
      <c r="H28" s="399"/>
      <c r="I28" s="399"/>
      <c r="J28" s="399"/>
      <c r="K28" s="399"/>
      <c r="L28" s="399"/>
      <c r="M28" s="399"/>
      <c r="N28" s="673"/>
      <c r="O28" s="399" t="s">
        <v>981</v>
      </c>
      <c r="P28" s="399"/>
      <c r="Q28" s="399"/>
      <c r="R28" s="399"/>
      <c r="S28" s="399"/>
      <c r="T28" s="399"/>
      <c r="U28" s="399"/>
      <c r="V28" s="399"/>
      <c r="W28" s="399"/>
      <c r="X28" s="399"/>
      <c r="Y28" s="399"/>
      <c r="Z28" s="399"/>
      <c r="AA28" s="399"/>
      <c r="AB28" s="399"/>
      <c r="AC28" s="399"/>
      <c r="AD28" s="399"/>
      <c r="AE28" s="353"/>
      <c r="AF28" s="353"/>
      <c r="AG28" s="353"/>
      <c r="AH28" s="353"/>
      <c r="AI28" s="353"/>
      <c r="AJ28" s="353"/>
      <c r="AK28" s="352"/>
    </row>
    <row r="29" spans="1:44" ht="19.5" customHeight="1" x14ac:dyDescent="0.25">
      <c r="A29" s="398">
        <v>0</v>
      </c>
      <c r="B29" s="395" t="e">
        <f>+LEFT(#REF!,1)</f>
        <v>#REF!</v>
      </c>
      <c r="C29" s="395" t="e">
        <f>+MID(#REF!,2,1)</f>
        <v>#REF!</v>
      </c>
      <c r="D29" s="395" t="e">
        <f>+MID(#REF!,3,1)</f>
        <v>#REF!</v>
      </c>
      <c r="E29" s="395" t="s">
        <v>982</v>
      </c>
      <c r="F29" s="395" t="e">
        <f>+LEFT(#REF!,1)</f>
        <v>#REF!</v>
      </c>
      <c r="G29" s="395" t="e">
        <f>+MID(#REF!,2,1)</f>
        <v>#REF!</v>
      </c>
      <c r="H29" s="395" t="e">
        <f>+MID(#REF!,3,1)</f>
        <v>#REF!</v>
      </c>
      <c r="I29" s="395" t="e">
        <f>+MID(#REF!,4,1)</f>
        <v>#REF!</v>
      </c>
      <c r="J29" s="395" t="e">
        <f>+MID(#REF!,5,1)</f>
        <v>#REF!</v>
      </c>
      <c r="K29" s="395" t="e">
        <f>+MID(#REF!,6,1)</f>
        <v>#REF!</v>
      </c>
      <c r="L29" s="395" t="e">
        <f>+MID(#REF!,7,1)</f>
        <v>#REF!</v>
      </c>
      <c r="M29" s="395" t="e">
        <f>+MID(#REF!,8,1)</f>
        <v>#REF!</v>
      </c>
      <c r="N29" s="397"/>
      <c r="O29" s="396">
        <v>0</v>
      </c>
      <c r="P29" s="395" t="e">
        <f>+LEFT(#REF!,1)</f>
        <v>#REF!</v>
      </c>
      <c r="Q29" s="395" t="e">
        <f>+MID(#REF!,2,1)</f>
        <v>#REF!</v>
      </c>
      <c r="R29" s="395" t="e">
        <f>+MID(#REF!,3,1)</f>
        <v>#REF!</v>
      </c>
      <c r="S29" s="395" t="s">
        <v>982</v>
      </c>
      <c r="T29" s="395" t="e">
        <f>+LEFT(#REF!,1)</f>
        <v>#REF!</v>
      </c>
      <c r="U29" s="395" t="e">
        <f>+MID(#REF!,2,1)</f>
        <v>#REF!</v>
      </c>
      <c r="V29" s="395" t="e">
        <f>+MID(#REF!,3,1)</f>
        <v>#REF!</v>
      </c>
      <c r="W29" s="395" t="e">
        <f>+MID(#REF!,4,1)</f>
        <v>#REF!</v>
      </c>
      <c r="X29" s="395" t="e">
        <f>+MID(#REF!,5,1)</f>
        <v>#REF!</v>
      </c>
      <c r="Y29" s="395" t="e">
        <f>+MID(#REF!,6,1)</f>
        <v>#REF!</v>
      </c>
      <c r="Z29" s="395" t="e">
        <f>+MID(#REF!,7,1)</f>
        <v>#REF!</v>
      </c>
      <c r="AA29" s="395" t="e">
        <f>+MID(#REF!,8,1)</f>
        <v>#REF!</v>
      </c>
      <c r="AB29" s="395"/>
      <c r="AC29" s="395"/>
      <c r="AD29" s="395"/>
      <c r="AE29" s="353"/>
      <c r="AF29" s="353"/>
      <c r="AG29" s="353" t="s">
        <v>983</v>
      </c>
      <c r="AH29" s="353"/>
      <c r="AI29" s="353"/>
      <c r="AJ29" s="353"/>
      <c r="AK29" s="352"/>
    </row>
    <row r="30" spans="1:44" s="345" customFormat="1" x14ac:dyDescent="0.25">
      <c r="A30" s="357" t="s">
        <v>984</v>
      </c>
      <c r="B30" s="356"/>
      <c r="C30" s="356"/>
      <c r="D30" s="356"/>
      <c r="E30" s="356"/>
      <c r="F30" s="356"/>
      <c r="G30" s="356"/>
      <c r="H30" s="356"/>
      <c r="I30" s="356"/>
      <c r="J30" s="356"/>
      <c r="K30" s="356"/>
      <c r="L30" s="356"/>
      <c r="M30" s="356"/>
      <c r="N30" s="356"/>
      <c r="O30" s="356"/>
      <c r="P30" s="356"/>
      <c r="Q30" s="356"/>
      <c r="R30" s="356"/>
      <c r="S30" s="356"/>
      <c r="T30" s="356"/>
      <c r="U30" s="356"/>
      <c r="V30" s="356"/>
      <c r="W30" s="353"/>
      <c r="X30" s="353"/>
      <c r="Y30" s="353"/>
      <c r="Z30" s="353"/>
      <c r="AA30" s="353"/>
      <c r="AB30" s="353"/>
      <c r="AC30" s="353"/>
      <c r="AD30" s="353"/>
      <c r="AE30" s="353"/>
      <c r="AF30" s="353"/>
      <c r="AG30" s="353"/>
      <c r="AH30" s="353"/>
      <c r="AI30" s="353"/>
      <c r="AJ30" s="353"/>
      <c r="AK30" s="352"/>
    </row>
    <row r="31" spans="1:44" ht="19.5" customHeight="1" thickBot="1" x14ac:dyDescent="0.3">
      <c r="A31" s="394" t="e">
        <f>+LEFT(#REF!,1)</f>
        <v>#REF!</v>
      </c>
      <c r="B31" s="393" t="e">
        <f>+MID(#REF!,2,1)</f>
        <v>#REF!</v>
      </c>
      <c r="C31" s="393" t="e">
        <f>+MID(#REF!,3,1)</f>
        <v>#REF!</v>
      </c>
      <c r="D31" s="393" t="e">
        <f>+MID(#REF!,4,1)</f>
        <v>#REF!</v>
      </c>
      <c r="E31" s="393" t="e">
        <f>+MID(#REF!,5,1)</f>
        <v>#REF!</v>
      </c>
      <c r="F31" s="393" t="e">
        <f>+MID(#REF!,6,1)</f>
        <v>#REF!</v>
      </c>
      <c r="G31" s="393" t="e">
        <f>+MID(#REF!,7,1)</f>
        <v>#REF!</v>
      </c>
      <c r="H31" s="393" t="e">
        <f>+MID(#REF!,8,1)</f>
        <v>#REF!</v>
      </c>
      <c r="I31" s="393" t="e">
        <f>+MID(#REF!,9,1)</f>
        <v>#REF!</v>
      </c>
      <c r="J31" s="393" t="e">
        <f>+MID(#REF!,10,1)</f>
        <v>#REF!</v>
      </c>
      <c r="K31" s="393" t="e">
        <f>+MID(#REF!,11,1)</f>
        <v>#REF!</v>
      </c>
      <c r="L31" s="393" t="e">
        <f>+MID(#REF!,12,1)</f>
        <v>#REF!</v>
      </c>
      <c r="M31" s="393" t="e">
        <f>+MID(#REF!,13,1)</f>
        <v>#REF!</v>
      </c>
      <c r="N31" s="393" t="e">
        <f>+MID(#REF!,14,1)</f>
        <v>#REF!</v>
      </c>
      <c r="O31" s="393" t="e">
        <f>+MID(#REF!,15,1)</f>
        <v>#REF!</v>
      </c>
      <c r="P31" s="393" t="e">
        <f>+MID(#REF!,16,1)</f>
        <v>#REF!</v>
      </c>
      <c r="Q31" s="393" t="e">
        <f>+MID(#REF!,17,1)</f>
        <v>#REF!</v>
      </c>
      <c r="R31" s="393" t="e">
        <f>+MID(#REF!,18,1)</f>
        <v>#REF!</v>
      </c>
      <c r="S31" s="393" t="e">
        <f>+MID(#REF!,19,1)</f>
        <v>#REF!</v>
      </c>
      <c r="T31" s="393" t="e">
        <f>+MID(#REF!,20,1)</f>
        <v>#REF!</v>
      </c>
      <c r="U31" s="393" t="e">
        <f>+MID(#REF!,21,1)</f>
        <v>#REF!</v>
      </c>
      <c r="V31" s="393" t="e">
        <f>+MID(#REF!,22,1)</f>
        <v>#REF!</v>
      </c>
      <c r="W31" s="393" t="e">
        <f>+MID(#REF!,23,1)</f>
        <v>#REF!</v>
      </c>
      <c r="X31" s="393" t="e">
        <f>+MID(#REF!,24,1)</f>
        <v>#REF!</v>
      </c>
      <c r="Y31" s="393" t="e">
        <f>+MID(#REF!,25,1)</f>
        <v>#REF!</v>
      </c>
      <c r="Z31" s="393" t="e">
        <f>+MID(#REF!,26,1)</f>
        <v>#REF!</v>
      </c>
      <c r="AA31" s="393" t="e">
        <f>+MID(#REF!,27,1)</f>
        <v>#REF!</v>
      </c>
      <c r="AB31" s="393" t="e">
        <f>+MID(#REF!,28,1)</f>
        <v>#REF!</v>
      </c>
      <c r="AC31" s="393" t="e">
        <f>+MID(#REF!,29,1)</f>
        <v>#REF!</v>
      </c>
      <c r="AD31" s="393" t="e">
        <f>+MID(#REF!,30,1)</f>
        <v>#REF!</v>
      </c>
      <c r="AE31" s="393" t="e">
        <f>+MID(#REF!,31,1)</f>
        <v>#REF!</v>
      </c>
      <c r="AF31" s="393" t="e">
        <f>+MID(#REF!,32,1)</f>
        <v>#REF!</v>
      </c>
      <c r="AG31" s="393" t="e">
        <f>+MID(#REF!,33,1)</f>
        <v>#REF!</v>
      </c>
      <c r="AH31" s="393" t="e">
        <f>+MID(#REF!,34,1)</f>
        <v>#REF!</v>
      </c>
      <c r="AI31" s="393" t="e">
        <f>+MID(#REF!,35,1)</f>
        <v>#REF!</v>
      </c>
      <c r="AJ31" s="393" t="e">
        <f>+MID(#REF!,36,1)</f>
        <v>#REF!</v>
      </c>
      <c r="AK31" s="392" t="e">
        <f>+MID(#REF!,37,1)</f>
        <v>#REF!</v>
      </c>
    </row>
    <row r="32" spans="1:44" s="345" customFormat="1" ht="4.5" customHeight="1" thickBot="1" x14ac:dyDescent="0.3">
      <c r="W32" s="346"/>
      <c r="X32" s="346"/>
      <c r="Y32" s="346"/>
      <c r="Z32" s="346"/>
      <c r="AA32" s="346"/>
      <c r="AB32" s="346"/>
      <c r="AC32" s="346"/>
      <c r="AD32" s="346"/>
      <c r="AE32" s="346"/>
      <c r="AF32" s="346"/>
      <c r="AG32" s="346"/>
      <c r="AH32" s="346"/>
      <c r="AI32" s="346"/>
      <c r="AJ32" s="346"/>
      <c r="AK32" s="346"/>
    </row>
    <row r="33" spans="1:37" s="388" customFormat="1" ht="12.75" customHeight="1" x14ac:dyDescent="0.25">
      <c r="A33" s="391" t="s">
        <v>985</v>
      </c>
      <c r="B33" s="390"/>
      <c r="C33" s="390"/>
      <c r="D33" s="390"/>
      <c r="E33" s="390"/>
      <c r="F33" s="390"/>
      <c r="G33" s="390"/>
      <c r="H33" s="390"/>
      <c r="I33" s="390"/>
      <c r="J33" s="390"/>
      <c r="K33" s="389"/>
      <c r="L33" s="1432" t="s">
        <v>1569</v>
      </c>
      <c r="M33" s="1433"/>
      <c r="N33" s="1433"/>
      <c r="O33" s="1433"/>
      <c r="P33" s="1433"/>
      <c r="Q33" s="1433"/>
      <c r="R33" s="1433"/>
      <c r="S33" s="1433"/>
      <c r="T33" s="1434"/>
      <c r="U33" s="1433" t="s">
        <v>987</v>
      </c>
      <c r="V33" s="1433"/>
      <c r="W33" s="1433"/>
      <c r="X33" s="1433"/>
      <c r="Y33" s="1433"/>
      <c r="Z33" s="1433"/>
      <c r="AA33" s="1433"/>
      <c r="AB33" s="1434"/>
      <c r="AC33" s="1432" t="s">
        <v>1568</v>
      </c>
      <c r="AD33" s="1433"/>
      <c r="AE33" s="1433"/>
      <c r="AF33" s="1433"/>
      <c r="AG33" s="1433"/>
      <c r="AH33" s="1433"/>
      <c r="AI33" s="1433"/>
      <c r="AJ33" s="1433"/>
      <c r="AK33" s="1438"/>
    </row>
    <row r="34" spans="1:37" s="345" customFormat="1" ht="19.5" customHeight="1" x14ac:dyDescent="0.25">
      <c r="A34" s="374" t="e">
        <f>LEFT(TEXT(#REF!,"dd.m.yyyy"),1)</f>
        <v>#REF!</v>
      </c>
      <c r="B34" s="373" t="e">
        <f>MID(TEXT(#REF!,"dd.mm.yyyy"),2,1)</f>
        <v>#REF!</v>
      </c>
      <c r="C34" s="372" t="s">
        <v>953</v>
      </c>
      <c r="D34" s="373" t="e">
        <f>MID(TEXT(#REF!,"dd.mm.yyyy"),4,1)</f>
        <v>#REF!</v>
      </c>
      <c r="E34" s="373" t="e">
        <f>MID(TEXT(#REF!,"dd.mm.yyyy"),5,1)</f>
        <v>#REF!</v>
      </c>
      <c r="F34" s="372" t="s">
        <v>953</v>
      </c>
      <c r="G34" s="371" t="e">
        <f>MID(TEXT(#REF!,"dd.mm.yyyy"),7,1)</f>
        <v>#REF!</v>
      </c>
      <c r="H34" s="371" t="e">
        <f>MID(TEXT(#REF!,"dd.mm.yyyy"),8,1)</f>
        <v>#REF!</v>
      </c>
      <c r="I34" s="371" t="e">
        <f>MID(TEXT(#REF!,"dd.mm.yyyy"),9,1)</f>
        <v>#REF!</v>
      </c>
      <c r="J34" s="371" t="e">
        <f>MID(TEXT(#REF!,"dd.mm.yyyy"),10,1)</f>
        <v>#REF!</v>
      </c>
      <c r="K34" s="387"/>
      <c r="L34" s="1435"/>
      <c r="M34" s="1436"/>
      <c r="N34" s="1436"/>
      <c r="O34" s="1436"/>
      <c r="P34" s="1436"/>
      <c r="Q34" s="1436"/>
      <c r="R34" s="1436"/>
      <c r="S34" s="1436"/>
      <c r="T34" s="1437"/>
      <c r="U34" s="1436"/>
      <c r="V34" s="1436"/>
      <c r="W34" s="1436"/>
      <c r="X34" s="1436"/>
      <c r="Y34" s="1436"/>
      <c r="Z34" s="1436"/>
      <c r="AA34" s="1436"/>
      <c r="AB34" s="1437"/>
      <c r="AC34" s="1435"/>
      <c r="AD34" s="1436"/>
      <c r="AE34" s="1436"/>
      <c r="AF34" s="1436"/>
      <c r="AG34" s="1436"/>
      <c r="AH34" s="1436"/>
      <c r="AI34" s="1436"/>
      <c r="AJ34" s="1436"/>
      <c r="AK34" s="1439"/>
    </row>
    <row r="35" spans="1:37" s="345" customFormat="1" ht="12.75" customHeight="1" x14ac:dyDescent="0.25">
      <c r="A35" s="386"/>
      <c r="B35" s="385"/>
      <c r="C35" s="385"/>
      <c r="D35" s="385"/>
      <c r="E35" s="385"/>
      <c r="F35" s="385"/>
      <c r="G35" s="384"/>
      <c r="H35" s="384"/>
      <c r="I35" s="384"/>
      <c r="J35" s="384"/>
      <c r="K35" s="383"/>
      <c r="L35" s="1435"/>
      <c r="M35" s="1436"/>
      <c r="N35" s="1436"/>
      <c r="O35" s="1436"/>
      <c r="P35" s="1436"/>
      <c r="Q35" s="1436"/>
      <c r="R35" s="1436"/>
      <c r="S35" s="1436"/>
      <c r="T35" s="1437"/>
      <c r="U35" s="1436"/>
      <c r="V35" s="1436"/>
      <c r="W35" s="1436"/>
      <c r="X35" s="1436"/>
      <c r="Y35" s="1436"/>
      <c r="Z35" s="1436"/>
      <c r="AA35" s="1436"/>
      <c r="AB35" s="1437"/>
      <c r="AC35" s="1435"/>
      <c r="AD35" s="1436"/>
      <c r="AE35" s="1436"/>
      <c r="AF35" s="1436"/>
      <c r="AG35" s="1436"/>
      <c r="AH35" s="1436"/>
      <c r="AI35" s="1436"/>
      <c r="AJ35" s="1436"/>
      <c r="AK35" s="1439"/>
    </row>
    <row r="36" spans="1:37" s="345" customFormat="1" x14ac:dyDescent="0.2">
      <c r="A36" s="357" t="s">
        <v>989</v>
      </c>
      <c r="B36" s="356"/>
      <c r="C36" s="356"/>
      <c r="D36" s="356"/>
      <c r="E36" s="356"/>
      <c r="F36" s="356"/>
      <c r="G36" s="382"/>
      <c r="H36" s="382"/>
      <c r="I36" s="382"/>
      <c r="J36" s="382"/>
      <c r="K36" s="381"/>
      <c r="L36" s="380"/>
      <c r="M36" s="380"/>
      <c r="N36" s="380"/>
      <c r="O36" s="380"/>
      <c r="P36" s="380"/>
      <c r="Q36" s="380"/>
      <c r="R36" s="380"/>
      <c r="S36" s="356"/>
      <c r="T36" s="378"/>
      <c r="U36" s="379"/>
      <c r="V36" s="379"/>
      <c r="W36" s="379"/>
      <c r="X36" s="379"/>
      <c r="Y36" s="379"/>
      <c r="Z36" s="353"/>
      <c r="AA36" s="379"/>
      <c r="AB36" s="378"/>
      <c r="AC36" s="377"/>
      <c r="AD36" s="376"/>
      <c r="AE36" s="376"/>
      <c r="AF36" s="376"/>
      <c r="AG36" s="376"/>
      <c r="AH36" s="376"/>
      <c r="AI36" s="376"/>
      <c r="AJ36" s="376"/>
      <c r="AK36" s="375"/>
    </row>
    <row r="37" spans="1:37" s="345" customFormat="1" ht="19.5" customHeight="1" x14ac:dyDescent="0.25">
      <c r="A37" s="374" t="e">
        <f>IF(#REF!="","",LEFT(TEXT(#REF!,"dd.mm.yyyy"),1))</f>
        <v>#REF!</v>
      </c>
      <c r="B37" s="373" t="e">
        <f>IF(#REF!="","",MID(TEXT(#REF!,"dd.mm.yyyy"),2,1))</f>
        <v>#REF!</v>
      </c>
      <c r="C37" s="372" t="s">
        <v>953</v>
      </c>
      <c r="D37" s="373" t="e">
        <f>IF(#REF!="","",MID(TEXT(#REF!,"dd.mm.yyyy"),4,1))</f>
        <v>#REF!</v>
      </c>
      <c r="E37" s="373" t="e">
        <f>IF(#REF!="","",MID(TEXT(#REF!,"dd.mm.yyyy"),5,1))</f>
        <v>#REF!</v>
      </c>
      <c r="F37" s="372" t="s">
        <v>953</v>
      </c>
      <c r="G37" s="371" t="e">
        <f>IF(#REF!="","",MID(TEXT(#REF!,"dd.mm.yyyy"),7,1))</f>
        <v>#REF!</v>
      </c>
      <c r="H37" s="371" t="e">
        <f>IF(#REF!="","",MID(TEXT(#REF!,"dd.mm.yyyy"),8,1))</f>
        <v>#REF!</v>
      </c>
      <c r="I37" s="371" t="e">
        <f>IF(#REF!="","",MID(TEXT(#REF!,"dd.mm.yyyy"),9,1))</f>
        <v>#REF!</v>
      </c>
      <c r="J37" s="371" t="e">
        <f>IF(#REF!="","",MID(TEXT(#REF!,"dd.mm.yyyy"),10,1))</f>
        <v>#REF!</v>
      </c>
      <c r="K37" s="370"/>
      <c r="L37" s="369"/>
      <c r="M37" s="368"/>
      <c r="N37" s="368"/>
      <c r="O37" s="368"/>
      <c r="P37" s="368"/>
      <c r="Q37" s="368"/>
      <c r="R37" s="368"/>
      <c r="S37" s="368"/>
      <c r="T37" s="367"/>
      <c r="U37" s="369"/>
      <c r="V37" s="368"/>
      <c r="W37" s="368"/>
      <c r="X37" s="368"/>
      <c r="Y37" s="368"/>
      <c r="Z37" s="368"/>
      <c r="AA37" s="368"/>
      <c r="AB37" s="367"/>
      <c r="AC37" s="353"/>
      <c r="AD37" s="353"/>
      <c r="AE37" s="353"/>
      <c r="AF37" s="353"/>
      <c r="AG37" s="353"/>
      <c r="AH37" s="353"/>
      <c r="AI37" s="353"/>
      <c r="AJ37" s="353"/>
      <c r="AK37" s="352"/>
    </row>
    <row r="38" spans="1:37" s="351" customFormat="1" thickBot="1" x14ac:dyDescent="0.3">
      <c r="A38" s="366"/>
      <c r="B38" s="365"/>
      <c r="C38" s="365"/>
      <c r="D38" s="365"/>
      <c r="E38" s="365"/>
      <c r="F38" s="365"/>
      <c r="G38" s="365"/>
      <c r="H38" s="365"/>
      <c r="I38" s="365"/>
      <c r="J38" s="365"/>
      <c r="K38" s="364"/>
      <c r="L38" s="1440" t="e">
        <f>#REF!</f>
        <v>#REF!</v>
      </c>
      <c r="M38" s="1441"/>
      <c r="N38" s="1441"/>
      <c r="O38" s="1441"/>
      <c r="P38" s="1441"/>
      <c r="Q38" s="1441"/>
      <c r="R38" s="1441"/>
      <c r="S38" s="1441"/>
      <c r="T38" s="1442"/>
      <c r="U38" s="1440" t="e">
        <f>#REF!</f>
        <v>#REF!</v>
      </c>
      <c r="V38" s="1441"/>
      <c r="W38" s="1441"/>
      <c r="X38" s="1441"/>
      <c r="Y38" s="1441"/>
      <c r="Z38" s="1441"/>
      <c r="AA38" s="1441"/>
      <c r="AB38" s="1442"/>
      <c r="AC38" s="1443" t="e">
        <f>#REF!</f>
        <v>#REF!</v>
      </c>
      <c r="AD38" s="1441"/>
      <c r="AE38" s="1441"/>
      <c r="AF38" s="1441"/>
      <c r="AG38" s="1441"/>
      <c r="AH38" s="1441"/>
      <c r="AI38" s="1441"/>
      <c r="AJ38" s="1441"/>
      <c r="AK38" s="1444"/>
    </row>
    <row r="39" spans="1:37" s="351" customFormat="1" x14ac:dyDescent="0.25">
      <c r="W39" s="346"/>
      <c r="X39" s="346"/>
      <c r="Y39" s="346"/>
      <c r="Z39" s="346"/>
      <c r="AA39" s="346"/>
      <c r="AB39" s="346"/>
      <c r="AC39" s="346"/>
      <c r="AD39" s="346"/>
      <c r="AE39" s="346"/>
      <c r="AF39" s="346"/>
      <c r="AG39" s="346"/>
      <c r="AH39" s="346"/>
      <c r="AI39" s="346"/>
      <c r="AJ39" s="346"/>
      <c r="AK39" s="346"/>
    </row>
    <row r="40" spans="1:37" s="351" customFormat="1" ht="12.75" customHeight="1" x14ac:dyDescent="0.25">
      <c r="W40" s="346"/>
      <c r="X40" s="346"/>
      <c r="Y40" s="346"/>
      <c r="Z40" s="346"/>
      <c r="AA40" s="346"/>
      <c r="AB40" s="346"/>
      <c r="AC40" s="346"/>
      <c r="AD40" s="346"/>
      <c r="AE40" s="346"/>
      <c r="AF40" s="346"/>
      <c r="AG40" s="346"/>
      <c r="AH40" s="346"/>
      <c r="AI40" s="346"/>
      <c r="AJ40" s="346"/>
      <c r="AK40" s="346"/>
    </row>
    <row r="41" spans="1:37" s="351" customFormat="1" x14ac:dyDescent="0.25">
      <c r="W41" s="346"/>
      <c r="X41" s="346"/>
      <c r="Y41" s="346"/>
      <c r="Z41" s="346"/>
      <c r="AA41" s="346"/>
      <c r="AB41" s="346"/>
      <c r="AC41" s="346"/>
      <c r="AD41" s="346"/>
      <c r="AE41" s="346"/>
      <c r="AF41" s="346"/>
      <c r="AG41" s="346"/>
      <c r="AH41" s="346"/>
      <c r="AI41" s="346"/>
      <c r="AJ41" s="346"/>
      <c r="AK41" s="346"/>
    </row>
    <row r="42" spans="1:37" ht="13.5" thickBot="1" x14ac:dyDescent="0.3">
      <c r="W42" s="346"/>
      <c r="X42" s="346"/>
      <c r="Y42" s="346"/>
      <c r="Z42" s="346"/>
      <c r="AA42" s="346"/>
      <c r="AB42" s="346"/>
      <c r="AC42" s="346"/>
      <c r="AD42" s="346"/>
      <c r="AE42" s="346"/>
      <c r="AF42" s="346"/>
      <c r="AG42" s="346"/>
      <c r="AH42" s="346"/>
      <c r="AI42" s="346"/>
      <c r="AJ42" s="346"/>
      <c r="AK42" s="346"/>
    </row>
    <row r="43" spans="1:37" s="351" customFormat="1" x14ac:dyDescent="0.25">
      <c r="B43" s="363" t="s">
        <v>990</v>
      </c>
      <c r="C43" s="362"/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2"/>
      <c r="O43" s="362"/>
      <c r="P43" s="362"/>
      <c r="Q43" s="362"/>
      <c r="R43" s="362"/>
      <c r="S43" s="362"/>
      <c r="T43" s="362"/>
      <c r="U43" s="362"/>
      <c r="V43" s="362"/>
      <c r="W43" s="361"/>
      <c r="X43" s="361"/>
      <c r="Y43" s="361"/>
      <c r="Z43" s="361"/>
      <c r="AA43" s="361"/>
      <c r="AB43" s="361"/>
      <c r="AC43" s="361"/>
      <c r="AD43" s="361"/>
      <c r="AE43" s="361"/>
      <c r="AF43" s="361"/>
      <c r="AG43" s="361"/>
      <c r="AH43" s="361"/>
      <c r="AI43" s="361"/>
      <c r="AJ43" s="360"/>
      <c r="AK43" s="346"/>
    </row>
    <row r="44" spans="1:37" s="351" customFormat="1" x14ac:dyDescent="0.25">
      <c r="B44" s="355"/>
      <c r="C44" s="354"/>
      <c r="D44" s="354"/>
      <c r="E44" s="354"/>
      <c r="F44" s="354"/>
      <c r="G44" s="354"/>
      <c r="H44" s="354"/>
      <c r="I44" s="354"/>
      <c r="J44" s="354"/>
      <c r="K44" s="354"/>
      <c r="L44" s="354"/>
      <c r="M44" s="354"/>
      <c r="N44" s="354"/>
      <c r="O44" s="354"/>
      <c r="P44" s="354"/>
      <c r="Q44" s="354"/>
      <c r="R44" s="354"/>
      <c r="S44" s="354"/>
      <c r="T44" s="354"/>
      <c r="U44" s="354"/>
      <c r="V44" s="354"/>
      <c r="W44" s="353"/>
      <c r="X44" s="353"/>
      <c r="Y44" s="353"/>
      <c r="Z44" s="353"/>
      <c r="AA44" s="353"/>
      <c r="AB44" s="353"/>
      <c r="AC44" s="353"/>
      <c r="AD44" s="353"/>
      <c r="AE44" s="353"/>
      <c r="AF44" s="353"/>
      <c r="AG44" s="353"/>
      <c r="AH44" s="353"/>
      <c r="AI44" s="353"/>
      <c r="AJ44" s="352"/>
      <c r="AK44" s="346"/>
    </row>
    <row r="45" spans="1:37" ht="12.75" customHeight="1" x14ac:dyDescent="0.25">
      <c r="B45" s="359"/>
      <c r="C45" s="665"/>
      <c r="D45" s="665"/>
      <c r="E45" s="665"/>
      <c r="F45" s="665"/>
      <c r="G45" s="665"/>
      <c r="H45" s="665"/>
      <c r="I45" s="665"/>
      <c r="J45" s="665"/>
      <c r="K45" s="665"/>
      <c r="L45" s="665"/>
      <c r="M45" s="665"/>
      <c r="N45" s="665"/>
      <c r="O45" s="665"/>
      <c r="P45" s="665"/>
      <c r="Q45" s="665"/>
      <c r="R45" s="665"/>
      <c r="S45" s="665"/>
      <c r="T45" s="665"/>
      <c r="U45" s="665"/>
      <c r="V45" s="665"/>
      <c r="W45" s="353"/>
      <c r="X45" s="353"/>
      <c r="Y45" s="353"/>
      <c r="Z45" s="353"/>
      <c r="AA45" s="353"/>
      <c r="AB45" s="353"/>
      <c r="AC45" s="353"/>
      <c r="AD45" s="353"/>
      <c r="AE45" s="353"/>
      <c r="AF45" s="353"/>
      <c r="AG45" s="353"/>
      <c r="AH45" s="353"/>
      <c r="AI45" s="353"/>
      <c r="AJ45" s="352"/>
      <c r="AK45" s="346"/>
    </row>
    <row r="46" spans="1:37" s="351" customFormat="1" x14ac:dyDescent="0.25">
      <c r="B46" s="355"/>
      <c r="C46" s="354"/>
      <c r="D46" s="354"/>
      <c r="E46" s="354"/>
      <c r="F46" s="354"/>
      <c r="G46" s="354"/>
      <c r="H46" s="354"/>
      <c r="I46" s="354"/>
      <c r="J46" s="354"/>
      <c r="K46" s="354"/>
      <c r="L46" s="354"/>
      <c r="M46" s="354"/>
      <c r="N46" s="354"/>
      <c r="O46" s="354"/>
      <c r="P46" s="354"/>
      <c r="Q46" s="354"/>
      <c r="R46" s="354"/>
      <c r="S46" s="354"/>
      <c r="T46" s="354"/>
      <c r="U46" s="354"/>
      <c r="V46" s="354"/>
      <c r="W46" s="353"/>
      <c r="X46" s="353"/>
      <c r="Y46" s="353"/>
      <c r="Z46" s="353"/>
      <c r="AA46" s="353"/>
      <c r="AB46" s="353"/>
      <c r="AC46" s="353"/>
      <c r="AD46" s="353"/>
      <c r="AE46" s="353"/>
      <c r="AF46" s="353"/>
      <c r="AG46" s="353"/>
      <c r="AH46" s="353"/>
      <c r="AI46" s="353"/>
      <c r="AJ46" s="352"/>
      <c r="AK46" s="346"/>
    </row>
    <row r="47" spans="1:37" s="345" customFormat="1" x14ac:dyDescent="0.25">
      <c r="B47" s="357"/>
      <c r="C47" s="356"/>
      <c r="D47" s="356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  <c r="T47" s="356"/>
      <c r="U47" s="356"/>
      <c r="V47" s="356"/>
      <c r="W47" s="353"/>
      <c r="X47" s="353"/>
      <c r="Y47" s="353"/>
      <c r="Z47" s="353"/>
      <c r="AA47" s="353"/>
      <c r="AB47" s="353"/>
      <c r="AC47" s="353"/>
      <c r="AD47" s="353"/>
      <c r="AE47" s="353"/>
      <c r="AF47" s="353"/>
      <c r="AG47" s="353"/>
      <c r="AH47" s="353"/>
      <c r="AI47" s="353"/>
      <c r="AJ47" s="352"/>
      <c r="AK47" s="346"/>
    </row>
    <row r="48" spans="1:37" s="345" customFormat="1" x14ac:dyDescent="0.25">
      <c r="B48" s="357"/>
      <c r="C48" s="356"/>
      <c r="D48" s="356"/>
      <c r="E48" s="356"/>
      <c r="F48" s="356"/>
      <c r="G48" s="356"/>
      <c r="H48" s="356"/>
      <c r="I48" s="356"/>
      <c r="J48" s="356"/>
      <c r="K48" s="356"/>
      <c r="L48" s="356"/>
      <c r="M48" s="356"/>
      <c r="N48" s="356"/>
      <c r="O48" s="356"/>
      <c r="P48" s="356"/>
      <c r="Q48" s="356"/>
      <c r="R48" s="356"/>
      <c r="S48" s="356"/>
      <c r="T48" s="356"/>
      <c r="U48" s="356"/>
      <c r="V48" s="356"/>
      <c r="W48" s="353"/>
      <c r="X48" s="353"/>
      <c r="Y48" s="353"/>
      <c r="Z48" s="353"/>
      <c r="AA48" s="353"/>
      <c r="AB48" s="353"/>
      <c r="AC48" s="353"/>
      <c r="AD48" s="353"/>
      <c r="AE48" s="353"/>
      <c r="AF48" s="353"/>
      <c r="AG48" s="353"/>
      <c r="AH48" s="353"/>
      <c r="AI48" s="353"/>
      <c r="AJ48" s="352"/>
      <c r="AK48" s="346"/>
    </row>
    <row r="49" spans="2:37" s="351" customFormat="1" x14ac:dyDescent="0.25">
      <c r="B49" s="355"/>
      <c r="C49" s="354"/>
      <c r="D49" s="354"/>
      <c r="E49" s="354"/>
      <c r="F49" s="354"/>
      <c r="G49" s="354"/>
      <c r="H49" s="354"/>
      <c r="I49" s="354"/>
      <c r="J49" s="354"/>
      <c r="K49" s="354"/>
      <c r="L49" s="354"/>
      <c r="M49" s="354"/>
      <c r="N49" s="354"/>
      <c r="O49" s="354"/>
      <c r="P49" s="354"/>
      <c r="Q49" s="354"/>
      <c r="R49" s="354"/>
      <c r="S49" s="354"/>
      <c r="T49" s="354"/>
      <c r="U49" s="354"/>
      <c r="V49" s="354"/>
      <c r="W49" s="353"/>
      <c r="X49" s="353"/>
      <c r="Y49" s="353"/>
      <c r="Z49" s="353"/>
      <c r="AA49" s="353"/>
      <c r="AB49" s="353"/>
      <c r="AC49" s="353"/>
      <c r="AD49" s="353"/>
      <c r="AE49" s="353"/>
      <c r="AF49" s="353"/>
      <c r="AG49" s="353"/>
      <c r="AH49" s="353"/>
      <c r="AI49" s="353"/>
      <c r="AJ49" s="352"/>
      <c r="AK49" s="346"/>
    </row>
    <row r="50" spans="2:37" s="351" customFormat="1" x14ac:dyDescent="0.25">
      <c r="B50" s="355"/>
      <c r="C50" s="354"/>
      <c r="D50" s="354"/>
      <c r="E50" s="354"/>
      <c r="F50" s="354"/>
      <c r="G50" s="354"/>
      <c r="H50" s="354"/>
      <c r="I50" s="354"/>
      <c r="J50" s="354"/>
      <c r="K50" s="354"/>
      <c r="L50" s="354"/>
      <c r="M50" s="354"/>
      <c r="N50" s="354"/>
      <c r="O50" s="354"/>
      <c r="P50" s="354"/>
      <c r="Q50" s="354"/>
      <c r="R50" s="354"/>
      <c r="S50" s="354"/>
      <c r="T50" s="354"/>
      <c r="U50" s="354"/>
      <c r="V50" s="354"/>
      <c r="W50" s="353"/>
      <c r="X50" s="353"/>
      <c r="Y50" s="353"/>
      <c r="Z50" s="353"/>
      <c r="AA50" s="353"/>
      <c r="AB50" s="353"/>
      <c r="AC50" s="353"/>
      <c r="AD50" s="353"/>
      <c r="AE50" s="353"/>
      <c r="AF50" s="353"/>
      <c r="AG50" s="353"/>
      <c r="AH50" s="353"/>
      <c r="AI50" s="353"/>
      <c r="AJ50" s="352"/>
      <c r="AK50" s="346"/>
    </row>
    <row r="51" spans="2:37" s="351" customFormat="1" x14ac:dyDescent="0.25">
      <c r="B51" s="355"/>
      <c r="C51" s="354"/>
      <c r="D51" s="354"/>
      <c r="E51" s="354"/>
      <c r="F51" s="354"/>
      <c r="G51" s="354"/>
      <c r="H51" s="354"/>
      <c r="I51" s="354"/>
      <c r="J51" s="354"/>
      <c r="K51" s="354"/>
      <c r="L51" s="354"/>
      <c r="M51" s="354"/>
      <c r="N51" s="354"/>
      <c r="O51" s="354"/>
      <c r="P51" s="354"/>
      <c r="Q51" s="354"/>
      <c r="R51" s="354"/>
      <c r="S51" s="354"/>
      <c r="T51" s="354"/>
      <c r="U51" s="354"/>
      <c r="V51" s="354"/>
      <c r="W51" s="353"/>
      <c r="X51" s="353"/>
      <c r="Y51" s="353"/>
      <c r="Z51" s="353"/>
      <c r="AA51" s="353"/>
      <c r="AB51" s="353"/>
      <c r="AC51" s="353"/>
      <c r="AD51" s="353"/>
      <c r="AE51" s="353"/>
      <c r="AF51" s="353"/>
      <c r="AG51" s="353"/>
      <c r="AH51" s="353"/>
      <c r="AI51" s="353"/>
      <c r="AJ51" s="352"/>
      <c r="AK51" s="346"/>
    </row>
    <row r="52" spans="2:37" s="351" customFormat="1" x14ac:dyDescent="0.25">
      <c r="B52" s="355"/>
      <c r="C52" s="354"/>
      <c r="D52" s="354"/>
      <c r="E52" s="354"/>
      <c r="F52" s="354"/>
      <c r="G52" s="354"/>
      <c r="H52" s="354"/>
      <c r="I52" s="354"/>
      <c r="J52" s="354"/>
      <c r="K52" s="354"/>
      <c r="L52" s="354"/>
      <c r="M52" s="354"/>
      <c r="N52" s="354"/>
      <c r="O52" s="354"/>
      <c r="P52" s="354"/>
      <c r="Q52" s="354"/>
      <c r="R52" s="354"/>
      <c r="S52" s="354"/>
      <c r="T52" s="354"/>
      <c r="U52" s="354"/>
      <c r="V52" s="354"/>
      <c r="W52" s="353"/>
      <c r="X52" s="353"/>
      <c r="Y52" s="353"/>
      <c r="Z52" s="353"/>
      <c r="AA52" s="353"/>
      <c r="AB52" s="353"/>
      <c r="AC52" s="353"/>
      <c r="AD52" s="353"/>
      <c r="AE52" s="353"/>
      <c r="AF52" s="353"/>
      <c r="AG52" s="353"/>
      <c r="AH52" s="353"/>
      <c r="AI52" s="353"/>
      <c r="AJ52" s="352"/>
      <c r="AK52" s="346"/>
    </row>
    <row r="53" spans="2:37" s="345" customFormat="1" ht="13.5" thickBot="1" x14ac:dyDescent="0.3">
      <c r="B53" s="350"/>
      <c r="C53" s="349"/>
      <c r="D53" s="349"/>
      <c r="E53" s="349"/>
      <c r="F53" s="349"/>
      <c r="G53" s="349" t="s">
        <v>991</v>
      </c>
      <c r="H53" s="349"/>
      <c r="I53" s="349"/>
      <c r="J53" s="349"/>
      <c r="K53" s="349"/>
      <c r="L53" s="349"/>
      <c r="M53" s="349"/>
      <c r="N53" s="349"/>
      <c r="O53" s="349"/>
      <c r="P53" s="349"/>
      <c r="Q53" s="349"/>
      <c r="R53" s="349"/>
      <c r="S53" s="349"/>
      <c r="T53" s="349"/>
      <c r="U53" s="349" t="s">
        <v>992</v>
      </c>
      <c r="V53" s="349"/>
      <c r="W53" s="348"/>
      <c r="X53" s="348"/>
      <c r="Y53" s="348"/>
      <c r="Z53" s="348"/>
      <c r="AA53" s="348"/>
      <c r="AB53" s="348"/>
      <c r="AC53" s="348"/>
      <c r="AD53" s="348"/>
      <c r="AE53" s="348"/>
      <c r="AF53" s="348"/>
      <c r="AG53" s="348"/>
      <c r="AH53" s="348"/>
      <c r="AI53" s="348"/>
      <c r="AJ53" s="347"/>
      <c r="AK53" s="346"/>
    </row>
  </sheetData>
  <mergeCells count="6">
    <mergeCell ref="L33:T35"/>
    <mergeCell ref="U33:AB35"/>
    <mergeCell ref="AC33:AK35"/>
    <mergeCell ref="L38:T38"/>
    <mergeCell ref="U38:AB38"/>
    <mergeCell ref="AC38:AK38"/>
  </mergeCells>
  <pageMargins left="0.39370078740157483" right="0.39370078740157483" top="0.35433070866141736" bottom="0.35433070866141736" header="0.23622047244094491" footer="0.23622047244094491"/>
  <pageSetup scale="99" orientation="portrait" r:id="rId1"/>
  <headerFooter alignWithMargins="0">
    <oddFooter>&amp;LMF SR č. 25947/1/2010&amp;RStrana 1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13"/>
  <sheetViews>
    <sheetView showGridLines="0" view="pageBreakPreview" zoomScaleNormal="100" zoomScaleSheetLayoutView="100" workbookViewId="0">
      <selection activeCell="H11" sqref="H11:K11"/>
    </sheetView>
  </sheetViews>
  <sheetFormatPr defaultColWidth="9.140625" defaultRowHeight="11.25" x14ac:dyDescent="0.25"/>
  <cols>
    <col min="1" max="1" width="5.5703125" style="456" customWidth="1"/>
    <col min="2" max="2" width="18.7109375" style="456" customWidth="1"/>
    <col min="3" max="3" width="1.42578125" style="456" customWidth="1"/>
    <col min="4" max="4" width="3.7109375" style="456" customWidth="1"/>
    <col min="5" max="5" width="3.5703125" style="456" customWidth="1"/>
    <col min="6" max="6" width="12.42578125" style="456" customWidth="1"/>
    <col min="7" max="7" width="12.140625" style="456" customWidth="1"/>
    <col min="8" max="8" width="1.42578125" style="456" customWidth="1"/>
    <col min="9" max="9" width="3.7109375" style="456" customWidth="1"/>
    <col min="10" max="10" width="3.5703125" style="456" customWidth="1"/>
    <col min="11" max="11" width="10.5703125" style="456" customWidth="1"/>
    <col min="12" max="12" width="14.42578125" style="456" customWidth="1"/>
    <col min="13" max="16384" width="9.140625" style="456"/>
  </cols>
  <sheetData>
    <row r="1" spans="1:15" ht="9.75" customHeight="1" x14ac:dyDescent="0.25">
      <c r="A1" s="455"/>
      <c r="B1" s="456" t="s">
        <v>1663</v>
      </c>
      <c r="C1" s="399"/>
      <c r="G1" s="399"/>
      <c r="H1" s="399"/>
      <c r="I1" s="399"/>
      <c r="J1" s="399"/>
      <c r="K1" s="399"/>
    </row>
    <row r="2" spans="1:15" ht="23.25" customHeight="1" x14ac:dyDescent="0.25">
      <c r="A2" s="455"/>
      <c r="B2" s="726" t="s">
        <v>1664</v>
      </c>
      <c r="C2" s="729"/>
      <c r="D2" s="479" t="s">
        <v>1121</v>
      </c>
      <c r="E2" s="478" t="e">
        <f>"  "&amp;#REF!&amp;"  "&amp;#REF!&amp;"  "&amp;#REF!&amp;"  "&amp;#REF!&amp;"  "&amp;#REF!&amp;"  "&amp;#REF!&amp;"  "&amp;#REF!&amp;"  "&amp;#REF!&amp;"  "&amp;#REF!&amp;"  "&amp;#REF!</f>
        <v>#REF!</v>
      </c>
      <c r="F2" s="477"/>
      <c r="G2" s="476"/>
      <c r="H2" s="735"/>
      <c r="I2" s="476" t="s">
        <v>964</v>
      </c>
      <c r="J2" s="714" t="e">
        <f>"  "&amp;#REF!&amp;"  "&amp;#REF!&amp;"  "&amp;#REF!&amp;"  "&amp;#REF!&amp;"  "&amp;#REF!&amp;"  "&amp;#REF!&amp;"  "&amp;#REF!&amp;"  "&amp;#REF!&amp;" "</f>
        <v>#REF!</v>
      </c>
      <c r="K2" s="727"/>
      <c r="L2" s="728"/>
    </row>
    <row r="3" spans="1:15" ht="2.25" customHeight="1" thickBot="1" x14ac:dyDescent="0.3">
      <c r="A3" s="455"/>
      <c r="C3" s="534"/>
      <c r="D3" s="534"/>
      <c r="F3" s="534"/>
      <c r="G3" s="534"/>
      <c r="H3" s="534"/>
      <c r="I3" s="534"/>
    </row>
    <row r="4" spans="1:15" s="473" customFormat="1" ht="11.25" customHeight="1" x14ac:dyDescent="0.25">
      <c r="A4" s="1509" t="s">
        <v>1027</v>
      </c>
      <c r="B4" s="1510" t="s">
        <v>1071</v>
      </c>
      <c r="C4" s="1513" t="s">
        <v>1025</v>
      </c>
      <c r="D4" s="1514"/>
      <c r="E4" s="1461" t="s">
        <v>2</v>
      </c>
      <c r="F4" s="1485"/>
      <c r="G4" s="1485"/>
      <c r="H4" s="1485"/>
      <c r="I4" s="1485"/>
      <c r="J4" s="1465"/>
      <c r="K4" s="1526" t="s">
        <v>1070</v>
      </c>
      <c r="L4" s="1527"/>
    </row>
    <row r="5" spans="1:15" s="473" customFormat="1" ht="11.25" customHeight="1" x14ac:dyDescent="0.15">
      <c r="A5" s="1474"/>
      <c r="B5" s="1482"/>
      <c r="C5" s="1513"/>
      <c r="D5" s="1514"/>
      <c r="E5" s="1486">
        <v>1</v>
      </c>
      <c r="F5" s="1482" t="s">
        <v>1069</v>
      </c>
      <c r="G5" s="1482"/>
      <c r="H5" s="1530" t="s">
        <v>1068</v>
      </c>
      <c r="I5" s="1531"/>
      <c r="J5" s="1532"/>
      <c r="K5" s="1463"/>
      <c r="L5" s="1464"/>
    </row>
    <row r="6" spans="1:15" s="473" customFormat="1" ht="12" customHeight="1" x14ac:dyDescent="0.25">
      <c r="A6" s="1474"/>
      <c r="B6" s="1482"/>
      <c r="C6" s="1515"/>
      <c r="D6" s="1516"/>
      <c r="E6" s="1486"/>
      <c r="F6" s="1482" t="s">
        <v>1067</v>
      </c>
      <c r="G6" s="1482"/>
      <c r="H6" s="1471"/>
      <c r="I6" s="1533"/>
      <c r="J6" s="1534"/>
      <c r="K6" s="1471" t="s">
        <v>1066</v>
      </c>
      <c r="L6" s="1472"/>
    </row>
    <row r="7" spans="1:15" s="475" customFormat="1" ht="27.95" customHeight="1" x14ac:dyDescent="0.25">
      <c r="A7" s="1511"/>
      <c r="B7" s="1490" t="s">
        <v>1665</v>
      </c>
      <c r="C7" s="1448" t="s">
        <v>486</v>
      </c>
      <c r="D7" s="1449"/>
      <c r="E7" s="1459" t="e">
        <f>#REF!</f>
        <v>#REF!</v>
      </c>
      <c r="F7" s="1459"/>
      <c r="G7" s="1459"/>
      <c r="H7" s="1445" t="e">
        <f>E7-E8</f>
        <v>#REF!</v>
      </c>
      <c r="I7" s="1446"/>
      <c r="J7" s="1446"/>
      <c r="K7" s="1447"/>
      <c r="L7" s="474"/>
    </row>
    <row r="8" spans="1:15" s="475" customFormat="1" ht="27.95" customHeight="1" x14ac:dyDescent="0.25">
      <c r="A8" s="1511"/>
      <c r="B8" s="1490"/>
      <c r="C8" s="1450"/>
      <c r="D8" s="1451"/>
      <c r="E8" s="1459" t="e">
        <f>#REF!</f>
        <v>#REF!</v>
      </c>
      <c r="F8" s="1459"/>
      <c r="G8" s="1459"/>
      <c r="H8" s="1445"/>
      <c r="I8" s="1447"/>
      <c r="J8" s="1528" t="e">
        <f>#REF!</f>
        <v>#REF!</v>
      </c>
      <c r="K8" s="1529"/>
      <c r="L8" s="1460"/>
      <c r="O8" s="475" t="s">
        <v>983</v>
      </c>
    </row>
    <row r="9" spans="1:15" s="475" customFormat="1" ht="27.95" customHeight="1" x14ac:dyDescent="0.25">
      <c r="A9" s="1488" t="s">
        <v>487</v>
      </c>
      <c r="B9" s="1512" t="s">
        <v>1666</v>
      </c>
      <c r="C9" s="1448" t="s">
        <v>489</v>
      </c>
      <c r="D9" s="1449"/>
      <c r="E9" s="1456" t="e">
        <f>#REF!</f>
        <v>#REF!</v>
      </c>
      <c r="F9" s="1457"/>
      <c r="G9" s="1458"/>
      <c r="H9" s="1445" t="e">
        <f>E9-E10</f>
        <v>#REF!</v>
      </c>
      <c r="I9" s="1446"/>
      <c r="J9" s="1446"/>
      <c r="K9" s="1447"/>
      <c r="L9" s="474"/>
    </row>
    <row r="10" spans="1:15" s="475" customFormat="1" ht="27.95" customHeight="1" x14ac:dyDescent="0.25">
      <c r="A10" s="1488"/>
      <c r="B10" s="1512"/>
      <c r="C10" s="1450"/>
      <c r="D10" s="1451"/>
      <c r="E10" s="1456" t="e">
        <f>#REF!</f>
        <v>#REF!</v>
      </c>
      <c r="F10" s="1457"/>
      <c r="G10" s="1458"/>
      <c r="H10" s="1445"/>
      <c r="I10" s="1447"/>
      <c r="J10" s="1456" t="e">
        <f>#REF!</f>
        <v>#REF!</v>
      </c>
      <c r="K10" s="1457"/>
      <c r="L10" s="1460"/>
    </row>
    <row r="11" spans="1:15" s="475" customFormat="1" ht="27.95" customHeight="1" x14ac:dyDescent="0.25">
      <c r="A11" s="1488" t="s">
        <v>490</v>
      </c>
      <c r="B11" s="1507" t="s">
        <v>1667</v>
      </c>
      <c r="C11" s="1448" t="s">
        <v>492</v>
      </c>
      <c r="D11" s="1449"/>
      <c r="E11" s="1459">
        <f>'BS old'!D12</f>
        <v>0</v>
      </c>
      <c r="F11" s="1459"/>
      <c r="G11" s="1459"/>
      <c r="H11" s="1445">
        <f>'BS old'!F12</f>
        <v>0</v>
      </c>
      <c r="I11" s="1446"/>
      <c r="J11" s="1446"/>
      <c r="K11" s="1447"/>
      <c r="L11" s="474"/>
    </row>
    <row r="12" spans="1:15" s="475" customFormat="1" ht="27.95" customHeight="1" x14ac:dyDescent="0.25">
      <c r="A12" s="1488"/>
      <c r="B12" s="1508"/>
      <c r="C12" s="1450"/>
      <c r="D12" s="1451"/>
      <c r="E12" s="1459">
        <f>'BS old'!E12</f>
        <v>0</v>
      </c>
      <c r="F12" s="1459"/>
      <c r="G12" s="1459"/>
      <c r="H12" s="736"/>
      <c r="I12" s="737"/>
      <c r="J12" s="1456">
        <f>'BS old'!G12</f>
        <v>0</v>
      </c>
      <c r="K12" s="1457"/>
      <c r="L12" s="1460"/>
    </row>
    <row r="13" spans="1:15" s="473" customFormat="1" ht="27.95" customHeight="1" x14ac:dyDescent="0.25">
      <c r="A13" s="1500" t="s">
        <v>493</v>
      </c>
      <c r="B13" s="1478" t="s">
        <v>1120</v>
      </c>
      <c r="C13" s="1452" t="s">
        <v>495</v>
      </c>
      <c r="D13" s="1453"/>
      <c r="E13" s="1459">
        <f>'BS old'!D13</f>
        <v>0</v>
      </c>
      <c r="F13" s="1459"/>
      <c r="G13" s="1459"/>
      <c r="H13" s="1445">
        <f>'BS old'!F13</f>
        <v>0</v>
      </c>
      <c r="I13" s="1446"/>
      <c r="J13" s="1446"/>
      <c r="K13" s="1447"/>
      <c r="L13" s="474"/>
    </row>
    <row r="14" spans="1:15" s="473" customFormat="1" ht="27.95" customHeight="1" x14ac:dyDescent="0.25">
      <c r="A14" s="1506"/>
      <c r="B14" s="1478"/>
      <c r="C14" s="1454"/>
      <c r="D14" s="1455"/>
      <c r="E14" s="1459">
        <f>'BS old'!E13</f>
        <v>0</v>
      </c>
      <c r="F14" s="1459"/>
      <c r="G14" s="1459"/>
      <c r="H14" s="736"/>
      <c r="I14" s="737"/>
      <c r="J14" s="1456">
        <f>'BS old'!G13</f>
        <v>0</v>
      </c>
      <c r="K14" s="1457"/>
      <c r="L14" s="1460"/>
    </row>
    <row r="15" spans="1:15" s="473" customFormat="1" ht="27.95" customHeight="1" x14ac:dyDescent="0.25">
      <c r="A15" s="1476" t="s">
        <v>496</v>
      </c>
      <c r="B15" s="1478" t="s">
        <v>1119</v>
      </c>
      <c r="C15" s="1452" t="s">
        <v>498</v>
      </c>
      <c r="D15" s="1453"/>
      <c r="E15" s="1459">
        <f>'BS old'!D14</f>
        <v>0</v>
      </c>
      <c r="F15" s="1459"/>
      <c r="G15" s="1459"/>
      <c r="H15" s="1445">
        <f>'BS old'!F14</f>
        <v>0</v>
      </c>
      <c r="I15" s="1446"/>
      <c r="J15" s="1446"/>
      <c r="K15" s="1447"/>
      <c r="L15" s="474"/>
    </row>
    <row r="16" spans="1:15" s="473" customFormat="1" ht="27.95" customHeight="1" x14ac:dyDescent="0.25">
      <c r="A16" s="1476"/>
      <c r="B16" s="1478"/>
      <c r="C16" s="1454"/>
      <c r="D16" s="1455"/>
      <c r="E16" s="1459">
        <f>'BS old'!E14</f>
        <v>0</v>
      </c>
      <c r="F16" s="1459"/>
      <c r="G16" s="1459"/>
      <c r="H16" s="736"/>
      <c r="I16" s="737"/>
      <c r="J16" s="1456">
        <f>'BS old'!G14</f>
        <v>0</v>
      </c>
      <c r="K16" s="1457"/>
      <c r="L16" s="1460"/>
    </row>
    <row r="17" spans="1:12" s="473" customFormat="1" ht="27.95" customHeight="1" x14ac:dyDescent="0.25">
      <c r="A17" s="1476" t="s">
        <v>499</v>
      </c>
      <c r="B17" s="1478" t="s">
        <v>1118</v>
      </c>
      <c r="C17" s="1452" t="s">
        <v>501</v>
      </c>
      <c r="D17" s="1453"/>
      <c r="E17" s="1459">
        <f>'BS old'!D15</f>
        <v>0</v>
      </c>
      <c r="F17" s="1459"/>
      <c r="G17" s="1459"/>
      <c r="H17" s="1445">
        <f>'BS old'!F15</f>
        <v>0</v>
      </c>
      <c r="I17" s="1446"/>
      <c r="J17" s="1446"/>
      <c r="K17" s="1447"/>
      <c r="L17" s="474"/>
    </row>
    <row r="18" spans="1:12" s="473" customFormat="1" ht="27.95" customHeight="1" x14ac:dyDescent="0.25">
      <c r="A18" s="1476"/>
      <c r="B18" s="1478"/>
      <c r="C18" s="1454"/>
      <c r="D18" s="1455"/>
      <c r="E18" s="1459">
        <f>'BS old'!E15</f>
        <v>0</v>
      </c>
      <c r="F18" s="1459"/>
      <c r="G18" s="1459"/>
      <c r="H18" s="736"/>
      <c r="I18" s="737"/>
      <c r="J18" s="1456">
        <f>'BS old'!G15</f>
        <v>0</v>
      </c>
      <c r="K18" s="1457"/>
      <c r="L18" s="1460"/>
    </row>
    <row r="19" spans="1:12" s="473" customFormat="1" ht="27.95" customHeight="1" x14ac:dyDescent="0.25">
      <c r="A19" s="1476" t="s">
        <v>502</v>
      </c>
      <c r="B19" s="1478" t="s">
        <v>1117</v>
      </c>
      <c r="C19" s="1452" t="s">
        <v>504</v>
      </c>
      <c r="D19" s="1453"/>
      <c r="E19" s="1459">
        <f>'BS old'!D16</f>
        <v>0</v>
      </c>
      <c r="F19" s="1459"/>
      <c r="G19" s="1459"/>
      <c r="H19" s="1445">
        <f>'BS old'!F16</f>
        <v>0</v>
      </c>
      <c r="I19" s="1446"/>
      <c r="J19" s="1446"/>
      <c r="K19" s="1447"/>
      <c r="L19" s="474"/>
    </row>
    <row r="20" spans="1:12" s="473" customFormat="1" ht="27.95" customHeight="1" x14ac:dyDescent="0.25">
      <c r="A20" s="1476"/>
      <c r="B20" s="1478"/>
      <c r="C20" s="1454"/>
      <c r="D20" s="1455"/>
      <c r="E20" s="1459">
        <f>'BS old'!E16</f>
        <v>0</v>
      </c>
      <c r="F20" s="1459"/>
      <c r="G20" s="1459"/>
      <c r="H20" s="736"/>
      <c r="I20" s="737"/>
      <c r="J20" s="1456">
        <f>'BS old'!G16</f>
        <v>0</v>
      </c>
      <c r="K20" s="1457"/>
      <c r="L20" s="1460"/>
    </row>
    <row r="21" spans="1:12" s="473" customFormat="1" ht="27.95" customHeight="1" x14ac:dyDescent="0.25">
      <c r="A21" s="1476" t="s">
        <v>505</v>
      </c>
      <c r="B21" s="1478" t="s">
        <v>1116</v>
      </c>
      <c r="C21" s="1452" t="s">
        <v>507</v>
      </c>
      <c r="D21" s="1453"/>
      <c r="E21" s="1459">
        <f>'BS old'!D17</f>
        <v>0</v>
      </c>
      <c r="F21" s="1459"/>
      <c r="G21" s="1459"/>
      <c r="H21" s="1445">
        <f>'BS old'!F17</f>
        <v>0</v>
      </c>
      <c r="I21" s="1446"/>
      <c r="J21" s="1446"/>
      <c r="K21" s="1447"/>
      <c r="L21" s="474"/>
    </row>
    <row r="22" spans="1:12" s="473" customFormat="1" ht="27.95" customHeight="1" x14ac:dyDescent="0.25">
      <c r="A22" s="1476"/>
      <c r="B22" s="1478"/>
      <c r="C22" s="1454"/>
      <c r="D22" s="1455"/>
      <c r="E22" s="1459">
        <f>'BS old'!E17</f>
        <v>0</v>
      </c>
      <c r="F22" s="1459"/>
      <c r="G22" s="1459"/>
      <c r="H22" s="736"/>
      <c r="I22" s="737"/>
      <c r="J22" s="1456">
        <f>'BS old'!G17</f>
        <v>0</v>
      </c>
      <c r="K22" s="1457"/>
      <c r="L22" s="1460"/>
    </row>
    <row r="23" spans="1:12" s="473" customFormat="1" ht="27.95" customHeight="1" x14ac:dyDescent="0.25">
      <c r="A23" s="1476" t="s">
        <v>508</v>
      </c>
      <c r="B23" s="1478" t="s">
        <v>1115</v>
      </c>
      <c r="C23" s="1452" t="s">
        <v>510</v>
      </c>
      <c r="D23" s="1453"/>
      <c r="E23" s="1459">
        <f>'BS old'!D18</f>
        <v>0</v>
      </c>
      <c r="F23" s="1459"/>
      <c r="G23" s="1459"/>
      <c r="H23" s="1445">
        <f>'BS old'!F18</f>
        <v>0</v>
      </c>
      <c r="I23" s="1446"/>
      <c r="J23" s="1446"/>
      <c r="K23" s="1447"/>
      <c r="L23" s="474"/>
    </row>
    <row r="24" spans="1:12" s="473" customFormat="1" ht="27.95" customHeight="1" x14ac:dyDescent="0.25">
      <c r="A24" s="1476"/>
      <c r="B24" s="1478"/>
      <c r="C24" s="1454"/>
      <c r="D24" s="1455"/>
      <c r="E24" s="1459">
        <f>'BS old'!E18</f>
        <v>0</v>
      </c>
      <c r="F24" s="1459"/>
      <c r="G24" s="1459"/>
      <c r="H24" s="736"/>
      <c r="I24" s="737"/>
      <c r="J24" s="1456">
        <f>'BS old'!G18</f>
        <v>0</v>
      </c>
      <c r="K24" s="1457"/>
      <c r="L24" s="1460"/>
    </row>
    <row r="25" spans="1:12" s="473" customFormat="1" ht="27.95" customHeight="1" x14ac:dyDescent="0.25">
      <c r="A25" s="1476" t="s">
        <v>511</v>
      </c>
      <c r="B25" s="1478" t="s">
        <v>1114</v>
      </c>
      <c r="C25" s="1452" t="s">
        <v>513</v>
      </c>
      <c r="D25" s="1453"/>
      <c r="E25" s="1459">
        <f>'BS old'!D19</f>
        <v>0</v>
      </c>
      <c r="F25" s="1459"/>
      <c r="G25" s="1459"/>
      <c r="H25" s="1445">
        <f>'BS old'!F19</f>
        <v>0</v>
      </c>
      <c r="I25" s="1446"/>
      <c r="J25" s="1446"/>
      <c r="K25" s="1447"/>
      <c r="L25" s="474"/>
    </row>
    <row r="26" spans="1:12" s="473" customFormat="1" ht="27.95" customHeight="1" x14ac:dyDescent="0.25">
      <c r="A26" s="1476"/>
      <c r="B26" s="1478"/>
      <c r="C26" s="1454"/>
      <c r="D26" s="1455"/>
      <c r="E26" s="1459">
        <f>'BS old'!E19</f>
        <v>0</v>
      </c>
      <c r="F26" s="1459"/>
      <c r="G26" s="1459"/>
      <c r="H26" s="736"/>
      <c r="I26" s="737"/>
      <c r="J26" s="1456">
        <f>'BS old'!G19</f>
        <v>0</v>
      </c>
      <c r="K26" s="1457"/>
      <c r="L26" s="1460"/>
    </row>
    <row r="27" spans="1:12" s="475" customFormat="1" ht="27.95" customHeight="1" x14ac:dyDescent="0.25">
      <c r="A27" s="1501" t="s">
        <v>514</v>
      </c>
      <c r="B27" s="1490" t="s">
        <v>1113</v>
      </c>
      <c r="C27" s="1448" t="s">
        <v>516</v>
      </c>
      <c r="D27" s="1449"/>
      <c r="E27" s="1459">
        <f>'BS old'!D20</f>
        <v>0</v>
      </c>
      <c r="F27" s="1459"/>
      <c r="G27" s="1459"/>
      <c r="H27" s="1445">
        <f>'BS old'!F20</f>
        <v>0</v>
      </c>
      <c r="I27" s="1446"/>
      <c r="J27" s="1446"/>
      <c r="K27" s="1447"/>
      <c r="L27" s="474"/>
    </row>
    <row r="28" spans="1:12" s="475" customFormat="1" ht="27.95" customHeight="1" x14ac:dyDescent="0.25">
      <c r="A28" s="1488"/>
      <c r="B28" s="1490"/>
      <c r="C28" s="1450"/>
      <c r="D28" s="1451"/>
      <c r="E28" s="1459">
        <f>'BS old'!E20</f>
        <v>0</v>
      </c>
      <c r="F28" s="1459"/>
      <c r="G28" s="1459"/>
      <c r="H28" s="1445"/>
      <c r="I28" s="1447"/>
      <c r="J28" s="1456">
        <f>'BS old'!G20</f>
        <v>0</v>
      </c>
      <c r="K28" s="1457"/>
      <c r="L28" s="1460"/>
    </row>
    <row r="29" spans="1:12" s="473" customFormat="1" ht="27.95" customHeight="1" x14ac:dyDescent="0.25">
      <c r="A29" s="1500" t="s">
        <v>517</v>
      </c>
      <c r="B29" s="1478" t="s">
        <v>1112</v>
      </c>
      <c r="C29" s="1452" t="s">
        <v>519</v>
      </c>
      <c r="D29" s="1453"/>
      <c r="E29" s="1459">
        <f>'BS old'!D21</f>
        <v>0</v>
      </c>
      <c r="F29" s="1459"/>
      <c r="G29" s="1459"/>
      <c r="H29" s="1445">
        <f>'BS old'!F21</f>
        <v>0</v>
      </c>
      <c r="I29" s="1446"/>
      <c r="J29" s="1446"/>
      <c r="K29" s="1447"/>
      <c r="L29" s="474"/>
    </row>
    <row r="30" spans="1:12" s="473" customFormat="1" ht="27.95" customHeight="1" x14ac:dyDescent="0.25">
      <c r="A30" s="1487"/>
      <c r="B30" s="1478"/>
      <c r="C30" s="1454"/>
      <c r="D30" s="1455"/>
      <c r="E30" s="1459">
        <f>'BS old'!E21</f>
        <v>0</v>
      </c>
      <c r="F30" s="1459"/>
      <c r="G30" s="1459"/>
      <c r="H30" s="736"/>
      <c r="I30" s="737"/>
      <c r="J30" s="1456">
        <f>'BS old'!G21</f>
        <v>0</v>
      </c>
      <c r="K30" s="1457"/>
      <c r="L30" s="1460"/>
    </row>
    <row r="31" spans="1:12" s="473" customFormat="1" ht="27.95" customHeight="1" x14ac:dyDescent="0.25">
      <c r="A31" s="1476" t="s">
        <v>496</v>
      </c>
      <c r="B31" s="1478" t="s">
        <v>1111</v>
      </c>
      <c r="C31" s="1452" t="s">
        <v>521</v>
      </c>
      <c r="D31" s="1453"/>
      <c r="E31" s="1459">
        <f>'BS old'!D22</f>
        <v>0</v>
      </c>
      <c r="F31" s="1459"/>
      <c r="G31" s="1459"/>
      <c r="H31" s="1445">
        <f>'BS old'!F22</f>
        <v>0</v>
      </c>
      <c r="I31" s="1446"/>
      <c r="J31" s="1446"/>
      <c r="K31" s="1447"/>
      <c r="L31" s="474"/>
    </row>
    <row r="32" spans="1:12" s="473" customFormat="1" ht="27.95" customHeight="1" x14ac:dyDescent="0.25">
      <c r="A32" s="1476"/>
      <c r="B32" s="1478"/>
      <c r="C32" s="1454"/>
      <c r="D32" s="1455"/>
      <c r="E32" s="1459">
        <f>'BS old'!E22</f>
        <v>0</v>
      </c>
      <c r="F32" s="1459"/>
      <c r="G32" s="1459"/>
      <c r="H32" s="1445"/>
      <c r="I32" s="1447"/>
      <c r="J32" s="1456">
        <f>'BS old'!G22</f>
        <v>0</v>
      </c>
      <c r="K32" s="1457"/>
      <c r="L32" s="1460"/>
    </row>
    <row r="33" spans="1:12" s="473" customFormat="1" ht="11.25" customHeight="1" x14ac:dyDescent="0.25">
      <c r="A33" s="1473" t="s">
        <v>1027</v>
      </c>
      <c r="B33" s="1481" t="s">
        <v>1071</v>
      </c>
      <c r="C33" s="707"/>
      <c r="D33" s="1483" t="s">
        <v>1025</v>
      </c>
      <c r="E33" s="1463" t="s">
        <v>2</v>
      </c>
      <c r="F33" s="1485"/>
      <c r="G33" s="1485"/>
      <c r="H33" s="1485"/>
      <c r="I33" s="1485"/>
      <c r="J33" s="1466"/>
      <c r="K33" s="1467" t="s">
        <v>1070</v>
      </c>
      <c r="L33" s="1468"/>
    </row>
    <row r="34" spans="1:12" s="473" customFormat="1" ht="11.25" customHeight="1" x14ac:dyDescent="0.15">
      <c r="A34" s="1474"/>
      <c r="B34" s="1482"/>
      <c r="C34" s="708"/>
      <c r="D34" s="1484"/>
      <c r="E34" s="1486">
        <v>1</v>
      </c>
      <c r="F34" s="1482" t="s">
        <v>1069</v>
      </c>
      <c r="G34" s="1482"/>
      <c r="H34" s="702"/>
      <c r="I34" s="1469" t="s">
        <v>1068</v>
      </c>
      <c r="J34" s="1470"/>
      <c r="K34" s="1463"/>
      <c r="L34" s="1464"/>
    </row>
    <row r="35" spans="1:12" s="473" customFormat="1" ht="12" customHeight="1" x14ac:dyDescent="0.15">
      <c r="A35" s="1474"/>
      <c r="B35" s="1482"/>
      <c r="C35" s="708"/>
      <c r="D35" s="1484"/>
      <c r="E35" s="1486"/>
      <c r="F35" s="1482" t="s">
        <v>1067</v>
      </c>
      <c r="G35" s="1482"/>
      <c r="H35" s="704"/>
      <c r="I35" s="1530"/>
      <c r="J35" s="1532"/>
      <c r="K35" s="1471" t="s">
        <v>1066</v>
      </c>
      <c r="L35" s="1472"/>
    </row>
    <row r="36" spans="1:12" ht="27.95" customHeight="1" x14ac:dyDescent="0.25">
      <c r="A36" s="1475" t="s">
        <v>499</v>
      </c>
      <c r="B36" s="1477" t="s">
        <v>1110</v>
      </c>
      <c r="C36" s="705"/>
      <c r="D36" s="1479" t="s">
        <v>523</v>
      </c>
      <c r="E36" s="1459">
        <f>'BS old'!D23</f>
        <v>0</v>
      </c>
      <c r="F36" s="1459"/>
      <c r="G36" s="1459"/>
      <c r="H36" s="701"/>
      <c r="I36" s="1456">
        <f>'BS old'!F23</f>
        <v>0</v>
      </c>
      <c r="J36" s="1457"/>
      <c r="K36" s="1458"/>
      <c r="L36" s="474"/>
    </row>
    <row r="37" spans="1:12" ht="27.95" customHeight="1" x14ac:dyDescent="0.25">
      <c r="A37" s="1476"/>
      <c r="B37" s="1478"/>
      <c r="C37" s="706"/>
      <c r="D37" s="1480"/>
      <c r="E37" s="1459">
        <f>'BS old'!E23</f>
        <v>0</v>
      </c>
      <c r="F37" s="1459"/>
      <c r="G37" s="1459"/>
      <c r="H37" s="709"/>
      <c r="I37" s="542"/>
      <c r="J37" s="1456">
        <f>'BS old'!G23</f>
        <v>0</v>
      </c>
      <c r="K37" s="1457"/>
      <c r="L37" s="1460"/>
    </row>
    <row r="38" spans="1:12" ht="27.95" customHeight="1" x14ac:dyDescent="0.25">
      <c r="A38" s="1476" t="s">
        <v>502</v>
      </c>
      <c r="B38" s="1478" t="s">
        <v>1109</v>
      </c>
      <c r="C38" s="706"/>
      <c r="D38" s="1480" t="s">
        <v>525</v>
      </c>
      <c r="E38" s="1459">
        <f>'BS old'!D24</f>
        <v>0</v>
      </c>
      <c r="F38" s="1459"/>
      <c r="G38" s="1459"/>
      <c r="H38" s="701"/>
      <c r="I38" s="1456">
        <f>'BS old'!F24</f>
        <v>0</v>
      </c>
      <c r="J38" s="1457"/>
      <c r="K38" s="1458"/>
      <c r="L38" s="474"/>
    </row>
    <row r="39" spans="1:12" ht="27.95" customHeight="1" x14ac:dyDescent="0.25">
      <c r="A39" s="1476"/>
      <c r="B39" s="1478"/>
      <c r="C39" s="706"/>
      <c r="D39" s="1480"/>
      <c r="E39" s="1459">
        <f>'BS old'!E24</f>
        <v>0</v>
      </c>
      <c r="F39" s="1459"/>
      <c r="G39" s="1459"/>
      <c r="H39" s="709"/>
      <c r="I39" s="542"/>
      <c r="J39" s="1456">
        <f>'BS old'!G24</f>
        <v>0</v>
      </c>
      <c r="K39" s="1457"/>
      <c r="L39" s="1460"/>
    </row>
    <row r="40" spans="1:12" ht="27.95" customHeight="1" x14ac:dyDescent="0.25">
      <c r="A40" s="1476" t="s">
        <v>505</v>
      </c>
      <c r="B40" s="1478" t="s">
        <v>1108</v>
      </c>
      <c r="C40" s="705"/>
      <c r="D40" s="1479" t="s">
        <v>527</v>
      </c>
      <c r="E40" s="1459">
        <f>'BS old'!D25</f>
        <v>0</v>
      </c>
      <c r="F40" s="1459"/>
      <c r="G40" s="1459"/>
      <c r="H40" s="701"/>
      <c r="I40" s="1456">
        <f>'BS old'!F25</f>
        <v>0</v>
      </c>
      <c r="J40" s="1457"/>
      <c r="K40" s="1458"/>
      <c r="L40" s="474"/>
    </row>
    <row r="41" spans="1:12" ht="27.95" customHeight="1" x14ac:dyDescent="0.25">
      <c r="A41" s="1476"/>
      <c r="B41" s="1478"/>
      <c r="C41" s="706"/>
      <c r="D41" s="1480"/>
      <c r="E41" s="1459">
        <f>'BS old'!E25</f>
        <v>0</v>
      </c>
      <c r="F41" s="1459"/>
      <c r="G41" s="1459"/>
      <c r="H41" s="709"/>
      <c r="I41" s="542"/>
      <c r="J41" s="1456">
        <f>'BS old'!G25</f>
        <v>0</v>
      </c>
      <c r="K41" s="1457"/>
      <c r="L41" s="1460"/>
    </row>
    <row r="42" spans="1:12" ht="27.95" customHeight="1" x14ac:dyDescent="0.25">
      <c r="A42" s="1476" t="s">
        <v>508</v>
      </c>
      <c r="B42" s="1478" t="s">
        <v>1107</v>
      </c>
      <c r="C42" s="706"/>
      <c r="D42" s="1480" t="s">
        <v>529</v>
      </c>
      <c r="E42" s="1459">
        <f>'BS old'!D26</f>
        <v>0</v>
      </c>
      <c r="F42" s="1459"/>
      <c r="G42" s="1459"/>
      <c r="H42" s="701"/>
      <c r="I42" s="1456">
        <f>'BS old'!F26</f>
        <v>0</v>
      </c>
      <c r="J42" s="1457"/>
      <c r="K42" s="1458"/>
      <c r="L42" s="474"/>
    </row>
    <row r="43" spans="1:12" ht="27.95" customHeight="1" x14ac:dyDescent="0.25">
      <c r="A43" s="1476"/>
      <c r="B43" s="1478"/>
      <c r="C43" s="706"/>
      <c r="D43" s="1480"/>
      <c r="E43" s="1459">
        <f>'BS old'!E26</f>
        <v>0</v>
      </c>
      <c r="F43" s="1459"/>
      <c r="G43" s="1459"/>
      <c r="H43" s="709"/>
      <c r="I43" s="542"/>
      <c r="J43" s="1456">
        <f>'BS old'!G26</f>
        <v>0</v>
      </c>
      <c r="K43" s="1457"/>
      <c r="L43" s="1460"/>
    </row>
    <row r="44" spans="1:12" ht="27.95" customHeight="1" x14ac:dyDescent="0.25">
      <c r="A44" s="1476" t="s">
        <v>511</v>
      </c>
      <c r="B44" s="1478" t="s">
        <v>1106</v>
      </c>
      <c r="C44" s="705"/>
      <c r="D44" s="1479" t="s">
        <v>531</v>
      </c>
      <c r="E44" s="1459">
        <f>'BS old'!D27</f>
        <v>0</v>
      </c>
      <c r="F44" s="1459"/>
      <c r="G44" s="1459"/>
      <c r="H44" s="701"/>
      <c r="I44" s="1456">
        <f>'BS old'!F27</f>
        <v>0</v>
      </c>
      <c r="J44" s="1457"/>
      <c r="K44" s="1458"/>
      <c r="L44" s="474"/>
    </row>
    <row r="45" spans="1:12" ht="27.95" customHeight="1" x14ac:dyDescent="0.25">
      <c r="A45" s="1476"/>
      <c r="B45" s="1478"/>
      <c r="C45" s="706"/>
      <c r="D45" s="1480"/>
      <c r="E45" s="1459">
        <f>'BS old'!E27</f>
        <v>0</v>
      </c>
      <c r="F45" s="1459"/>
      <c r="G45" s="1459"/>
      <c r="H45" s="709"/>
      <c r="I45" s="542"/>
      <c r="J45" s="1456">
        <f>'BS old'!G27</f>
        <v>0</v>
      </c>
      <c r="K45" s="1457"/>
      <c r="L45" s="1460"/>
    </row>
    <row r="46" spans="1:12" ht="27.95" customHeight="1" x14ac:dyDescent="0.25">
      <c r="A46" s="1476" t="s">
        <v>532</v>
      </c>
      <c r="B46" s="1478" t="s">
        <v>1105</v>
      </c>
      <c r="C46" s="706"/>
      <c r="D46" s="1480" t="s">
        <v>534</v>
      </c>
      <c r="E46" s="1459">
        <f>'BS old'!D28</f>
        <v>0</v>
      </c>
      <c r="F46" s="1459"/>
      <c r="G46" s="1459"/>
      <c r="H46" s="701"/>
      <c r="I46" s="1456">
        <f>'BS old'!F28</f>
        <v>0</v>
      </c>
      <c r="J46" s="1457"/>
      <c r="K46" s="1458"/>
      <c r="L46" s="474"/>
    </row>
    <row r="47" spans="1:12" ht="27.95" customHeight="1" x14ac:dyDescent="0.25">
      <c r="A47" s="1476"/>
      <c r="B47" s="1478"/>
      <c r="C47" s="706"/>
      <c r="D47" s="1480"/>
      <c r="E47" s="1459">
        <f>'BS old'!E28</f>
        <v>0</v>
      </c>
      <c r="F47" s="1459"/>
      <c r="G47" s="1459"/>
      <c r="H47" s="709"/>
      <c r="I47" s="542"/>
      <c r="J47" s="1456">
        <f>'BS old'!G28</f>
        <v>0</v>
      </c>
      <c r="K47" s="1457"/>
      <c r="L47" s="1460"/>
    </row>
    <row r="48" spans="1:12" ht="27.95" customHeight="1" x14ac:dyDescent="0.25">
      <c r="A48" s="1476" t="s">
        <v>535</v>
      </c>
      <c r="B48" s="1478" t="s">
        <v>1104</v>
      </c>
      <c r="C48" s="705"/>
      <c r="D48" s="1479" t="s">
        <v>537</v>
      </c>
      <c r="E48" s="1459">
        <f>'BS old'!D29</f>
        <v>0</v>
      </c>
      <c r="F48" s="1459"/>
      <c r="G48" s="1459"/>
      <c r="H48" s="701"/>
      <c r="I48" s="1456">
        <f>'BS old'!F29</f>
        <v>0</v>
      </c>
      <c r="J48" s="1457"/>
      <c r="K48" s="1458"/>
      <c r="L48" s="474"/>
    </row>
    <row r="49" spans="1:12" ht="27.95" customHeight="1" x14ac:dyDescent="0.25">
      <c r="A49" s="1476"/>
      <c r="B49" s="1478"/>
      <c r="C49" s="706"/>
      <c r="D49" s="1480"/>
      <c r="E49" s="1459">
        <f>'BS old'!E29</f>
        <v>0</v>
      </c>
      <c r="F49" s="1459"/>
      <c r="G49" s="1459"/>
      <c r="H49" s="709"/>
      <c r="I49" s="542"/>
      <c r="J49" s="1456">
        <f>'BS old'!G29</f>
        <v>0</v>
      </c>
      <c r="K49" s="1457"/>
      <c r="L49" s="1460"/>
    </row>
    <row r="50" spans="1:12" ht="27.95" customHeight="1" x14ac:dyDescent="0.25">
      <c r="A50" s="1501" t="s">
        <v>538</v>
      </c>
      <c r="B50" s="1495" t="s">
        <v>1103</v>
      </c>
      <c r="C50" s="712"/>
      <c r="D50" s="1480" t="s">
        <v>540</v>
      </c>
      <c r="E50" s="1459">
        <f>'BS old'!D30</f>
        <v>0</v>
      </c>
      <c r="F50" s="1459"/>
      <c r="G50" s="1459"/>
      <c r="H50" s="701"/>
      <c r="I50" s="1456">
        <f>'BS old'!F30</f>
        <v>0</v>
      </c>
      <c r="J50" s="1457"/>
      <c r="K50" s="1458"/>
      <c r="L50" s="474"/>
    </row>
    <row r="51" spans="1:12" ht="27.95" customHeight="1" x14ac:dyDescent="0.25">
      <c r="A51" s="1501"/>
      <c r="B51" s="1495"/>
      <c r="C51" s="712"/>
      <c r="D51" s="1480"/>
      <c r="E51" s="1459">
        <f>'BS old'!E30</f>
        <v>0</v>
      </c>
      <c r="F51" s="1459"/>
      <c r="G51" s="1459"/>
      <c r="H51" s="709"/>
      <c r="I51" s="542"/>
      <c r="J51" s="1456">
        <f>'BS old'!G30</f>
        <v>0</v>
      </c>
      <c r="K51" s="1457"/>
      <c r="L51" s="1460"/>
    </row>
    <row r="52" spans="1:12" s="404" customFormat="1" ht="27.95" customHeight="1" x14ac:dyDescent="0.25">
      <c r="A52" s="1505" t="s">
        <v>541</v>
      </c>
      <c r="B52" s="1478" t="s">
        <v>1102</v>
      </c>
      <c r="C52" s="705"/>
      <c r="D52" s="1479" t="s">
        <v>543</v>
      </c>
      <c r="E52" s="1459">
        <f>'BS old'!D31</f>
        <v>0</v>
      </c>
      <c r="F52" s="1459"/>
      <c r="G52" s="1459"/>
      <c r="H52" s="701"/>
      <c r="I52" s="1456">
        <f>'BS old'!F31</f>
        <v>0</v>
      </c>
      <c r="J52" s="1457"/>
      <c r="K52" s="1458"/>
      <c r="L52" s="474"/>
    </row>
    <row r="53" spans="1:12" s="404" customFormat="1" ht="27.95" customHeight="1" x14ac:dyDescent="0.25">
      <c r="A53" s="1505"/>
      <c r="B53" s="1478"/>
      <c r="C53" s="706"/>
      <c r="D53" s="1480"/>
      <c r="E53" s="1459">
        <f>'BS old'!E31</f>
        <v>0</v>
      </c>
      <c r="F53" s="1459"/>
      <c r="G53" s="1459"/>
      <c r="H53" s="709"/>
      <c r="I53" s="542"/>
      <c r="J53" s="1456">
        <f>'BS old'!G31</f>
        <v>0</v>
      </c>
      <c r="K53" s="1457"/>
      <c r="L53" s="1460"/>
    </row>
    <row r="54" spans="1:12" ht="27.95" customHeight="1" x14ac:dyDescent="0.25">
      <c r="A54" s="1476" t="s">
        <v>496</v>
      </c>
      <c r="B54" s="1478" t="s">
        <v>1101</v>
      </c>
      <c r="C54" s="706"/>
      <c r="D54" s="1480" t="s">
        <v>545</v>
      </c>
      <c r="E54" s="1459">
        <f>'BS old'!D32</f>
        <v>0</v>
      </c>
      <c r="F54" s="1459"/>
      <c r="G54" s="1459"/>
      <c r="H54" s="701"/>
      <c r="I54" s="1456">
        <f>'BS old'!F32</f>
        <v>0</v>
      </c>
      <c r="J54" s="1457"/>
      <c r="K54" s="1458"/>
      <c r="L54" s="474"/>
    </row>
    <row r="55" spans="1:12" ht="27.95" customHeight="1" x14ac:dyDescent="0.25">
      <c r="A55" s="1476"/>
      <c r="B55" s="1478"/>
      <c r="C55" s="706"/>
      <c r="D55" s="1480"/>
      <c r="E55" s="1459">
        <f>'BS old'!E32</f>
        <v>0</v>
      </c>
      <c r="F55" s="1459"/>
      <c r="G55" s="1459"/>
      <c r="H55" s="709"/>
      <c r="I55" s="542"/>
      <c r="J55" s="1456">
        <f>'BS old'!G32</f>
        <v>0</v>
      </c>
      <c r="K55" s="1457"/>
      <c r="L55" s="1460"/>
    </row>
    <row r="56" spans="1:12" ht="27.95" customHeight="1" x14ac:dyDescent="0.25">
      <c r="A56" s="1476" t="s">
        <v>499</v>
      </c>
      <c r="B56" s="1478" t="s">
        <v>1100</v>
      </c>
      <c r="C56" s="705"/>
      <c r="D56" s="1479" t="s">
        <v>547</v>
      </c>
      <c r="E56" s="1459">
        <f>'BS old'!D33</f>
        <v>0</v>
      </c>
      <c r="F56" s="1459"/>
      <c r="G56" s="1459"/>
      <c r="H56" s="701"/>
      <c r="I56" s="1456">
        <f>'BS old'!F33</f>
        <v>0</v>
      </c>
      <c r="J56" s="1457"/>
      <c r="K56" s="1458"/>
      <c r="L56" s="474"/>
    </row>
    <row r="57" spans="1:12" ht="27.95" customHeight="1" x14ac:dyDescent="0.25">
      <c r="A57" s="1476"/>
      <c r="B57" s="1478"/>
      <c r="C57" s="706"/>
      <c r="D57" s="1480"/>
      <c r="E57" s="1459">
        <f>'BS old'!E33</f>
        <v>0</v>
      </c>
      <c r="F57" s="1459"/>
      <c r="G57" s="1459"/>
      <c r="H57" s="709"/>
      <c r="I57" s="542"/>
      <c r="J57" s="1456">
        <f>'BS old'!G33</f>
        <v>0</v>
      </c>
      <c r="K57" s="1457"/>
      <c r="L57" s="1460"/>
    </row>
    <row r="58" spans="1:12" ht="27.95" customHeight="1" x14ac:dyDescent="0.25">
      <c r="A58" s="1476" t="s">
        <v>502</v>
      </c>
      <c r="B58" s="1478" t="s">
        <v>1099</v>
      </c>
      <c r="C58" s="706"/>
      <c r="D58" s="1480" t="s">
        <v>549</v>
      </c>
      <c r="E58" s="1459">
        <f>'BS old'!D34</f>
        <v>0</v>
      </c>
      <c r="F58" s="1459"/>
      <c r="G58" s="1459"/>
      <c r="H58" s="701"/>
      <c r="I58" s="1456">
        <f>'BS old'!F34</f>
        <v>0</v>
      </c>
      <c r="J58" s="1457"/>
      <c r="K58" s="1458"/>
      <c r="L58" s="474"/>
    </row>
    <row r="59" spans="1:12" ht="27.95" customHeight="1" x14ac:dyDescent="0.25">
      <c r="A59" s="1476"/>
      <c r="B59" s="1478"/>
      <c r="C59" s="706"/>
      <c r="D59" s="1480"/>
      <c r="E59" s="1459">
        <f>'BS old'!E34</f>
        <v>0</v>
      </c>
      <c r="F59" s="1459"/>
      <c r="G59" s="1459"/>
      <c r="H59" s="709"/>
      <c r="I59" s="542"/>
      <c r="J59" s="1456">
        <f>'BS old'!G34</f>
        <v>0</v>
      </c>
      <c r="K59" s="1457"/>
      <c r="L59" s="1460"/>
    </row>
    <row r="60" spans="1:12" ht="27.95" customHeight="1" x14ac:dyDescent="0.25">
      <c r="A60" s="1476" t="s">
        <v>505</v>
      </c>
      <c r="B60" s="1478" t="s">
        <v>1098</v>
      </c>
      <c r="C60" s="705"/>
      <c r="D60" s="1479" t="s">
        <v>551</v>
      </c>
      <c r="E60" s="1459">
        <f>'BS old'!D35</f>
        <v>0</v>
      </c>
      <c r="F60" s="1459"/>
      <c r="G60" s="1459"/>
      <c r="H60" s="701"/>
      <c r="I60" s="1456">
        <f>'BS old'!F35</f>
        <v>0</v>
      </c>
      <c r="J60" s="1457"/>
      <c r="K60" s="1458"/>
      <c r="L60" s="474"/>
    </row>
    <row r="61" spans="1:12" ht="27.95" customHeight="1" x14ac:dyDescent="0.25">
      <c r="A61" s="1476"/>
      <c r="B61" s="1478"/>
      <c r="C61" s="706"/>
      <c r="D61" s="1480"/>
      <c r="E61" s="1459">
        <f>'BS old'!E35</f>
        <v>0</v>
      </c>
      <c r="F61" s="1459"/>
      <c r="G61" s="1459"/>
      <c r="H61" s="709"/>
      <c r="I61" s="542"/>
      <c r="J61" s="1456">
        <f>'BS old'!G35</f>
        <v>0</v>
      </c>
      <c r="K61" s="1457"/>
      <c r="L61" s="1460"/>
    </row>
    <row r="62" spans="1:12" ht="27.95" customHeight="1" x14ac:dyDescent="0.25">
      <c r="A62" s="1476" t="s">
        <v>508</v>
      </c>
      <c r="B62" s="1478" t="s">
        <v>1097</v>
      </c>
      <c r="C62" s="706"/>
      <c r="D62" s="1480" t="s">
        <v>553</v>
      </c>
      <c r="E62" s="1459">
        <f>'BS old'!D36</f>
        <v>0</v>
      </c>
      <c r="F62" s="1459"/>
      <c r="G62" s="1459"/>
      <c r="H62" s="701"/>
      <c r="I62" s="1456">
        <f>'BS old'!F36</f>
        <v>0</v>
      </c>
      <c r="J62" s="1457"/>
      <c r="K62" s="1458"/>
      <c r="L62" s="474"/>
    </row>
    <row r="63" spans="1:12" ht="27.95" customHeight="1" x14ac:dyDescent="0.25">
      <c r="A63" s="1476"/>
      <c r="B63" s="1478"/>
      <c r="C63" s="706"/>
      <c r="D63" s="1480"/>
      <c r="E63" s="1459">
        <f>'BS old'!E36</f>
        <v>0</v>
      </c>
      <c r="F63" s="1459"/>
      <c r="G63" s="1459"/>
      <c r="H63" s="709"/>
      <c r="I63" s="542"/>
      <c r="J63" s="1456">
        <f>'BS old'!G36</f>
        <v>0</v>
      </c>
      <c r="K63" s="1457"/>
      <c r="L63" s="1460"/>
    </row>
    <row r="64" spans="1:12" ht="11.25" customHeight="1" x14ac:dyDescent="0.25">
      <c r="A64" s="1473" t="s">
        <v>1027</v>
      </c>
      <c r="B64" s="1481" t="s">
        <v>1071</v>
      </c>
      <c r="C64" s="707"/>
      <c r="D64" s="1483" t="s">
        <v>1025</v>
      </c>
      <c r="E64" s="1463" t="s">
        <v>2</v>
      </c>
      <c r="F64" s="1485"/>
      <c r="G64" s="1485"/>
      <c r="H64" s="1485"/>
      <c r="I64" s="1485"/>
      <c r="J64" s="1466"/>
      <c r="K64" s="1467" t="s">
        <v>1070</v>
      </c>
      <c r="L64" s="1468"/>
    </row>
    <row r="65" spans="1:12" ht="11.25" customHeight="1" x14ac:dyDescent="0.15">
      <c r="A65" s="1474"/>
      <c r="B65" s="1482"/>
      <c r="C65" s="708"/>
      <c r="D65" s="1484"/>
      <c r="E65" s="1486">
        <v>1</v>
      </c>
      <c r="F65" s="1482" t="s">
        <v>1069</v>
      </c>
      <c r="G65" s="1482"/>
      <c r="H65" s="702"/>
      <c r="I65" s="1469" t="s">
        <v>1068</v>
      </c>
      <c r="J65" s="1470"/>
      <c r="K65" s="1463"/>
      <c r="L65" s="1464"/>
    </row>
    <row r="66" spans="1:12" ht="11.25" customHeight="1" x14ac:dyDescent="0.15">
      <c r="A66" s="1474"/>
      <c r="B66" s="1482"/>
      <c r="C66" s="708"/>
      <c r="D66" s="1484"/>
      <c r="E66" s="1486"/>
      <c r="F66" s="1482" t="s">
        <v>1067</v>
      </c>
      <c r="G66" s="1482"/>
      <c r="H66" s="703"/>
      <c r="I66" s="1498"/>
      <c r="J66" s="1499"/>
      <c r="K66" s="1496" t="s">
        <v>1066</v>
      </c>
      <c r="L66" s="1472"/>
    </row>
    <row r="67" spans="1:12" ht="27.95" customHeight="1" x14ac:dyDescent="0.25">
      <c r="A67" s="1476" t="s">
        <v>511</v>
      </c>
      <c r="B67" s="1478" t="s">
        <v>1096</v>
      </c>
      <c r="C67" s="706"/>
      <c r="D67" s="1480" t="s">
        <v>852</v>
      </c>
      <c r="E67" s="1459">
        <f>'BS old'!D37</f>
        <v>0</v>
      </c>
      <c r="F67" s="1459"/>
      <c r="G67" s="1459"/>
      <c r="H67" s="701"/>
      <c r="I67" s="1456">
        <f>'BS old'!F37</f>
        <v>0</v>
      </c>
      <c r="J67" s="1457"/>
      <c r="K67" s="1458"/>
      <c r="L67" s="474"/>
    </row>
    <row r="68" spans="1:12" ht="27.95" customHeight="1" x14ac:dyDescent="0.25">
      <c r="A68" s="1476"/>
      <c r="B68" s="1478"/>
      <c r="C68" s="706"/>
      <c r="D68" s="1480"/>
      <c r="E68" s="1459">
        <f>'BS old'!E37</f>
        <v>0</v>
      </c>
      <c r="F68" s="1459"/>
      <c r="G68" s="1459"/>
      <c r="H68" s="709"/>
      <c r="I68" s="542"/>
      <c r="J68" s="1456">
        <f>'BS old'!G37</f>
        <v>0</v>
      </c>
      <c r="K68" s="1457"/>
      <c r="L68" s="1460"/>
    </row>
    <row r="69" spans="1:12" ht="27.95" customHeight="1" x14ac:dyDescent="0.25">
      <c r="A69" s="1476" t="s">
        <v>532</v>
      </c>
      <c r="B69" s="1478" t="s">
        <v>1095</v>
      </c>
      <c r="C69" s="706"/>
      <c r="D69" s="1480" t="s">
        <v>855</v>
      </c>
      <c r="E69" s="1459">
        <f>'BS old'!D38</f>
        <v>0</v>
      </c>
      <c r="F69" s="1459"/>
      <c r="G69" s="1459"/>
      <c r="H69" s="701"/>
      <c r="I69" s="1456">
        <f>'BS old'!F38</f>
        <v>0</v>
      </c>
      <c r="J69" s="1457"/>
      <c r="K69" s="1458"/>
      <c r="L69" s="474"/>
    </row>
    <row r="70" spans="1:12" ht="27.95" customHeight="1" x14ac:dyDescent="0.25">
      <c r="A70" s="1476"/>
      <c r="B70" s="1478"/>
      <c r="C70" s="706"/>
      <c r="D70" s="1480"/>
      <c r="E70" s="1459">
        <f>'BS old'!E38</f>
        <v>0</v>
      </c>
      <c r="F70" s="1459"/>
      <c r="G70" s="1459"/>
      <c r="H70" s="709"/>
      <c r="I70" s="542"/>
      <c r="J70" s="1456">
        <f>'BS old'!G38</f>
        <v>0</v>
      </c>
      <c r="K70" s="1457"/>
      <c r="L70" s="1460"/>
    </row>
    <row r="71" spans="1:12" ht="27.95" customHeight="1" x14ac:dyDescent="0.25">
      <c r="A71" s="1488" t="s">
        <v>558</v>
      </c>
      <c r="B71" s="1495" t="s">
        <v>1094</v>
      </c>
      <c r="C71" s="712"/>
      <c r="D71" s="1480" t="s">
        <v>858</v>
      </c>
      <c r="E71" s="1459">
        <f>'BS old'!D39</f>
        <v>0</v>
      </c>
      <c r="F71" s="1459"/>
      <c r="G71" s="1459"/>
      <c r="H71" s="701"/>
      <c r="I71" s="1456">
        <f>'BS old'!F39</f>
        <v>0</v>
      </c>
      <c r="J71" s="1457"/>
      <c r="K71" s="1458"/>
      <c r="L71" s="474"/>
    </row>
    <row r="72" spans="1:12" ht="27.95" customHeight="1" x14ac:dyDescent="0.25">
      <c r="A72" s="1488"/>
      <c r="B72" s="1490"/>
      <c r="C72" s="710"/>
      <c r="D72" s="1480"/>
      <c r="E72" s="1459">
        <f>'BS old'!E39</f>
        <v>0</v>
      </c>
      <c r="F72" s="1459"/>
      <c r="G72" s="1459"/>
      <c r="H72" s="709"/>
      <c r="I72" s="542"/>
      <c r="J72" s="1456">
        <f>'BS old'!G39</f>
        <v>0</v>
      </c>
      <c r="K72" s="1457"/>
      <c r="L72" s="1460"/>
    </row>
    <row r="73" spans="1:12" s="404" customFormat="1" ht="27.95" customHeight="1" x14ac:dyDescent="0.25">
      <c r="A73" s="1501" t="s">
        <v>561</v>
      </c>
      <c r="B73" s="1495" t="s">
        <v>1093</v>
      </c>
      <c r="C73" s="712"/>
      <c r="D73" s="1480" t="s">
        <v>861</v>
      </c>
      <c r="E73" s="1459">
        <f>'BS old'!D40</f>
        <v>0</v>
      </c>
      <c r="F73" s="1459"/>
      <c r="G73" s="1459"/>
      <c r="H73" s="701"/>
      <c r="I73" s="1456">
        <f>'BS old'!F40</f>
        <v>0</v>
      </c>
      <c r="J73" s="1457"/>
      <c r="K73" s="1458"/>
      <c r="L73" s="474"/>
    </row>
    <row r="74" spans="1:12" s="404" customFormat="1" ht="27.95" customHeight="1" x14ac:dyDescent="0.25">
      <c r="A74" s="1488"/>
      <c r="B74" s="1490"/>
      <c r="C74" s="710"/>
      <c r="D74" s="1480"/>
      <c r="E74" s="1459">
        <f>'BS old'!E40</f>
        <v>0</v>
      </c>
      <c r="F74" s="1459"/>
      <c r="G74" s="1459"/>
      <c r="H74" s="709"/>
      <c r="I74" s="542"/>
      <c r="J74" s="1456">
        <f>'BS old'!G40</f>
        <v>0</v>
      </c>
      <c r="K74" s="1457"/>
      <c r="L74" s="1460"/>
    </row>
    <row r="75" spans="1:12" s="404" customFormat="1" ht="27.95" customHeight="1" x14ac:dyDescent="0.25">
      <c r="A75" s="1500" t="s">
        <v>564</v>
      </c>
      <c r="B75" s="1478" t="s">
        <v>1092</v>
      </c>
      <c r="C75" s="706"/>
      <c r="D75" s="1480" t="s">
        <v>864</v>
      </c>
      <c r="E75" s="1459">
        <f>'BS old'!D41</f>
        <v>0</v>
      </c>
      <c r="F75" s="1459"/>
      <c r="G75" s="1459"/>
      <c r="H75" s="701"/>
      <c r="I75" s="1456">
        <f>'BS old'!F41</f>
        <v>0</v>
      </c>
      <c r="J75" s="1457"/>
      <c r="K75" s="1458"/>
      <c r="L75" s="474"/>
    </row>
    <row r="76" spans="1:12" s="404" customFormat="1" ht="27.95" customHeight="1" x14ac:dyDescent="0.25">
      <c r="A76" s="1487"/>
      <c r="B76" s="1478"/>
      <c r="C76" s="706"/>
      <c r="D76" s="1480"/>
      <c r="E76" s="1459">
        <f>'BS old'!E41</f>
        <v>0</v>
      </c>
      <c r="F76" s="1459"/>
      <c r="G76" s="1459"/>
      <c r="H76" s="709"/>
      <c r="I76" s="542"/>
      <c r="J76" s="1456">
        <f>'BS old'!G41</f>
        <v>0</v>
      </c>
      <c r="K76" s="1457"/>
      <c r="L76" s="1460"/>
    </row>
    <row r="77" spans="1:12" ht="27.95" customHeight="1" x14ac:dyDescent="0.25">
      <c r="A77" s="1476" t="s">
        <v>496</v>
      </c>
      <c r="B77" s="1478" t="s">
        <v>1091</v>
      </c>
      <c r="C77" s="706"/>
      <c r="D77" s="1480" t="s">
        <v>867</v>
      </c>
      <c r="E77" s="1459">
        <f>'BS old'!D42</f>
        <v>0</v>
      </c>
      <c r="F77" s="1459"/>
      <c r="G77" s="1459"/>
      <c r="H77" s="701"/>
      <c r="I77" s="1456">
        <f>'BS old'!F42</f>
        <v>0</v>
      </c>
      <c r="J77" s="1457"/>
      <c r="K77" s="1458"/>
      <c r="L77" s="474"/>
    </row>
    <row r="78" spans="1:12" ht="27.95" customHeight="1" x14ac:dyDescent="0.25">
      <c r="A78" s="1476"/>
      <c r="B78" s="1478"/>
      <c r="C78" s="706"/>
      <c r="D78" s="1480"/>
      <c r="E78" s="1459">
        <f>'BS old'!E42</f>
        <v>0</v>
      </c>
      <c r="F78" s="1459"/>
      <c r="G78" s="1459"/>
      <c r="H78" s="709"/>
      <c r="I78" s="542"/>
      <c r="J78" s="1456">
        <f>'BS old'!G42</f>
        <v>0</v>
      </c>
      <c r="K78" s="1457"/>
      <c r="L78" s="1460"/>
    </row>
    <row r="79" spans="1:12" ht="27.95" customHeight="1" x14ac:dyDescent="0.25">
      <c r="A79" s="1476" t="s">
        <v>499</v>
      </c>
      <c r="B79" s="1478" t="s">
        <v>1090</v>
      </c>
      <c r="C79" s="706"/>
      <c r="D79" s="1480" t="s">
        <v>870</v>
      </c>
      <c r="E79" s="1459">
        <f>'BS old'!D43</f>
        <v>0</v>
      </c>
      <c r="F79" s="1459"/>
      <c r="G79" s="1459"/>
      <c r="H79" s="701"/>
      <c r="I79" s="1456">
        <f>'BS old'!F43</f>
        <v>0</v>
      </c>
      <c r="J79" s="1457"/>
      <c r="K79" s="1458"/>
      <c r="L79" s="474"/>
    </row>
    <row r="80" spans="1:12" ht="27.95" customHeight="1" x14ac:dyDescent="0.25">
      <c r="A80" s="1476"/>
      <c r="B80" s="1478"/>
      <c r="C80" s="706"/>
      <c r="D80" s="1480"/>
      <c r="E80" s="1459">
        <f>'BS old'!E43</f>
        <v>0</v>
      </c>
      <c r="F80" s="1459"/>
      <c r="G80" s="1459"/>
      <c r="H80" s="709"/>
      <c r="I80" s="542"/>
      <c r="J80" s="1456">
        <f>'BS old'!G43</f>
        <v>0</v>
      </c>
      <c r="K80" s="1457"/>
      <c r="L80" s="1460"/>
    </row>
    <row r="81" spans="1:12" ht="27.95" customHeight="1" x14ac:dyDescent="0.25">
      <c r="A81" s="1476" t="s">
        <v>502</v>
      </c>
      <c r="B81" s="1478" t="s">
        <v>1089</v>
      </c>
      <c r="C81" s="706"/>
      <c r="D81" s="1480" t="s">
        <v>873</v>
      </c>
      <c r="E81" s="1459">
        <f>'BS old'!D44</f>
        <v>0</v>
      </c>
      <c r="F81" s="1459"/>
      <c r="G81" s="1459"/>
      <c r="H81" s="701"/>
      <c r="I81" s="1456">
        <f>'BS old'!F44</f>
        <v>0</v>
      </c>
      <c r="J81" s="1457"/>
      <c r="K81" s="1458"/>
      <c r="L81" s="474"/>
    </row>
    <row r="82" spans="1:12" ht="27.95" customHeight="1" x14ac:dyDescent="0.25">
      <c r="A82" s="1476"/>
      <c r="B82" s="1478"/>
      <c r="C82" s="706"/>
      <c r="D82" s="1480"/>
      <c r="E82" s="1459">
        <f>'BS old'!E44</f>
        <v>0</v>
      </c>
      <c r="F82" s="1459"/>
      <c r="G82" s="1459"/>
      <c r="H82" s="709"/>
      <c r="I82" s="542"/>
      <c r="J82" s="1456">
        <f>'BS old'!G44</f>
        <v>0</v>
      </c>
      <c r="K82" s="1457"/>
      <c r="L82" s="1460"/>
    </row>
    <row r="83" spans="1:12" ht="27.95" customHeight="1" x14ac:dyDescent="0.25">
      <c r="A83" s="1476" t="s">
        <v>505</v>
      </c>
      <c r="B83" s="1478" t="s">
        <v>1088</v>
      </c>
      <c r="C83" s="706"/>
      <c r="D83" s="1480" t="s">
        <v>876</v>
      </c>
      <c r="E83" s="1459">
        <f>'BS old'!D45</f>
        <v>0</v>
      </c>
      <c r="F83" s="1459"/>
      <c r="G83" s="1459"/>
      <c r="H83" s="701"/>
      <c r="I83" s="1456">
        <f>'BS old'!F45</f>
        <v>0</v>
      </c>
      <c r="J83" s="1457"/>
      <c r="K83" s="1458"/>
      <c r="L83" s="474"/>
    </row>
    <row r="84" spans="1:12" ht="27.95" customHeight="1" x14ac:dyDescent="0.25">
      <c r="A84" s="1476"/>
      <c r="B84" s="1478"/>
      <c r="C84" s="706"/>
      <c r="D84" s="1480"/>
      <c r="E84" s="1459">
        <f>'BS old'!E45</f>
        <v>0</v>
      </c>
      <c r="F84" s="1459"/>
      <c r="G84" s="1459"/>
      <c r="H84" s="709"/>
      <c r="I84" s="542"/>
      <c r="J84" s="1456">
        <f>'BS old'!G45</f>
        <v>0</v>
      </c>
      <c r="K84" s="1457"/>
      <c r="L84" s="1460"/>
    </row>
    <row r="85" spans="1:12" ht="27.95" customHeight="1" x14ac:dyDescent="0.25">
      <c r="A85" s="1476" t="s">
        <v>508</v>
      </c>
      <c r="B85" s="1478" t="s">
        <v>1087</v>
      </c>
      <c r="C85" s="706"/>
      <c r="D85" s="1480" t="s">
        <v>879</v>
      </c>
      <c r="E85" s="1459">
        <f>'BS old'!D46</f>
        <v>0</v>
      </c>
      <c r="F85" s="1459"/>
      <c r="G85" s="1459"/>
      <c r="H85" s="701"/>
      <c r="I85" s="1456">
        <f>'BS old'!F46</f>
        <v>0</v>
      </c>
      <c r="J85" s="1457"/>
      <c r="K85" s="1458"/>
      <c r="L85" s="474"/>
    </row>
    <row r="86" spans="1:12" ht="27.95" customHeight="1" x14ac:dyDescent="0.25">
      <c r="A86" s="1476"/>
      <c r="B86" s="1478"/>
      <c r="C86" s="706"/>
      <c r="D86" s="1480"/>
      <c r="E86" s="1459">
        <f>'BS old'!E46</f>
        <v>0</v>
      </c>
      <c r="F86" s="1459"/>
      <c r="G86" s="1459"/>
      <c r="H86" s="709"/>
      <c r="I86" s="542"/>
      <c r="J86" s="1456">
        <f>'BS old'!G46</f>
        <v>0</v>
      </c>
      <c r="K86" s="1457"/>
      <c r="L86" s="1460"/>
    </row>
    <row r="87" spans="1:12" ht="27.95" customHeight="1" x14ac:dyDescent="0.25">
      <c r="A87" s="1501" t="s">
        <v>577</v>
      </c>
      <c r="B87" s="1490" t="s">
        <v>1086</v>
      </c>
      <c r="C87" s="710"/>
      <c r="D87" s="1480" t="s">
        <v>882</v>
      </c>
      <c r="E87" s="1459">
        <f>'BS old'!D47</f>
        <v>0</v>
      </c>
      <c r="F87" s="1459"/>
      <c r="G87" s="1459"/>
      <c r="H87" s="701"/>
      <c r="I87" s="1456">
        <f>'BS old'!F47</f>
        <v>0</v>
      </c>
      <c r="J87" s="1457"/>
      <c r="K87" s="1458"/>
      <c r="L87" s="474"/>
    </row>
    <row r="88" spans="1:12" ht="27.95" customHeight="1" x14ac:dyDescent="0.25">
      <c r="A88" s="1488"/>
      <c r="B88" s="1490"/>
      <c r="C88" s="710"/>
      <c r="D88" s="1480"/>
      <c r="E88" s="1459">
        <f>'BS old'!E47</f>
        <v>0</v>
      </c>
      <c r="F88" s="1459"/>
      <c r="G88" s="1459"/>
      <c r="H88" s="709"/>
      <c r="I88" s="542"/>
      <c r="J88" s="1456">
        <f>'BS old'!G47</f>
        <v>0</v>
      </c>
      <c r="K88" s="1457"/>
      <c r="L88" s="1460"/>
    </row>
    <row r="89" spans="1:12" s="404" customFormat="1" ht="27.95" customHeight="1" x14ac:dyDescent="0.25">
      <c r="A89" s="1500" t="s">
        <v>580</v>
      </c>
      <c r="B89" s="1478" t="s">
        <v>1085</v>
      </c>
      <c r="C89" s="706"/>
      <c r="D89" s="1480" t="s">
        <v>885</v>
      </c>
      <c r="E89" s="1459">
        <f>'BS old'!D48</f>
        <v>0</v>
      </c>
      <c r="F89" s="1459"/>
      <c r="G89" s="1459"/>
      <c r="H89" s="701"/>
      <c r="I89" s="1456">
        <f>'BS old'!F48</f>
        <v>0</v>
      </c>
      <c r="J89" s="1457"/>
      <c r="K89" s="1458"/>
      <c r="L89" s="474"/>
    </row>
    <row r="90" spans="1:12" s="404" customFormat="1" ht="27.95" customHeight="1" x14ac:dyDescent="0.25">
      <c r="A90" s="1487"/>
      <c r="B90" s="1478"/>
      <c r="C90" s="706"/>
      <c r="D90" s="1480"/>
      <c r="E90" s="1459">
        <f>'BS old'!E48</f>
        <v>0</v>
      </c>
      <c r="F90" s="1459"/>
      <c r="G90" s="1459"/>
      <c r="H90" s="709"/>
      <c r="I90" s="542"/>
      <c r="J90" s="1456">
        <f>'BS old'!G48</f>
        <v>0</v>
      </c>
      <c r="K90" s="1457"/>
      <c r="L90" s="1460"/>
    </row>
    <row r="91" spans="1:12" s="404" customFormat="1" ht="27.95" customHeight="1" x14ac:dyDescent="0.25">
      <c r="A91" s="1476" t="s">
        <v>496</v>
      </c>
      <c r="B91" s="1478" t="s">
        <v>1080</v>
      </c>
      <c r="C91" s="706"/>
      <c r="D91" s="1480" t="s">
        <v>888</v>
      </c>
      <c r="E91" s="1459">
        <f>'BS old'!D49</f>
        <v>0</v>
      </c>
      <c r="F91" s="1459"/>
      <c r="G91" s="1459"/>
      <c r="H91" s="701"/>
      <c r="I91" s="1456">
        <f>'BS old'!F49</f>
        <v>0</v>
      </c>
      <c r="J91" s="1457"/>
      <c r="K91" s="1458"/>
      <c r="L91" s="474"/>
    </row>
    <row r="92" spans="1:12" s="404" customFormat="1" ht="27.95" customHeight="1" x14ac:dyDescent="0.25">
      <c r="A92" s="1476"/>
      <c r="B92" s="1478"/>
      <c r="C92" s="706"/>
      <c r="D92" s="1480"/>
      <c r="E92" s="1459">
        <f>'BS old'!E49</f>
        <v>0</v>
      </c>
      <c r="F92" s="1459"/>
      <c r="G92" s="1459"/>
      <c r="H92" s="709"/>
      <c r="I92" s="542"/>
      <c r="J92" s="1456">
        <f>'BS old'!G49</f>
        <v>0</v>
      </c>
      <c r="K92" s="1457"/>
      <c r="L92" s="1460"/>
    </row>
    <row r="93" spans="1:12" ht="27.95" customHeight="1" x14ac:dyDescent="0.25">
      <c r="A93" s="1476" t="s">
        <v>499</v>
      </c>
      <c r="B93" s="1478" t="s">
        <v>1079</v>
      </c>
      <c r="C93" s="706"/>
      <c r="D93" s="1480" t="s">
        <v>891</v>
      </c>
      <c r="E93" s="1459">
        <f>'BS old'!D50</f>
        <v>0</v>
      </c>
      <c r="F93" s="1459"/>
      <c r="G93" s="1459"/>
      <c r="H93" s="701"/>
      <c r="I93" s="1456">
        <f>'BS old'!F50</f>
        <v>0</v>
      </c>
      <c r="J93" s="1457"/>
      <c r="K93" s="1458"/>
      <c r="L93" s="474"/>
    </row>
    <row r="94" spans="1:12" ht="27.95" customHeight="1" x14ac:dyDescent="0.25">
      <c r="A94" s="1476"/>
      <c r="B94" s="1478"/>
      <c r="C94" s="706"/>
      <c r="D94" s="1480"/>
      <c r="E94" s="1459">
        <f>'BS old'!E50</f>
        <v>0</v>
      </c>
      <c r="F94" s="1459"/>
      <c r="G94" s="1459"/>
      <c r="H94" s="709"/>
      <c r="I94" s="542"/>
      <c r="J94" s="1456">
        <f>'BS old'!G50</f>
        <v>0</v>
      </c>
      <c r="K94" s="1457"/>
      <c r="L94" s="1460"/>
    </row>
    <row r="95" spans="1:12" ht="11.25" customHeight="1" x14ac:dyDescent="0.25">
      <c r="A95" s="1473" t="s">
        <v>1027</v>
      </c>
      <c r="B95" s="1481" t="s">
        <v>1071</v>
      </c>
      <c r="C95" s="707"/>
      <c r="D95" s="1483" t="s">
        <v>1025</v>
      </c>
      <c r="E95" s="1463" t="s">
        <v>2</v>
      </c>
      <c r="F95" s="1485"/>
      <c r="G95" s="1485"/>
      <c r="H95" s="1485"/>
      <c r="I95" s="1485"/>
      <c r="J95" s="1466"/>
      <c r="K95" s="1467" t="s">
        <v>1070</v>
      </c>
      <c r="L95" s="1468"/>
    </row>
    <row r="96" spans="1:12" ht="11.25" customHeight="1" x14ac:dyDescent="0.15">
      <c r="A96" s="1474"/>
      <c r="B96" s="1482"/>
      <c r="C96" s="708"/>
      <c r="D96" s="1484"/>
      <c r="E96" s="1486">
        <v>1</v>
      </c>
      <c r="F96" s="1482" t="s">
        <v>1069</v>
      </c>
      <c r="G96" s="1482"/>
      <c r="H96" s="702"/>
      <c r="I96" s="1469" t="s">
        <v>1068</v>
      </c>
      <c r="J96" s="1470"/>
      <c r="K96" s="1463"/>
      <c r="L96" s="1464"/>
    </row>
    <row r="97" spans="1:14" ht="12" customHeight="1" x14ac:dyDescent="0.15">
      <c r="A97" s="1502"/>
      <c r="B97" s="1497"/>
      <c r="C97" s="713"/>
      <c r="D97" s="1484"/>
      <c r="E97" s="1503"/>
      <c r="F97" s="1497" t="s">
        <v>1067</v>
      </c>
      <c r="G97" s="1497"/>
      <c r="H97" s="703"/>
      <c r="I97" s="1498"/>
      <c r="J97" s="1499"/>
      <c r="K97" s="1496" t="s">
        <v>1066</v>
      </c>
      <c r="L97" s="1472"/>
    </row>
    <row r="98" spans="1:14" ht="27.95" customHeight="1" x14ac:dyDescent="0.25">
      <c r="A98" s="1476" t="s">
        <v>502</v>
      </c>
      <c r="B98" s="1478" t="s">
        <v>1078</v>
      </c>
      <c r="C98" s="705"/>
      <c r="D98" s="1479" t="s">
        <v>894</v>
      </c>
      <c r="E98" s="1459">
        <f>'BS old'!D51</f>
        <v>0</v>
      </c>
      <c r="F98" s="1459"/>
      <c r="G98" s="1459"/>
      <c r="H98" s="701"/>
      <c r="I98" s="1456">
        <f>'BS old'!F51</f>
        <v>0</v>
      </c>
      <c r="J98" s="1457"/>
      <c r="K98" s="1458"/>
      <c r="L98" s="474"/>
      <c r="N98" s="456" t="s">
        <v>983</v>
      </c>
    </row>
    <row r="99" spans="1:14" ht="27.95" customHeight="1" x14ac:dyDescent="0.25">
      <c r="A99" s="1476"/>
      <c r="B99" s="1478"/>
      <c r="C99" s="706"/>
      <c r="D99" s="1480"/>
      <c r="E99" s="1459">
        <f>'BS old'!E51</f>
        <v>0</v>
      </c>
      <c r="F99" s="1459"/>
      <c r="G99" s="1459"/>
      <c r="H99" s="709"/>
      <c r="I99" s="542"/>
      <c r="J99" s="1456">
        <f>'BS old'!G51</f>
        <v>0</v>
      </c>
      <c r="K99" s="1457"/>
      <c r="L99" s="1460"/>
    </row>
    <row r="100" spans="1:14" ht="27.95" customHeight="1" x14ac:dyDescent="0.25">
      <c r="A100" s="1476" t="s">
        <v>505</v>
      </c>
      <c r="B100" s="1478" t="s">
        <v>1084</v>
      </c>
      <c r="C100" s="706"/>
      <c r="D100" s="1480" t="s">
        <v>897</v>
      </c>
      <c r="E100" s="1459">
        <f>'BS old'!D52</f>
        <v>0</v>
      </c>
      <c r="F100" s="1459"/>
      <c r="G100" s="1459"/>
      <c r="H100" s="701"/>
      <c r="I100" s="1456">
        <f>'BS old'!F52</f>
        <v>0</v>
      </c>
      <c r="J100" s="1457"/>
      <c r="K100" s="1458"/>
      <c r="L100" s="474"/>
    </row>
    <row r="101" spans="1:14" ht="27.95" customHeight="1" x14ac:dyDescent="0.25">
      <c r="A101" s="1476"/>
      <c r="B101" s="1478"/>
      <c r="C101" s="706"/>
      <c r="D101" s="1480"/>
      <c r="E101" s="1459">
        <f>'BS old'!E52</f>
        <v>0</v>
      </c>
      <c r="F101" s="1459"/>
      <c r="G101" s="1459"/>
      <c r="H101" s="709"/>
      <c r="I101" s="542"/>
      <c r="J101" s="1456">
        <f>'BS old'!G52</f>
        <v>0</v>
      </c>
      <c r="K101" s="1457"/>
      <c r="L101" s="1460"/>
    </row>
    <row r="102" spans="1:14" ht="27.95" customHeight="1" x14ac:dyDescent="0.25">
      <c r="A102" s="1476" t="s">
        <v>508</v>
      </c>
      <c r="B102" s="1478" t="s">
        <v>1074</v>
      </c>
      <c r="C102" s="705"/>
      <c r="D102" s="1479" t="s">
        <v>900</v>
      </c>
      <c r="E102" s="1459">
        <f>'BS old'!D53</f>
        <v>0</v>
      </c>
      <c r="F102" s="1459"/>
      <c r="G102" s="1459"/>
      <c r="H102" s="701"/>
      <c r="I102" s="1456">
        <f>'BS old'!F53</f>
        <v>0</v>
      </c>
      <c r="J102" s="1457"/>
      <c r="K102" s="1458"/>
      <c r="L102" s="474"/>
    </row>
    <row r="103" spans="1:14" ht="27.95" customHeight="1" x14ac:dyDescent="0.25">
      <c r="A103" s="1476"/>
      <c r="B103" s="1478"/>
      <c r="C103" s="706"/>
      <c r="D103" s="1480"/>
      <c r="E103" s="1459">
        <f>'BS old'!E53</f>
        <v>0</v>
      </c>
      <c r="F103" s="1459"/>
      <c r="G103" s="1459"/>
      <c r="H103" s="709"/>
      <c r="I103" s="542"/>
      <c r="J103" s="1456">
        <f>'BS old'!G53</f>
        <v>0</v>
      </c>
      <c r="K103" s="1457"/>
      <c r="L103" s="1460"/>
    </row>
    <row r="104" spans="1:14" ht="27.95" customHeight="1" x14ac:dyDescent="0.25">
      <c r="A104" s="1476" t="s">
        <v>511</v>
      </c>
      <c r="B104" s="1478" t="s">
        <v>1083</v>
      </c>
      <c r="C104" s="706"/>
      <c r="D104" s="1480" t="s">
        <v>903</v>
      </c>
      <c r="E104" s="1459">
        <f>'BS old'!D54</f>
        <v>0</v>
      </c>
      <c r="F104" s="1459"/>
      <c r="G104" s="1459"/>
      <c r="H104" s="701"/>
      <c r="I104" s="1456">
        <f>'BS old'!F54</f>
        <v>0</v>
      </c>
      <c r="J104" s="1457"/>
      <c r="K104" s="1458"/>
      <c r="L104" s="474"/>
    </row>
    <row r="105" spans="1:14" ht="27.95" customHeight="1" x14ac:dyDescent="0.25">
      <c r="A105" s="1476"/>
      <c r="B105" s="1478"/>
      <c r="C105" s="706"/>
      <c r="D105" s="1480"/>
      <c r="E105" s="1459">
        <f>'BS old'!E54</f>
        <v>0</v>
      </c>
      <c r="F105" s="1459"/>
      <c r="G105" s="1459"/>
      <c r="H105" s="709"/>
      <c r="I105" s="542"/>
      <c r="J105" s="1456">
        <f>'BS old'!G54</f>
        <v>0</v>
      </c>
      <c r="K105" s="1457"/>
      <c r="L105" s="1460"/>
    </row>
    <row r="106" spans="1:14" ht="27.95" customHeight="1" x14ac:dyDescent="0.25">
      <c r="A106" s="1494" t="s">
        <v>595</v>
      </c>
      <c r="B106" s="1495" t="s">
        <v>1082</v>
      </c>
      <c r="C106" s="711"/>
      <c r="D106" s="1479" t="s">
        <v>905</v>
      </c>
      <c r="E106" s="1459">
        <f>'BS old'!D55</f>
        <v>0</v>
      </c>
      <c r="F106" s="1459"/>
      <c r="G106" s="1459"/>
      <c r="H106" s="701"/>
      <c r="I106" s="1456">
        <f>'BS old'!F55</f>
        <v>0</v>
      </c>
      <c r="J106" s="1457"/>
      <c r="K106" s="1458"/>
      <c r="L106" s="474"/>
    </row>
    <row r="107" spans="1:14" ht="27.95" customHeight="1" x14ac:dyDescent="0.25">
      <c r="A107" s="1492"/>
      <c r="B107" s="1490"/>
      <c r="C107" s="710"/>
      <c r="D107" s="1480"/>
      <c r="E107" s="1459">
        <f>'BS old'!E55</f>
        <v>0</v>
      </c>
      <c r="F107" s="1459"/>
      <c r="G107" s="1459"/>
      <c r="H107" s="709"/>
      <c r="I107" s="542"/>
      <c r="J107" s="1456">
        <f>'BS old'!G55</f>
        <v>0</v>
      </c>
      <c r="K107" s="1457"/>
      <c r="L107" s="1460"/>
    </row>
    <row r="108" spans="1:14" s="404" customFormat="1" ht="27.95" customHeight="1" x14ac:dyDescent="0.25">
      <c r="A108" s="1504" t="s">
        <v>598</v>
      </c>
      <c r="B108" s="1478" t="s">
        <v>1081</v>
      </c>
      <c r="C108" s="706"/>
      <c r="D108" s="1480" t="s">
        <v>908</v>
      </c>
      <c r="E108" s="1459">
        <f>'BS old'!D56</f>
        <v>0</v>
      </c>
      <c r="F108" s="1459"/>
      <c r="G108" s="1459"/>
      <c r="H108" s="701"/>
      <c r="I108" s="1456">
        <f>'BS old'!F56</f>
        <v>0</v>
      </c>
      <c r="J108" s="1457"/>
      <c r="K108" s="1458"/>
      <c r="L108" s="474"/>
    </row>
    <row r="109" spans="1:14" s="404" customFormat="1" ht="27.95" customHeight="1" x14ac:dyDescent="0.25">
      <c r="A109" s="1504"/>
      <c r="B109" s="1478"/>
      <c r="C109" s="706"/>
      <c r="D109" s="1480"/>
      <c r="E109" s="1459">
        <f>'BS old'!E56</f>
        <v>0</v>
      </c>
      <c r="F109" s="1459"/>
      <c r="G109" s="1459"/>
      <c r="H109" s="709"/>
      <c r="I109" s="542"/>
      <c r="J109" s="1456">
        <f>'BS old'!G56</f>
        <v>0</v>
      </c>
      <c r="K109" s="1457"/>
      <c r="L109" s="1460"/>
    </row>
    <row r="110" spans="1:14" s="404" customFormat="1" ht="27.95" customHeight="1" x14ac:dyDescent="0.25">
      <c r="A110" s="1476" t="s">
        <v>496</v>
      </c>
      <c r="B110" s="1478" t="s">
        <v>1080</v>
      </c>
      <c r="C110" s="705"/>
      <c r="D110" s="1479" t="s">
        <v>911</v>
      </c>
      <c r="E110" s="1459">
        <f>'BS old'!D57</f>
        <v>0</v>
      </c>
      <c r="F110" s="1459"/>
      <c r="G110" s="1459"/>
      <c r="H110" s="701"/>
      <c r="I110" s="1456">
        <f>'BS old'!F57</f>
        <v>0</v>
      </c>
      <c r="J110" s="1457"/>
      <c r="K110" s="1458"/>
      <c r="L110" s="474"/>
    </row>
    <row r="111" spans="1:14" s="404" customFormat="1" ht="27.95" customHeight="1" x14ac:dyDescent="0.25">
      <c r="A111" s="1476"/>
      <c r="B111" s="1478"/>
      <c r="C111" s="706"/>
      <c r="D111" s="1480"/>
      <c r="E111" s="1459">
        <f>'BS old'!E57</f>
        <v>0</v>
      </c>
      <c r="F111" s="1459"/>
      <c r="G111" s="1459"/>
      <c r="H111" s="709"/>
      <c r="I111" s="542"/>
      <c r="J111" s="1456">
        <f>'BS old'!G57</f>
        <v>0</v>
      </c>
      <c r="K111" s="1457"/>
      <c r="L111" s="1460"/>
    </row>
    <row r="112" spans="1:14" ht="27.95" customHeight="1" x14ac:dyDescent="0.25">
      <c r="A112" s="1476" t="s">
        <v>499</v>
      </c>
      <c r="B112" s="1478" t="s">
        <v>1079</v>
      </c>
      <c r="C112" s="706"/>
      <c r="D112" s="1480" t="s">
        <v>914</v>
      </c>
      <c r="E112" s="1459">
        <f>'BS old'!D58</f>
        <v>0</v>
      </c>
      <c r="F112" s="1459"/>
      <c r="G112" s="1459"/>
      <c r="H112" s="701"/>
      <c r="I112" s="1456">
        <f>'BS old'!F58</f>
        <v>0</v>
      </c>
      <c r="J112" s="1457"/>
      <c r="K112" s="1458"/>
      <c r="L112" s="474"/>
    </row>
    <row r="113" spans="1:12" ht="27.95" customHeight="1" x14ac:dyDescent="0.25">
      <c r="A113" s="1476"/>
      <c r="B113" s="1478"/>
      <c r="C113" s="706"/>
      <c r="D113" s="1480"/>
      <c r="E113" s="1459">
        <f>'BS old'!E58</f>
        <v>0</v>
      </c>
      <c r="F113" s="1459"/>
      <c r="G113" s="1459"/>
      <c r="H113" s="709"/>
      <c r="I113" s="542"/>
      <c r="J113" s="1456">
        <f>'BS old'!G58</f>
        <v>0</v>
      </c>
      <c r="K113" s="1457"/>
      <c r="L113" s="1460"/>
    </row>
    <row r="114" spans="1:12" ht="27.95" customHeight="1" x14ac:dyDescent="0.25">
      <c r="A114" s="1476" t="s">
        <v>502</v>
      </c>
      <c r="B114" s="1478" t="s">
        <v>1078</v>
      </c>
      <c r="C114" s="705"/>
      <c r="D114" s="1479" t="s">
        <v>916</v>
      </c>
      <c r="E114" s="1459">
        <f>'BS old'!D59</f>
        <v>0</v>
      </c>
      <c r="F114" s="1459"/>
      <c r="G114" s="1459"/>
      <c r="H114" s="701"/>
      <c r="I114" s="1456">
        <f>'BS old'!F59</f>
        <v>0</v>
      </c>
      <c r="J114" s="1457"/>
      <c r="K114" s="1458"/>
      <c r="L114" s="474"/>
    </row>
    <row r="115" spans="1:12" ht="27.95" customHeight="1" x14ac:dyDescent="0.25">
      <c r="A115" s="1476"/>
      <c r="B115" s="1478"/>
      <c r="C115" s="706"/>
      <c r="D115" s="1480"/>
      <c r="E115" s="1459">
        <f>'BS old'!E59</f>
        <v>0</v>
      </c>
      <c r="F115" s="1459"/>
      <c r="G115" s="1459"/>
      <c r="H115" s="709"/>
      <c r="I115" s="542"/>
      <c r="J115" s="1456">
        <f>'BS old'!G59</f>
        <v>0</v>
      </c>
      <c r="K115" s="1457"/>
      <c r="L115" s="1460"/>
    </row>
    <row r="116" spans="1:12" ht="27.95" customHeight="1" x14ac:dyDescent="0.25">
      <c r="A116" s="1476" t="s">
        <v>505</v>
      </c>
      <c r="B116" s="1478" t="s">
        <v>1077</v>
      </c>
      <c r="C116" s="706"/>
      <c r="D116" s="1480" t="s">
        <v>918</v>
      </c>
      <c r="E116" s="1459">
        <f>'BS old'!D60</f>
        <v>0</v>
      </c>
      <c r="F116" s="1459"/>
      <c r="G116" s="1459"/>
      <c r="H116" s="701"/>
      <c r="I116" s="1456">
        <f>'BS old'!F60</f>
        <v>0</v>
      </c>
      <c r="J116" s="1457"/>
      <c r="K116" s="1458"/>
      <c r="L116" s="474"/>
    </row>
    <row r="117" spans="1:12" ht="27.95" customHeight="1" x14ac:dyDescent="0.25">
      <c r="A117" s="1476"/>
      <c r="B117" s="1478"/>
      <c r="C117" s="706"/>
      <c r="D117" s="1480"/>
      <c r="E117" s="1459">
        <f>'BS old'!E60</f>
        <v>0</v>
      </c>
      <c r="F117" s="1459"/>
      <c r="G117" s="1459"/>
      <c r="H117" s="709"/>
      <c r="I117" s="542"/>
      <c r="J117" s="1456">
        <f>'BS old'!G60</f>
        <v>0</v>
      </c>
      <c r="K117" s="1457"/>
      <c r="L117" s="1460"/>
    </row>
    <row r="118" spans="1:12" ht="27.95" customHeight="1" x14ac:dyDescent="0.25">
      <c r="A118" s="1476" t="s">
        <v>508</v>
      </c>
      <c r="B118" s="1478" t="s">
        <v>1076</v>
      </c>
      <c r="C118" s="705"/>
      <c r="D118" s="1479" t="s">
        <v>921</v>
      </c>
      <c r="E118" s="1459">
        <f>'BS old'!D61</f>
        <v>0</v>
      </c>
      <c r="F118" s="1459"/>
      <c r="G118" s="1459"/>
      <c r="H118" s="701"/>
      <c r="I118" s="1456">
        <f>'BS old'!F61</f>
        <v>0</v>
      </c>
      <c r="J118" s="1457"/>
      <c r="K118" s="1458"/>
      <c r="L118" s="474"/>
    </row>
    <row r="119" spans="1:12" ht="27.95" customHeight="1" x14ac:dyDescent="0.25">
      <c r="A119" s="1476"/>
      <c r="B119" s="1478"/>
      <c r="C119" s="706"/>
      <c r="D119" s="1480"/>
      <c r="E119" s="1459">
        <f>'BS old'!E61</f>
        <v>0</v>
      </c>
      <c r="F119" s="1459"/>
      <c r="G119" s="1459"/>
      <c r="H119" s="709"/>
      <c r="I119" s="542"/>
      <c r="J119" s="1456">
        <f>'BS old'!G61</f>
        <v>0</v>
      </c>
      <c r="K119" s="1457"/>
      <c r="L119" s="1460"/>
    </row>
    <row r="120" spans="1:12" ht="27.95" customHeight="1" x14ac:dyDescent="0.25">
      <c r="A120" s="1476" t="s">
        <v>511</v>
      </c>
      <c r="B120" s="1478" t="s">
        <v>1075</v>
      </c>
      <c r="C120" s="706"/>
      <c r="D120" s="1480" t="s">
        <v>924</v>
      </c>
      <c r="E120" s="1459">
        <f>'BS old'!D62</f>
        <v>0</v>
      </c>
      <c r="F120" s="1459"/>
      <c r="G120" s="1459"/>
      <c r="H120" s="701"/>
      <c r="I120" s="1456">
        <f>'BS old'!F62</f>
        <v>0</v>
      </c>
      <c r="J120" s="1457"/>
      <c r="K120" s="1458"/>
      <c r="L120" s="474"/>
    </row>
    <row r="121" spans="1:12" ht="27.95" customHeight="1" x14ac:dyDescent="0.25">
      <c r="A121" s="1476"/>
      <c r="B121" s="1478"/>
      <c r="C121" s="706"/>
      <c r="D121" s="1480"/>
      <c r="E121" s="1459">
        <f>'BS old'!E62</f>
        <v>0</v>
      </c>
      <c r="F121" s="1459"/>
      <c r="G121" s="1459"/>
      <c r="H121" s="709"/>
      <c r="I121" s="542"/>
      <c r="J121" s="1456">
        <f>'BS old'!G62</f>
        <v>0</v>
      </c>
      <c r="K121" s="1457"/>
      <c r="L121" s="1460"/>
    </row>
    <row r="122" spans="1:12" ht="27.95" customHeight="1" x14ac:dyDescent="0.25">
      <c r="A122" s="1476" t="s">
        <v>532</v>
      </c>
      <c r="B122" s="1478" t="s">
        <v>1074</v>
      </c>
      <c r="C122" s="705"/>
      <c r="D122" s="1479" t="s">
        <v>926</v>
      </c>
      <c r="E122" s="1459">
        <f>'BS old'!D63</f>
        <v>0</v>
      </c>
      <c r="F122" s="1459"/>
      <c r="G122" s="1459"/>
      <c r="H122" s="701"/>
      <c r="I122" s="1456">
        <f>'BS old'!F63</f>
        <v>0</v>
      </c>
      <c r="J122" s="1457"/>
      <c r="K122" s="1458"/>
      <c r="L122" s="474"/>
    </row>
    <row r="123" spans="1:12" ht="27.95" customHeight="1" x14ac:dyDescent="0.25">
      <c r="A123" s="1476"/>
      <c r="B123" s="1478"/>
      <c r="C123" s="706"/>
      <c r="D123" s="1480"/>
      <c r="E123" s="1459">
        <f>'BS old'!E63</f>
        <v>0</v>
      </c>
      <c r="F123" s="1459"/>
      <c r="G123" s="1459"/>
      <c r="H123" s="709"/>
      <c r="I123" s="542"/>
      <c r="J123" s="1456">
        <f>'BS old'!G63</f>
        <v>0</v>
      </c>
      <c r="K123" s="1457"/>
      <c r="L123" s="1460"/>
    </row>
    <row r="124" spans="1:12" ht="27.95" customHeight="1" x14ac:dyDescent="0.25">
      <c r="A124" s="1491" t="s">
        <v>613</v>
      </c>
      <c r="B124" s="1489" t="s">
        <v>1073</v>
      </c>
      <c r="C124" s="711"/>
      <c r="D124" s="1480" t="s">
        <v>929</v>
      </c>
      <c r="E124" s="1459">
        <f>'BS old'!D64</f>
        <v>0</v>
      </c>
      <c r="F124" s="1459"/>
      <c r="G124" s="1459"/>
      <c r="H124" s="701"/>
      <c r="I124" s="1456">
        <f>'BS old'!F64</f>
        <v>0</v>
      </c>
      <c r="J124" s="1457"/>
      <c r="K124" s="1458"/>
      <c r="L124" s="474"/>
    </row>
    <row r="125" spans="1:12" ht="27.95" customHeight="1" x14ac:dyDescent="0.25">
      <c r="A125" s="1492"/>
      <c r="B125" s="1490"/>
      <c r="C125" s="710"/>
      <c r="D125" s="1480"/>
      <c r="E125" s="1459">
        <f>'BS old'!E64</f>
        <v>0</v>
      </c>
      <c r="F125" s="1459"/>
      <c r="G125" s="1459"/>
      <c r="H125" s="709"/>
      <c r="I125" s="542"/>
      <c r="J125" s="1456">
        <f>'BS old'!G64</f>
        <v>0</v>
      </c>
      <c r="K125" s="1457"/>
      <c r="L125" s="1460"/>
    </row>
    <row r="126" spans="1:12" s="404" customFormat="1" ht="27.95" customHeight="1" x14ac:dyDescent="0.25">
      <c r="A126" s="1487" t="s">
        <v>616</v>
      </c>
      <c r="B126" s="1478" t="s">
        <v>1072</v>
      </c>
      <c r="C126" s="705"/>
      <c r="D126" s="1479" t="s">
        <v>932</v>
      </c>
      <c r="E126" s="1459">
        <f>'BS old'!D65</f>
        <v>0</v>
      </c>
      <c r="F126" s="1459"/>
      <c r="G126" s="1459"/>
      <c r="H126" s="701"/>
      <c r="I126" s="1456">
        <f>'BS old'!F65</f>
        <v>0</v>
      </c>
      <c r="J126" s="1457"/>
      <c r="K126" s="1458"/>
      <c r="L126" s="474"/>
    </row>
    <row r="127" spans="1:12" s="404" customFormat="1" ht="27.95" customHeight="1" x14ac:dyDescent="0.25">
      <c r="A127" s="1487"/>
      <c r="B127" s="1478"/>
      <c r="C127" s="706"/>
      <c r="D127" s="1480"/>
      <c r="E127" s="1459">
        <f>'BS old'!E65</f>
        <v>0</v>
      </c>
      <c r="F127" s="1459"/>
      <c r="G127" s="1459"/>
      <c r="H127" s="709"/>
      <c r="I127" s="542"/>
      <c r="J127" s="1456">
        <f>'BS old'!G65</f>
        <v>0</v>
      </c>
      <c r="K127" s="1457"/>
      <c r="L127" s="1460"/>
    </row>
    <row r="128" spans="1:12" ht="11.25" customHeight="1" x14ac:dyDescent="0.25">
      <c r="A128" s="1473" t="s">
        <v>1027</v>
      </c>
      <c r="B128" s="1481" t="s">
        <v>1071</v>
      </c>
      <c r="C128" s="707"/>
      <c r="D128" s="1483" t="s">
        <v>1025</v>
      </c>
      <c r="E128" s="1463" t="s">
        <v>2</v>
      </c>
      <c r="F128" s="1485"/>
      <c r="G128" s="1485"/>
      <c r="H128" s="1485"/>
      <c r="I128" s="1485"/>
      <c r="J128" s="1466"/>
      <c r="K128" s="1467" t="s">
        <v>1070</v>
      </c>
      <c r="L128" s="1468"/>
    </row>
    <row r="129" spans="1:12" ht="11.25" customHeight="1" x14ac:dyDescent="0.15">
      <c r="A129" s="1474"/>
      <c r="B129" s="1482"/>
      <c r="C129" s="708"/>
      <c r="D129" s="1484"/>
      <c r="E129" s="1486">
        <v>1</v>
      </c>
      <c r="F129" s="1482" t="s">
        <v>1069</v>
      </c>
      <c r="G129" s="1482"/>
      <c r="H129" s="702"/>
      <c r="I129" s="1469" t="s">
        <v>1068</v>
      </c>
      <c r="J129" s="1470"/>
      <c r="K129" s="1463"/>
      <c r="L129" s="1464"/>
    </row>
    <row r="130" spans="1:12" ht="11.25" customHeight="1" x14ac:dyDescent="0.15">
      <c r="A130" s="1474"/>
      <c r="B130" s="1482"/>
      <c r="C130" s="708"/>
      <c r="D130" s="1484"/>
      <c r="E130" s="1486"/>
      <c r="F130" s="1482" t="s">
        <v>1067</v>
      </c>
      <c r="G130" s="1482"/>
      <c r="H130" s="702"/>
      <c r="I130" s="1469"/>
      <c r="J130" s="1470"/>
      <c r="K130" s="1471" t="s">
        <v>1066</v>
      </c>
      <c r="L130" s="1472"/>
    </row>
    <row r="131" spans="1:12" s="473" customFormat="1" ht="27.95" customHeight="1" x14ac:dyDescent="0.25">
      <c r="A131" s="1476" t="s">
        <v>496</v>
      </c>
      <c r="B131" s="1478" t="s">
        <v>1065</v>
      </c>
      <c r="C131" s="706"/>
      <c r="D131" s="1480" t="s">
        <v>620</v>
      </c>
      <c r="E131" s="1459">
        <f>'BS old'!D66</f>
        <v>0</v>
      </c>
      <c r="F131" s="1459"/>
      <c r="G131" s="1459"/>
      <c r="H131" s="701"/>
      <c r="I131" s="1456">
        <f>'BS old'!F66</f>
        <v>0</v>
      </c>
      <c r="J131" s="1457"/>
      <c r="K131" s="1458"/>
      <c r="L131" s="474"/>
    </row>
    <row r="132" spans="1:12" s="473" customFormat="1" ht="27.95" customHeight="1" x14ac:dyDescent="0.25">
      <c r="A132" s="1476"/>
      <c r="B132" s="1478"/>
      <c r="C132" s="706"/>
      <c r="D132" s="1480"/>
      <c r="E132" s="1459">
        <f>'BS old'!E66</f>
        <v>0</v>
      </c>
      <c r="F132" s="1459"/>
      <c r="G132" s="1459"/>
      <c r="H132" s="709"/>
      <c r="I132" s="542"/>
      <c r="J132" s="1456">
        <f>'BS old'!G66</f>
        <v>0</v>
      </c>
      <c r="K132" s="1457"/>
      <c r="L132" s="1460"/>
    </row>
    <row r="133" spans="1:12" s="473" customFormat="1" ht="27.95" customHeight="1" x14ac:dyDescent="0.25">
      <c r="A133" s="1476" t="s">
        <v>499</v>
      </c>
      <c r="B133" s="1478" t="s">
        <v>1064</v>
      </c>
      <c r="C133" s="706"/>
      <c r="D133" s="1480" t="s">
        <v>622</v>
      </c>
      <c r="E133" s="1459">
        <f>'BS old'!D67</f>
        <v>0</v>
      </c>
      <c r="F133" s="1459"/>
      <c r="G133" s="1459"/>
      <c r="H133" s="701"/>
      <c r="I133" s="1456">
        <f>'BS old'!F67</f>
        <v>0</v>
      </c>
      <c r="J133" s="1457"/>
      <c r="K133" s="1458"/>
      <c r="L133" s="474"/>
    </row>
    <row r="134" spans="1:12" ht="27.95" customHeight="1" x14ac:dyDescent="0.25">
      <c r="A134" s="1476"/>
      <c r="B134" s="1478"/>
      <c r="C134" s="706"/>
      <c r="D134" s="1480"/>
      <c r="E134" s="1459">
        <f>'BS old'!E67</f>
        <v>0</v>
      </c>
      <c r="F134" s="1459"/>
      <c r="G134" s="1459"/>
      <c r="H134" s="709"/>
      <c r="I134" s="542"/>
      <c r="J134" s="1456">
        <f>'BS old'!G67</f>
        <v>0</v>
      </c>
      <c r="K134" s="1457"/>
      <c r="L134" s="1460"/>
    </row>
    <row r="135" spans="1:12" ht="27.95" customHeight="1" x14ac:dyDescent="0.25">
      <c r="A135" s="1476" t="s">
        <v>502</v>
      </c>
      <c r="B135" s="1478" t="s">
        <v>1063</v>
      </c>
      <c r="C135" s="706"/>
      <c r="D135" s="1480" t="s">
        <v>624</v>
      </c>
      <c r="E135" s="1459">
        <f>'BS old'!D68</f>
        <v>0</v>
      </c>
      <c r="F135" s="1459"/>
      <c r="G135" s="1459"/>
      <c r="H135" s="701"/>
      <c r="I135" s="1456">
        <f>'BS old'!F68</f>
        <v>0</v>
      </c>
      <c r="J135" s="1457"/>
      <c r="K135" s="1458"/>
      <c r="L135" s="474"/>
    </row>
    <row r="136" spans="1:12" ht="27.95" customHeight="1" x14ac:dyDescent="0.25">
      <c r="A136" s="1476"/>
      <c r="B136" s="1478"/>
      <c r="C136" s="706"/>
      <c r="D136" s="1480"/>
      <c r="E136" s="1459">
        <f>'BS old'!E68</f>
        <v>0</v>
      </c>
      <c r="F136" s="1459"/>
      <c r="G136" s="1459"/>
      <c r="H136" s="709"/>
      <c r="I136" s="542"/>
      <c r="J136" s="1456">
        <f>'BS old'!G68</f>
        <v>0</v>
      </c>
      <c r="K136" s="1457"/>
      <c r="L136" s="1460"/>
    </row>
    <row r="137" spans="1:12" ht="27.95" customHeight="1" x14ac:dyDescent="0.25">
      <c r="A137" s="1476" t="s">
        <v>505</v>
      </c>
      <c r="B137" s="1478" t="s">
        <v>1062</v>
      </c>
      <c r="C137" s="706"/>
      <c r="D137" s="1480" t="s">
        <v>626</v>
      </c>
      <c r="E137" s="1459">
        <f>'BS old'!D69</f>
        <v>0</v>
      </c>
      <c r="F137" s="1459"/>
      <c r="G137" s="1459"/>
      <c r="H137" s="701"/>
      <c r="I137" s="1456">
        <f>'BS old'!F69</f>
        <v>0</v>
      </c>
      <c r="J137" s="1457"/>
      <c r="K137" s="1458"/>
      <c r="L137" s="474"/>
    </row>
    <row r="138" spans="1:12" ht="27.95" customHeight="1" x14ac:dyDescent="0.25">
      <c r="A138" s="1476"/>
      <c r="B138" s="1478"/>
      <c r="C138" s="706"/>
      <c r="D138" s="1480"/>
      <c r="E138" s="1459">
        <f>'BS old'!E69</f>
        <v>0</v>
      </c>
      <c r="F138" s="1459"/>
      <c r="G138" s="1459"/>
      <c r="H138" s="709"/>
      <c r="I138" s="542"/>
      <c r="J138" s="1456">
        <f>'BS old'!G69</f>
        <v>0</v>
      </c>
      <c r="K138" s="1457"/>
      <c r="L138" s="1460"/>
    </row>
    <row r="139" spans="1:12" ht="27.95" customHeight="1" x14ac:dyDescent="0.25">
      <c r="A139" s="1488" t="s">
        <v>627</v>
      </c>
      <c r="B139" s="1490" t="s">
        <v>1061</v>
      </c>
      <c r="C139" s="710"/>
      <c r="D139" s="1493" t="s">
        <v>629</v>
      </c>
      <c r="E139" s="1459">
        <f>'BS old'!D70</f>
        <v>0</v>
      </c>
      <c r="F139" s="1459"/>
      <c r="G139" s="1459"/>
      <c r="H139" s="701"/>
      <c r="I139" s="1456">
        <f>'BS old'!F70</f>
        <v>0</v>
      </c>
      <c r="J139" s="1457"/>
      <c r="K139" s="1458"/>
      <c r="L139" s="474"/>
    </row>
    <row r="140" spans="1:12" ht="27.95" customHeight="1" x14ac:dyDescent="0.25">
      <c r="A140" s="1488"/>
      <c r="B140" s="1490"/>
      <c r="C140" s="710"/>
      <c r="D140" s="1493"/>
      <c r="E140" s="1459">
        <f>'BS old'!E70</f>
        <v>0</v>
      </c>
      <c r="F140" s="1459"/>
      <c r="G140" s="1459"/>
      <c r="H140" s="709"/>
      <c r="I140" s="542"/>
      <c r="J140" s="1456">
        <f>'BS old'!G70</f>
        <v>0</v>
      </c>
      <c r="K140" s="1457"/>
      <c r="L140" s="1460"/>
    </row>
    <row r="141" spans="1:12" ht="27.95" customHeight="1" x14ac:dyDescent="0.25">
      <c r="A141" s="1487" t="s">
        <v>630</v>
      </c>
      <c r="B141" s="1478" t="s">
        <v>1060</v>
      </c>
      <c r="C141" s="706"/>
      <c r="D141" s="1480" t="s">
        <v>632</v>
      </c>
      <c r="E141" s="1459">
        <f>'BS old'!D71</f>
        <v>0</v>
      </c>
      <c r="F141" s="1459"/>
      <c r="G141" s="1459"/>
      <c r="H141" s="701"/>
      <c r="I141" s="1456">
        <f>'BS old'!F71</f>
        <v>0</v>
      </c>
      <c r="J141" s="1457"/>
      <c r="K141" s="1458"/>
      <c r="L141" s="474"/>
    </row>
    <row r="142" spans="1:12" ht="27.95" customHeight="1" x14ac:dyDescent="0.25">
      <c r="A142" s="1487"/>
      <c r="B142" s="1478"/>
      <c r="C142" s="706"/>
      <c r="D142" s="1480"/>
      <c r="E142" s="1459">
        <f>'BS old'!E71</f>
        <v>0</v>
      </c>
      <c r="F142" s="1459"/>
      <c r="G142" s="1459"/>
      <c r="H142" s="709"/>
      <c r="I142" s="542"/>
      <c r="J142" s="1456">
        <f>'BS old'!G71</f>
        <v>0</v>
      </c>
      <c r="K142" s="1457"/>
      <c r="L142" s="1460"/>
    </row>
    <row r="143" spans="1:12" ht="27.95" customHeight="1" x14ac:dyDescent="0.25">
      <c r="A143" s="1476" t="s">
        <v>496</v>
      </c>
      <c r="B143" s="1478" t="s">
        <v>1059</v>
      </c>
      <c r="C143" s="706"/>
      <c r="D143" s="1480" t="s">
        <v>634</v>
      </c>
      <c r="E143" s="1459">
        <f>'BS old'!D72</f>
        <v>0</v>
      </c>
      <c r="F143" s="1459"/>
      <c r="G143" s="1459"/>
      <c r="H143" s="701"/>
      <c r="I143" s="1456">
        <f>'BS old'!F72</f>
        <v>0</v>
      </c>
      <c r="J143" s="1457"/>
      <c r="K143" s="1458"/>
      <c r="L143" s="474"/>
    </row>
    <row r="144" spans="1:12" s="404" customFormat="1" ht="27.95" customHeight="1" x14ac:dyDescent="0.25">
      <c r="A144" s="1476"/>
      <c r="B144" s="1478"/>
      <c r="C144" s="706"/>
      <c r="D144" s="1480"/>
      <c r="E144" s="1459">
        <f>'BS old'!E72</f>
        <v>0</v>
      </c>
      <c r="F144" s="1459"/>
      <c r="G144" s="1459"/>
      <c r="H144" s="709"/>
      <c r="I144" s="542"/>
      <c r="J144" s="1456">
        <f>'BS old'!G72</f>
        <v>0</v>
      </c>
      <c r="K144" s="1457"/>
      <c r="L144" s="1460"/>
    </row>
    <row r="145" spans="1:12" s="404" customFormat="1" ht="27.95" customHeight="1" x14ac:dyDescent="0.25">
      <c r="A145" s="1476" t="s">
        <v>499</v>
      </c>
      <c r="B145" s="1478" t="s">
        <v>1058</v>
      </c>
      <c r="C145" s="706"/>
      <c r="D145" s="1480" t="s">
        <v>636</v>
      </c>
      <c r="E145" s="1459">
        <f>'BS old'!D73</f>
        <v>0</v>
      </c>
      <c r="F145" s="1459"/>
      <c r="G145" s="1459"/>
      <c r="H145" s="701"/>
      <c r="I145" s="1456">
        <f>'BS old'!F73</f>
        <v>0</v>
      </c>
      <c r="J145" s="1457"/>
      <c r="K145" s="1458"/>
      <c r="L145" s="474"/>
    </row>
    <row r="146" spans="1:12" ht="27.95" customHeight="1" x14ac:dyDescent="0.25">
      <c r="A146" s="1476"/>
      <c r="B146" s="1478"/>
      <c r="C146" s="706"/>
      <c r="D146" s="1480"/>
      <c r="E146" s="1459">
        <f>'BS old'!E73</f>
        <v>0</v>
      </c>
      <c r="F146" s="1459"/>
      <c r="G146" s="1459"/>
      <c r="H146" s="709"/>
      <c r="I146" s="542"/>
      <c r="J146" s="1456">
        <f>'BS old'!G73</f>
        <v>0</v>
      </c>
      <c r="K146" s="1457"/>
      <c r="L146" s="1460"/>
    </row>
    <row r="147" spans="1:12" ht="27.95" customHeight="1" x14ac:dyDescent="0.25">
      <c r="A147" s="1476" t="s">
        <v>502</v>
      </c>
      <c r="B147" s="1478" t="s">
        <v>1057</v>
      </c>
      <c r="C147" s="706"/>
      <c r="D147" s="1480" t="s">
        <v>638</v>
      </c>
      <c r="E147" s="1459">
        <f>'BS old'!D74</f>
        <v>0</v>
      </c>
      <c r="F147" s="1459"/>
      <c r="G147" s="1459"/>
      <c r="H147" s="701"/>
      <c r="I147" s="1456">
        <f>'BS old'!F74</f>
        <v>0</v>
      </c>
      <c r="J147" s="1457"/>
      <c r="K147" s="1458"/>
      <c r="L147" s="474"/>
    </row>
    <row r="148" spans="1:12" s="469" customFormat="1" ht="27.95" customHeight="1" x14ac:dyDescent="0.2">
      <c r="A148" s="1476"/>
      <c r="B148" s="1478"/>
      <c r="C148" s="706"/>
      <c r="D148" s="1480"/>
      <c r="E148" s="1459">
        <f>'BS old'!E74</f>
        <v>0</v>
      </c>
      <c r="F148" s="1459"/>
      <c r="G148" s="1459"/>
      <c r="H148" s="709"/>
      <c r="I148" s="542"/>
      <c r="J148" s="1456">
        <f>'BS old'!G74</f>
        <v>0</v>
      </c>
      <c r="K148" s="1457"/>
      <c r="L148" s="1460"/>
    </row>
    <row r="149" spans="1:12" s="469" customFormat="1" ht="30" customHeight="1" x14ac:dyDescent="0.2">
      <c r="A149" s="472" t="s">
        <v>1027</v>
      </c>
      <c r="B149" s="1463" t="s">
        <v>1026</v>
      </c>
      <c r="C149" s="1485"/>
      <c r="D149" s="1485"/>
      <c r="E149" s="1485"/>
      <c r="F149" s="1466"/>
      <c r="G149" s="471" t="s">
        <v>1025</v>
      </c>
      <c r="H149" s="730"/>
      <c r="I149" s="1463" t="s">
        <v>1024</v>
      </c>
      <c r="J149" s="1466"/>
      <c r="K149" s="1463" t="s">
        <v>1023</v>
      </c>
      <c r="L149" s="1464"/>
    </row>
    <row r="150" spans="1:12" s="469" customFormat="1" ht="27.75" customHeight="1" x14ac:dyDescent="0.2">
      <c r="A150" s="470"/>
      <c r="B150" s="1490" t="s">
        <v>1056</v>
      </c>
      <c r="C150" s="1490"/>
      <c r="D150" s="1518"/>
      <c r="E150" s="1518"/>
      <c r="F150" s="1518"/>
      <c r="G150" s="467" t="s">
        <v>645</v>
      </c>
      <c r="H150" s="731"/>
      <c r="I150" s="1456">
        <f>'BS old'!D81</f>
        <v>0</v>
      </c>
      <c r="J150" s="1458"/>
      <c r="K150" s="1456">
        <f>'BS old'!E81</f>
        <v>0</v>
      </c>
      <c r="L150" s="1460"/>
    </row>
    <row r="151" spans="1:12" s="469" customFormat="1" ht="27.75" customHeight="1" x14ac:dyDescent="0.2">
      <c r="A151" s="461" t="s">
        <v>487</v>
      </c>
      <c r="B151" s="1490" t="s">
        <v>1055</v>
      </c>
      <c r="C151" s="1490"/>
      <c r="D151" s="1518"/>
      <c r="E151" s="1518"/>
      <c r="F151" s="1518"/>
      <c r="G151" s="467" t="s">
        <v>647</v>
      </c>
      <c r="H151" s="731"/>
      <c r="I151" s="1456">
        <f>'BS old'!D82</f>
        <v>0</v>
      </c>
      <c r="J151" s="1458"/>
      <c r="K151" s="1456">
        <f>'BS old'!E82</f>
        <v>0</v>
      </c>
      <c r="L151" s="1460"/>
    </row>
    <row r="152" spans="1:12" ht="27.75" customHeight="1" x14ac:dyDescent="0.25">
      <c r="A152" s="461" t="s">
        <v>490</v>
      </c>
      <c r="B152" s="1490" t="s">
        <v>1054</v>
      </c>
      <c r="C152" s="1490"/>
      <c r="D152" s="1518"/>
      <c r="E152" s="1518"/>
      <c r="F152" s="1518"/>
      <c r="G152" s="467" t="s">
        <v>649</v>
      </c>
      <c r="H152" s="731"/>
      <c r="I152" s="1456">
        <f>'BS old'!D83</f>
        <v>0</v>
      </c>
      <c r="J152" s="1458"/>
      <c r="K152" s="1456">
        <f>'BS old'!E83</f>
        <v>0</v>
      </c>
      <c r="L152" s="1460"/>
    </row>
    <row r="153" spans="1:12" s="404" customFormat="1" ht="27.75" customHeight="1" x14ac:dyDescent="0.25">
      <c r="A153" s="460" t="s">
        <v>493</v>
      </c>
      <c r="B153" s="1478" t="s">
        <v>1053</v>
      </c>
      <c r="C153" s="1478"/>
      <c r="D153" s="1517"/>
      <c r="E153" s="1517"/>
      <c r="F153" s="1517"/>
      <c r="G153" s="457" t="s">
        <v>651</v>
      </c>
      <c r="H153" s="732"/>
      <c r="I153" s="1456">
        <f>'BS old'!D84</f>
        <v>0</v>
      </c>
      <c r="J153" s="1458"/>
      <c r="K153" s="1456">
        <f>'BS old'!E84</f>
        <v>0</v>
      </c>
      <c r="L153" s="1460"/>
    </row>
    <row r="154" spans="1:12" s="404" customFormat="1" ht="27.75" customHeight="1" x14ac:dyDescent="0.25">
      <c r="A154" s="459" t="s">
        <v>496</v>
      </c>
      <c r="B154" s="1478" t="s">
        <v>1052</v>
      </c>
      <c r="C154" s="1478"/>
      <c r="D154" s="1517"/>
      <c r="E154" s="1517"/>
      <c r="F154" s="1517"/>
      <c r="G154" s="457" t="s">
        <v>653</v>
      </c>
      <c r="H154" s="732"/>
      <c r="I154" s="1456">
        <f>'BS old'!D85</f>
        <v>0</v>
      </c>
      <c r="J154" s="1458"/>
      <c r="K154" s="1456">
        <f>'BS old'!E85</f>
        <v>0</v>
      </c>
      <c r="L154" s="1460"/>
    </row>
    <row r="155" spans="1:12" s="404" customFormat="1" ht="27.75" customHeight="1" x14ac:dyDescent="0.25">
      <c r="A155" s="459" t="s">
        <v>499</v>
      </c>
      <c r="B155" s="1478" t="s">
        <v>1051</v>
      </c>
      <c r="C155" s="1478"/>
      <c r="D155" s="1517"/>
      <c r="E155" s="1517"/>
      <c r="F155" s="1517"/>
      <c r="G155" s="457" t="s">
        <v>655</v>
      </c>
      <c r="H155" s="732"/>
      <c r="I155" s="1456">
        <f>'BS old'!D86</f>
        <v>0</v>
      </c>
      <c r="J155" s="1458"/>
      <c r="K155" s="1456">
        <f>'BS old'!E86</f>
        <v>0</v>
      </c>
      <c r="L155" s="1460"/>
    </row>
    <row r="156" spans="1:12" ht="27.75" customHeight="1" x14ac:dyDescent="0.25">
      <c r="A156" s="459" t="s">
        <v>502</v>
      </c>
      <c r="B156" s="1478" t="s">
        <v>1050</v>
      </c>
      <c r="C156" s="1478"/>
      <c r="D156" s="1517"/>
      <c r="E156" s="1517"/>
      <c r="F156" s="1517"/>
      <c r="G156" s="457" t="s">
        <v>657</v>
      </c>
      <c r="H156" s="732"/>
      <c r="I156" s="1456">
        <f>'BS old'!D87</f>
        <v>0</v>
      </c>
      <c r="J156" s="1458"/>
      <c r="K156" s="1456">
        <f>'BS old'!E87</f>
        <v>0</v>
      </c>
      <c r="L156" s="1460"/>
    </row>
    <row r="157" spans="1:12" ht="27.75" customHeight="1" x14ac:dyDescent="0.25">
      <c r="A157" s="461" t="s">
        <v>514</v>
      </c>
      <c r="B157" s="1490" t="s">
        <v>1049</v>
      </c>
      <c r="C157" s="1490"/>
      <c r="D157" s="1518"/>
      <c r="E157" s="1518"/>
      <c r="F157" s="1518"/>
      <c r="G157" s="467" t="s">
        <v>659</v>
      </c>
      <c r="H157" s="731"/>
      <c r="I157" s="1456">
        <f>'BS old'!D88</f>
        <v>0</v>
      </c>
      <c r="J157" s="1458"/>
      <c r="K157" s="1456">
        <f>'BS old'!E88</f>
        <v>0</v>
      </c>
      <c r="L157" s="1460"/>
    </row>
    <row r="158" spans="1:12" ht="27.75" customHeight="1" x14ac:dyDescent="0.25">
      <c r="A158" s="460" t="s">
        <v>517</v>
      </c>
      <c r="B158" s="1478" t="s">
        <v>1048</v>
      </c>
      <c r="C158" s="1478"/>
      <c r="D158" s="1517"/>
      <c r="E158" s="1517"/>
      <c r="F158" s="1517"/>
      <c r="G158" s="457" t="s">
        <v>661</v>
      </c>
      <c r="H158" s="732"/>
      <c r="I158" s="1456">
        <f>'BS old'!D89</f>
        <v>0</v>
      </c>
      <c r="J158" s="1458"/>
      <c r="K158" s="1456">
        <f>'BS old'!E89</f>
        <v>0</v>
      </c>
      <c r="L158" s="1460"/>
    </row>
    <row r="159" spans="1:12" ht="27.75" customHeight="1" x14ac:dyDescent="0.25">
      <c r="A159" s="459" t="s">
        <v>496</v>
      </c>
      <c r="B159" s="1478" t="s">
        <v>1047</v>
      </c>
      <c r="C159" s="1478"/>
      <c r="D159" s="1517"/>
      <c r="E159" s="1517"/>
      <c r="F159" s="1517"/>
      <c r="G159" s="457" t="s">
        <v>663</v>
      </c>
      <c r="H159" s="732"/>
      <c r="I159" s="1456">
        <f>'BS old'!D90</f>
        <v>0</v>
      </c>
      <c r="J159" s="1458"/>
      <c r="K159" s="1456">
        <f>'BS old'!E90</f>
        <v>0</v>
      </c>
      <c r="L159" s="1460"/>
    </row>
    <row r="160" spans="1:12" s="404" customFormat="1" ht="27.75" customHeight="1" x14ac:dyDescent="0.25">
      <c r="A160" s="459" t="s">
        <v>499</v>
      </c>
      <c r="B160" s="1478" t="s">
        <v>1046</v>
      </c>
      <c r="C160" s="1478"/>
      <c r="D160" s="1517"/>
      <c r="E160" s="1517"/>
      <c r="F160" s="1517"/>
      <c r="G160" s="457" t="s">
        <v>665</v>
      </c>
      <c r="H160" s="732"/>
      <c r="I160" s="1456">
        <f>'BS old'!D91</f>
        <v>0</v>
      </c>
      <c r="J160" s="1458"/>
      <c r="K160" s="1456">
        <f>'BS old'!E91</f>
        <v>0</v>
      </c>
      <c r="L160" s="1460"/>
    </row>
    <row r="161" spans="1:12" ht="27.75" customHeight="1" x14ac:dyDescent="0.25">
      <c r="A161" s="459" t="s">
        <v>502</v>
      </c>
      <c r="B161" s="1478" t="s">
        <v>1045</v>
      </c>
      <c r="C161" s="1478"/>
      <c r="D161" s="1517"/>
      <c r="E161" s="1517"/>
      <c r="F161" s="1517"/>
      <c r="G161" s="457" t="s">
        <v>667</v>
      </c>
      <c r="H161" s="732"/>
      <c r="I161" s="1456">
        <f>'BS old'!D92</f>
        <v>0</v>
      </c>
      <c r="J161" s="1458"/>
      <c r="K161" s="1456">
        <f>'BS old'!E92</f>
        <v>0</v>
      </c>
      <c r="L161" s="1460"/>
    </row>
    <row r="162" spans="1:12" ht="27.75" customHeight="1" x14ac:dyDescent="0.25">
      <c r="A162" s="459" t="s">
        <v>505</v>
      </c>
      <c r="B162" s="1478" t="s">
        <v>1044</v>
      </c>
      <c r="C162" s="1478"/>
      <c r="D162" s="1517"/>
      <c r="E162" s="1517"/>
      <c r="F162" s="1517"/>
      <c r="G162" s="457" t="s">
        <v>669</v>
      </c>
      <c r="H162" s="732"/>
      <c r="I162" s="1456">
        <f>'BS old'!D93</f>
        <v>0</v>
      </c>
      <c r="J162" s="1458"/>
      <c r="K162" s="1456">
        <f>'BS old'!E93</f>
        <v>0</v>
      </c>
      <c r="L162" s="1460"/>
    </row>
    <row r="163" spans="1:12" ht="27.75" customHeight="1" x14ac:dyDescent="0.25">
      <c r="A163" s="459" t="s">
        <v>508</v>
      </c>
      <c r="B163" s="1478" t="s">
        <v>1043</v>
      </c>
      <c r="C163" s="1478"/>
      <c r="D163" s="1517"/>
      <c r="E163" s="1517"/>
      <c r="F163" s="1517"/>
      <c r="G163" s="457" t="s">
        <v>671</v>
      </c>
      <c r="H163" s="732"/>
      <c r="I163" s="1456">
        <f>'BS old'!D94</f>
        <v>0</v>
      </c>
      <c r="J163" s="1458"/>
      <c r="K163" s="1456">
        <f>'BS old'!E94</f>
        <v>0</v>
      </c>
      <c r="L163" s="1460"/>
    </row>
    <row r="164" spans="1:12" ht="27.75" customHeight="1" x14ac:dyDescent="0.25">
      <c r="A164" s="461" t="s">
        <v>538</v>
      </c>
      <c r="B164" s="1490" t="s">
        <v>1042</v>
      </c>
      <c r="C164" s="1490"/>
      <c r="D164" s="1518"/>
      <c r="E164" s="1518"/>
      <c r="F164" s="1518"/>
      <c r="G164" s="467" t="s">
        <v>673</v>
      </c>
      <c r="H164" s="731"/>
      <c r="I164" s="1456">
        <f>'BS old'!D95</f>
        <v>0</v>
      </c>
      <c r="J164" s="1458"/>
      <c r="K164" s="1456">
        <f>'BS old'!E95</f>
        <v>0</v>
      </c>
      <c r="L164" s="1460"/>
    </row>
    <row r="165" spans="1:12" ht="27.75" customHeight="1" x14ac:dyDescent="0.25">
      <c r="A165" s="459" t="s">
        <v>541</v>
      </c>
      <c r="B165" s="1478" t="s">
        <v>1041</v>
      </c>
      <c r="C165" s="1478"/>
      <c r="D165" s="1517"/>
      <c r="E165" s="1517"/>
      <c r="F165" s="1517"/>
      <c r="G165" s="457" t="s">
        <v>675</v>
      </c>
      <c r="H165" s="732"/>
      <c r="I165" s="1456">
        <f>'BS old'!D96</f>
        <v>0</v>
      </c>
      <c r="J165" s="1458"/>
      <c r="K165" s="1456">
        <f>'BS old'!E96</f>
        <v>0</v>
      </c>
      <c r="L165" s="1460"/>
    </row>
    <row r="166" spans="1:12" ht="27.75" customHeight="1" x14ac:dyDescent="0.25">
      <c r="A166" s="459" t="s">
        <v>496</v>
      </c>
      <c r="B166" s="1478" t="s">
        <v>1040</v>
      </c>
      <c r="C166" s="1478"/>
      <c r="D166" s="1517"/>
      <c r="E166" s="1517"/>
      <c r="F166" s="1517"/>
      <c r="G166" s="457" t="s">
        <v>677</v>
      </c>
      <c r="H166" s="732"/>
      <c r="I166" s="1456">
        <f>'BS old'!D97</f>
        <v>0</v>
      </c>
      <c r="J166" s="1458"/>
      <c r="K166" s="1456">
        <f>'BS old'!E97</f>
        <v>0</v>
      </c>
      <c r="L166" s="1460"/>
    </row>
    <row r="167" spans="1:12" s="404" customFormat="1" ht="27.75" customHeight="1" x14ac:dyDescent="0.25">
      <c r="A167" s="459" t="s">
        <v>499</v>
      </c>
      <c r="B167" s="1478" t="s">
        <v>1039</v>
      </c>
      <c r="C167" s="1478"/>
      <c r="D167" s="1517"/>
      <c r="E167" s="1517"/>
      <c r="F167" s="1517"/>
      <c r="G167" s="457" t="s">
        <v>679</v>
      </c>
      <c r="H167" s="732"/>
      <c r="I167" s="1456">
        <f>'BS old'!D98</f>
        <v>0</v>
      </c>
      <c r="J167" s="1458"/>
      <c r="K167" s="1456">
        <f>'BS old'!E98</f>
        <v>0</v>
      </c>
      <c r="L167" s="1460"/>
    </row>
    <row r="168" spans="1:12" ht="27.75" customHeight="1" x14ac:dyDescent="0.25">
      <c r="A168" s="461" t="s">
        <v>680</v>
      </c>
      <c r="B168" s="1490" t="s">
        <v>1038</v>
      </c>
      <c r="C168" s="1490"/>
      <c r="D168" s="1518"/>
      <c r="E168" s="1518"/>
      <c r="F168" s="1518"/>
      <c r="G168" s="467" t="s">
        <v>682</v>
      </c>
      <c r="H168" s="731"/>
      <c r="I168" s="1456">
        <f>'BS old'!D99</f>
        <v>0</v>
      </c>
      <c r="J168" s="1458"/>
      <c r="K168" s="1456">
        <f>'BS old'!E99</f>
        <v>0</v>
      </c>
      <c r="L168" s="1460"/>
    </row>
    <row r="169" spans="1:12" ht="27.75" customHeight="1" x14ac:dyDescent="0.25">
      <c r="A169" s="468" t="s">
        <v>683</v>
      </c>
      <c r="B169" s="1478" t="s">
        <v>1037</v>
      </c>
      <c r="C169" s="1478"/>
      <c r="D169" s="1517"/>
      <c r="E169" s="1517"/>
      <c r="F169" s="1517"/>
      <c r="G169" s="457" t="s">
        <v>685</v>
      </c>
      <c r="H169" s="732"/>
      <c r="I169" s="1456">
        <f>'BS old'!D100</f>
        <v>0</v>
      </c>
      <c r="J169" s="1458"/>
      <c r="K169" s="1456">
        <f>'BS old'!E100</f>
        <v>0</v>
      </c>
      <c r="L169" s="1460"/>
    </row>
    <row r="170" spans="1:12" ht="27.75" customHeight="1" x14ac:dyDescent="0.25">
      <c r="A170" s="459" t="s">
        <v>496</v>
      </c>
      <c r="B170" s="1478" t="s">
        <v>1036</v>
      </c>
      <c r="C170" s="1478"/>
      <c r="D170" s="1517"/>
      <c r="E170" s="1517"/>
      <c r="F170" s="1517"/>
      <c r="G170" s="457" t="s">
        <v>687</v>
      </c>
      <c r="H170" s="732"/>
      <c r="I170" s="1456">
        <f>'BS old'!D101</f>
        <v>0</v>
      </c>
      <c r="J170" s="1458"/>
      <c r="K170" s="1456">
        <f>'BS old'!E101</f>
        <v>0</v>
      </c>
      <c r="L170" s="1460"/>
    </row>
    <row r="171" spans="1:12" s="404" customFormat="1" ht="31.5" customHeight="1" x14ac:dyDescent="0.25">
      <c r="A171" s="461" t="s">
        <v>688</v>
      </c>
      <c r="B171" s="1490" t="s">
        <v>1035</v>
      </c>
      <c r="C171" s="1490"/>
      <c r="D171" s="1518"/>
      <c r="E171" s="1518"/>
      <c r="F171" s="1518"/>
      <c r="G171" s="467" t="s">
        <v>690</v>
      </c>
      <c r="H171" s="731"/>
      <c r="I171" s="1456">
        <f>'BS old'!D102</f>
        <v>0</v>
      </c>
      <c r="J171" s="1458"/>
      <c r="K171" s="1456">
        <f>'BS old'!E102</f>
        <v>0</v>
      </c>
      <c r="L171" s="1460"/>
    </row>
    <row r="172" spans="1:12" ht="27.75" customHeight="1" x14ac:dyDescent="0.25">
      <c r="A172" s="461" t="s">
        <v>558</v>
      </c>
      <c r="B172" s="1490" t="s">
        <v>1034</v>
      </c>
      <c r="C172" s="1490"/>
      <c r="D172" s="1518"/>
      <c r="E172" s="1518"/>
      <c r="F172" s="1518"/>
      <c r="G172" s="467" t="s">
        <v>692</v>
      </c>
      <c r="H172" s="731"/>
      <c r="I172" s="1456">
        <f>'BS old'!D103</f>
        <v>0</v>
      </c>
      <c r="J172" s="1458"/>
      <c r="K172" s="1456">
        <f>'BS old'!E103</f>
        <v>0</v>
      </c>
      <c r="L172" s="1460"/>
    </row>
    <row r="173" spans="1:12" ht="27.75" customHeight="1" x14ac:dyDescent="0.25">
      <c r="A173" s="461" t="s">
        <v>561</v>
      </c>
      <c r="B173" s="1490" t="s">
        <v>1033</v>
      </c>
      <c r="C173" s="1490"/>
      <c r="D173" s="1518"/>
      <c r="E173" s="1518"/>
      <c r="F173" s="1518"/>
      <c r="G173" s="467" t="s">
        <v>694</v>
      </c>
      <c r="H173" s="731"/>
      <c r="I173" s="1456">
        <f>'BS old'!D104</f>
        <v>0</v>
      </c>
      <c r="J173" s="1458"/>
      <c r="K173" s="1456">
        <f>'BS old'!E104</f>
        <v>0</v>
      </c>
      <c r="L173" s="1460"/>
    </row>
    <row r="174" spans="1:12" s="404" customFormat="1" ht="27.75" customHeight="1" x14ac:dyDescent="0.25">
      <c r="A174" s="460" t="s">
        <v>564</v>
      </c>
      <c r="B174" s="1478" t="s">
        <v>1032</v>
      </c>
      <c r="C174" s="1478"/>
      <c r="D174" s="1517"/>
      <c r="E174" s="1517"/>
      <c r="F174" s="1517"/>
      <c r="G174" s="457" t="s">
        <v>696</v>
      </c>
      <c r="H174" s="732"/>
      <c r="I174" s="1456">
        <f>'BS old'!D105</f>
        <v>0</v>
      </c>
      <c r="J174" s="1458"/>
      <c r="K174" s="1456">
        <f>'BS old'!E105</f>
        <v>0</v>
      </c>
      <c r="L174" s="1460"/>
    </row>
    <row r="175" spans="1:12" s="404" customFormat="1" ht="27.75" customHeight="1" x14ac:dyDescent="0.25">
      <c r="A175" s="459" t="s">
        <v>496</v>
      </c>
      <c r="B175" s="1478" t="s">
        <v>1031</v>
      </c>
      <c r="C175" s="1478"/>
      <c r="D175" s="1517"/>
      <c r="E175" s="1517"/>
      <c r="F175" s="1517"/>
      <c r="G175" s="457" t="s">
        <v>698</v>
      </c>
      <c r="H175" s="732"/>
      <c r="I175" s="1456">
        <f>'BS old'!D106</f>
        <v>0</v>
      </c>
      <c r="J175" s="1458"/>
      <c r="K175" s="1456">
        <f>'BS old'!E106</f>
        <v>0</v>
      </c>
      <c r="L175" s="1460"/>
    </row>
    <row r="176" spans="1:12" s="404" customFormat="1" ht="27.75" customHeight="1" x14ac:dyDescent="0.25">
      <c r="A176" s="459" t="s">
        <v>499</v>
      </c>
      <c r="B176" s="1478" t="s">
        <v>1030</v>
      </c>
      <c r="C176" s="1478"/>
      <c r="D176" s="1517"/>
      <c r="E176" s="1517"/>
      <c r="F176" s="1517"/>
      <c r="G176" s="457" t="s">
        <v>700</v>
      </c>
      <c r="H176" s="732"/>
      <c r="I176" s="1456">
        <f>'BS old'!D107</f>
        <v>0</v>
      </c>
      <c r="J176" s="1458"/>
      <c r="K176" s="1456">
        <f>'BS old'!E107</f>
        <v>0</v>
      </c>
      <c r="L176" s="1460"/>
    </row>
    <row r="177" spans="1:12" ht="27.75" customHeight="1" x14ac:dyDescent="0.25">
      <c r="A177" s="459" t="s">
        <v>502</v>
      </c>
      <c r="B177" s="1478" t="s">
        <v>1029</v>
      </c>
      <c r="C177" s="1478"/>
      <c r="D177" s="1517"/>
      <c r="E177" s="1517"/>
      <c r="F177" s="1517"/>
      <c r="G177" s="457" t="s">
        <v>702</v>
      </c>
      <c r="H177" s="732"/>
      <c r="I177" s="1456">
        <f>'BS old'!D108</f>
        <v>0</v>
      </c>
      <c r="J177" s="1458"/>
      <c r="K177" s="1456">
        <f>'BS old'!E108</f>
        <v>0</v>
      </c>
      <c r="L177" s="1460"/>
    </row>
    <row r="178" spans="1:12" ht="25.5" customHeight="1" thickBot="1" x14ac:dyDescent="0.3">
      <c r="A178" s="466" t="s">
        <v>577</v>
      </c>
      <c r="B178" s="1519" t="s">
        <v>1028</v>
      </c>
      <c r="C178" s="1519"/>
      <c r="D178" s="1520"/>
      <c r="E178" s="1520"/>
      <c r="F178" s="1520"/>
      <c r="G178" s="465" t="s">
        <v>704</v>
      </c>
      <c r="H178" s="733"/>
      <c r="I178" s="1456">
        <f>'BS old'!D109</f>
        <v>0</v>
      </c>
      <c r="J178" s="1458"/>
      <c r="K178" s="1456">
        <f>'BS old'!E109</f>
        <v>0</v>
      </c>
      <c r="L178" s="1460"/>
    </row>
    <row r="179" spans="1:12" ht="30" customHeight="1" x14ac:dyDescent="0.15">
      <c r="A179" s="464" t="s">
        <v>1027</v>
      </c>
      <c r="B179" s="1461" t="s">
        <v>1026</v>
      </c>
      <c r="C179" s="1523"/>
      <c r="D179" s="1524"/>
      <c r="E179" s="1524"/>
      <c r="F179" s="1525"/>
      <c r="G179" s="463" t="s">
        <v>1025</v>
      </c>
      <c r="H179" s="734"/>
      <c r="I179" s="1461" t="s">
        <v>1024</v>
      </c>
      <c r="J179" s="1465"/>
      <c r="K179" s="1461" t="s">
        <v>1023</v>
      </c>
      <c r="L179" s="1462"/>
    </row>
    <row r="180" spans="1:12" ht="27.75" customHeight="1" x14ac:dyDescent="0.25">
      <c r="A180" s="460" t="s">
        <v>580</v>
      </c>
      <c r="B180" s="1478" t="s">
        <v>1022</v>
      </c>
      <c r="C180" s="1478"/>
      <c r="D180" s="1517"/>
      <c r="E180" s="1517"/>
      <c r="F180" s="1517"/>
      <c r="G180" s="457" t="s">
        <v>706</v>
      </c>
      <c r="H180" s="732"/>
      <c r="I180" s="1456">
        <f>'BS old'!D110</f>
        <v>0</v>
      </c>
      <c r="J180" s="1458"/>
      <c r="K180" s="1456">
        <f>'BS old'!E110</f>
        <v>0</v>
      </c>
      <c r="L180" s="1460"/>
    </row>
    <row r="181" spans="1:12" ht="27.75" customHeight="1" x14ac:dyDescent="0.25">
      <c r="A181" s="459" t="s">
        <v>496</v>
      </c>
      <c r="B181" s="1478" t="s">
        <v>1010</v>
      </c>
      <c r="C181" s="1478"/>
      <c r="D181" s="1517"/>
      <c r="E181" s="1517"/>
      <c r="F181" s="1517"/>
      <c r="G181" s="457" t="s">
        <v>707</v>
      </c>
      <c r="H181" s="732"/>
      <c r="I181" s="1456">
        <f>'BS old'!D111</f>
        <v>0</v>
      </c>
      <c r="J181" s="1458"/>
      <c r="K181" s="1456">
        <f>'BS old'!E111</f>
        <v>0</v>
      </c>
      <c r="L181" s="1460"/>
    </row>
    <row r="182" spans="1:12" s="404" customFormat="1" ht="27.75" customHeight="1" x14ac:dyDescent="0.25">
      <c r="A182" s="459" t="s">
        <v>499</v>
      </c>
      <c r="B182" s="1478" t="s">
        <v>1021</v>
      </c>
      <c r="C182" s="1478"/>
      <c r="D182" s="1517"/>
      <c r="E182" s="1517"/>
      <c r="F182" s="1517"/>
      <c r="G182" s="457" t="s">
        <v>709</v>
      </c>
      <c r="H182" s="732"/>
      <c r="I182" s="1456">
        <f>'BS old'!D112</f>
        <v>0</v>
      </c>
      <c r="J182" s="1458"/>
      <c r="K182" s="1456">
        <f>'BS old'!E112</f>
        <v>0</v>
      </c>
      <c r="L182" s="1460"/>
    </row>
    <row r="183" spans="1:12" ht="27.75" customHeight="1" x14ac:dyDescent="0.25">
      <c r="A183" s="459" t="s">
        <v>502</v>
      </c>
      <c r="B183" s="1478" t="s">
        <v>1020</v>
      </c>
      <c r="C183" s="1478"/>
      <c r="D183" s="1517"/>
      <c r="E183" s="1517"/>
      <c r="F183" s="1517"/>
      <c r="G183" s="457" t="s">
        <v>711</v>
      </c>
      <c r="H183" s="732"/>
      <c r="I183" s="1456">
        <f>'BS old'!D113</f>
        <v>0</v>
      </c>
      <c r="J183" s="1458"/>
      <c r="K183" s="1456">
        <f>'BS old'!E113</f>
        <v>0</v>
      </c>
      <c r="L183" s="1460"/>
    </row>
    <row r="184" spans="1:12" ht="27.75" customHeight="1" x14ac:dyDescent="0.25">
      <c r="A184" s="459" t="s">
        <v>505</v>
      </c>
      <c r="B184" s="1478" t="s">
        <v>1019</v>
      </c>
      <c r="C184" s="1478"/>
      <c r="D184" s="1517"/>
      <c r="E184" s="1517"/>
      <c r="F184" s="1517"/>
      <c r="G184" s="457" t="s">
        <v>713</v>
      </c>
      <c r="H184" s="732"/>
      <c r="I184" s="1456">
        <f>'BS old'!D114</f>
        <v>0</v>
      </c>
      <c r="J184" s="1458"/>
      <c r="K184" s="1456">
        <f>'BS old'!E114</f>
        <v>0</v>
      </c>
      <c r="L184" s="1460"/>
    </row>
    <row r="185" spans="1:12" ht="27.75" customHeight="1" x14ac:dyDescent="0.25">
      <c r="A185" s="459" t="s">
        <v>508</v>
      </c>
      <c r="B185" s="1478" t="s">
        <v>1018</v>
      </c>
      <c r="C185" s="1478"/>
      <c r="D185" s="1517"/>
      <c r="E185" s="1517"/>
      <c r="F185" s="1517"/>
      <c r="G185" s="457" t="s">
        <v>715</v>
      </c>
      <c r="H185" s="732"/>
      <c r="I185" s="1456">
        <f>'BS old'!D115</f>
        <v>0</v>
      </c>
      <c r="J185" s="1458"/>
      <c r="K185" s="1456">
        <f>'BS old'!E115</f>
        <v>0</v>
      </c>
      <c r="L185" s="1460"/>
    </row>
    <row r="186" spans="1:12" ht="27.75" customHeight="1" x14ac:dyDescent="0.25">
      <c r="A186" s="459" t="s">
        <v>511</v>
      </c>
      <c r="B186" s="1478" t="s">
        <v>1017</v>
      </c>
      <c r="C186" s="1478"/>
      <c r="D186" s="1517"/>
      <c r="E186" s="1517"/>
      <c r="F186" s="1517"/>
      <c r="G186" s="457" t="s">
        <v>717</v>
      </c>
      <c r="H186" s="732"/>
      <c r="I186" s="1456">
        <f>'BS old'!D116</f>
        <v>0</v>
      </c>
      <c r="J186" s="1458"/>
      <c r="K186" s="1456">
        <f>'BS old'!E116</f>
        <v>0</v>
      </c>
      <c r="L186" s="1460"/>
    </row>
    <row r="187" spans="1:12" ht="27.75" customHeight="1" x14ac:dyDescent="0.25">
      <c r="A187" s="459" t="s">
        <v>532</v>
      </c>
      <c r="B187" s="1478" t="s">
        <v>1016</v>
      </c>
      <c r="C187" s="1478"/>
      <c r="D187" s="1517"/>
      <c r="E187" s="1517"/>
      <c r="F187" s="1517"/>
      <c r="G187" s="457" t="s">
        <v>719</v>
      </c>
      <c r="H187" s="732"/>
      <c r="I187" s="1456">
        <f>'BS old'!D117</f>
        <v>0</v>
      </c>
      <c r="J187" s="1458"/>
      <c r="K187" s="1456">
        <f>'BS old'!E117</f>
        <v>0</v>
      </c>
      <c r="L187" s="1460"/>
    </row>
    <row r="188" spans="1:12" ht="27.75" customHeight="1" x14ac:dyDescent="0.25">
      <c r="A188" s="459" t="s">
        <v>535</v>
      </c>
      <c r="B188" s="1478" t="s">
        <v>1015</v>
      </c>
      <c r="C188" s="1478"/>
      <c r="D188" s="1517"/>
      <c r="E188" s="1517"/>
      <c r="F188" s="1517"/>
      <c r="G188" s="457" t="s">
        <v>721</v>
      </c>
      <c r="H188" s="732"/>
      <c r="I188" s="1456">
        <f>'BS old'!D118</f>
        <v>0</v>
      </c>
      <c r="J188" s="1458"/>
      <c r="K188" s="1456">
        <f>'BS old'!E118</f>
        <v>0</v>
      </c>
      <c r="L188" s="1460"/>
    </row>
    <row r="189" spans="1:12" ht="27.75" customHeight="1" x14ac:dyDescent="0.25">
      <c r="A189" s="459" t="s">
        <v>722</v>
      </c>
      <c r="B189" s="1478" t="s">
        <v>1014</v>
      </c>
      <c r="C189" s="1478"/>
      <c r="D189" s="1517"/>
      <c r="E189" s="1517"/>
      <c r="F189" s="1517"/>
      <c r="G189" s="457" t="s">
        <v>724</v>
      </c>
      <c r="H189" s="732"/>
      <c r="I189" s="1456">
        <f>'BS old'!D119</f>
        <v>0</v>
      </c>
      <c r="J189" s="1458"/>
      <c r="K189" s="1456">
        <f>'BS old'!E119</f>
        <v>0</v>
      </c>
      <c r="L189" s="1460"/>
    </row>
    <row r="190" spans="1:12" ht="27.75" customHeight="1" x14ac:dyDescent="0.25">
      <c r="A190" s="459" t="s">
        <v>725</v>
      </c>
      <c r="B190" s="1478" t="s">
        <v>1013</v>
      </c>
      <c r="C190" s="1478"/>
      <c r="D190" s="1517"/>
      <c r="E190" s="1517"/>
      <c r="F190" s="1517"/>
      <c r="G190" s="457" t="s">
        <v>727</v>
      </c>
      <c r="H190" s="732"/>
      <c r="I190" s="1456">
        <f>'BS old'!D120</f>
        <v>0</v>
      </c>
      <c r="J190" s="1458"/>
      <c r="K190" s="1456">
        <f>'BS old'!E120</f>
        <v>0</v>
      </c>
      <c r="L190" s="1460"/>
    </row>
    <row r="191" spans="1:12" ht="27.75" customHeight="1" x14ac:dyDescent="0.25">
      <c r="A191" s="461" t="s">
        <v>595</v>
      </c>
      <c r="B191" s="1490" t="s">
        <v>1012</v>
      </c>
      <c r="C191" s="1490"/>
      <c r="D191" s="1518"/>
      <c r="E191" s="1518"/>
      <c r="F191" s="1518"/>
      <c r="G191" s="457" t="s">
        <v>729</v>
      </c>
      <c r="H191" s="732"/>
      <c r="I191" s="1456">
        <f>'BS old'!D121</f>
        <v>0</v>
      </c>
      <c r="J191" s="1458"/>
      <c r="K191" s="1456">
        <f>'BS old'!E121</f>
        <v>0</v>
      </c>
      <c r="L191" s="1460"/>
    </row>
    <row r="192" spans="1:12" ht="27.75" customHeight="1" x14ac:dyDescent="0.25">
      <c r="A192" s="459" t="s">
        <v>598</v>
      </c>
      <c r="B192" s="1478" t="s">
        <v>1011</v>
      </c>
      <c r="C192" s="1478"/>
      <c r="D192" s="1517"/>
      <c r="E192" s="1517"/>
      <c r="F192" s="1517"/>
      <c r="G192" s="457" t="s">
        <v>731</v>
      </c>
      <c r="H192" s="732"/>
      <c r="I192" s="1456">
        <f>'BS old'!D122</f>
        <v>0</v>
      </c>
      <c r="J192" s="1458"/>
      <c r="K192" s="1456">
        <f>'BS old'!E122</f>
        <v>0</v>
      </c>
      <c r="L192" s="1460"/>
    </row>
    <row r="193" spans="1:12" ht="27.75" customHeight="1" x14ac:dyDescent="0.25">
      <c r="A193" s="459" t="s">
        <v>496</v>
      </c>
      <c r="B193" s="1478" t="s">
        <v>1010</v>
      </c>
      <c r="C193" s="1478"/>
      <c r="D193" s="1517"/>
      <c r="E193" s="1517"/>
      <c r="F193" s="1517"/>
      <c r="G193" s="457" t="s">
        <v>732</v>
      </c>
      <c r="H193" s="732"/>
      <c r="I193" s="1456">
        <f>'BS old'!D123</f>
        <v>0</v>
      </c>
      <c r="J193" s="1458"/>
      <c r="K193" s="1456">
        <f>'BS old'!E123</f>
        <v>0</v>
      </c>
      <c r="L193" s="1460"/>
    </row>
    <row r="194" spans="1:12" ht="27.75" customHeight="1" x14ac:dyDescent="0.25">
      <c r="A194" s="459" t="s">
        <v>499</v>
      </c>
      <c r="B194" s="1478" t="s">
        <v>1009</v>
      </c>
      <c r="C194" s="1478"/>
      <c r="D194" s="1517"/>
      <c r="E194" s="1517"/>
      <c r="F194" s="1517"/>
      <c r="G194" s="457" t="s">
        <v>734</v>
      </c>
      <c r="H194" s="732"/>
      <c r="I194" s="1456">
        <f>'BS old'!D124</f>
        <v>0</v>
      </c>
      <c r="J194" s="1458"/>
      <c r="K194" s="1456">
        <f>'BS old'!E124</f>
        <v>0</v>
      </c>
      <c r="L194" s="1460"/>
    </row>
    <row r="195" spans="1:12" s="404" customFormat="1" ht="27.75" customHeight="1" x14ac:dyDescent="0.25">
      <c r="A195" s="459" t="s">
        <v>502</v>
      </c>
      <c r="B195" s="1478" t="s">
        <v>1008</v>
      </c>
      <c r="C195" s="1478"/>
      <c r="D195" s="1517"/>
      <c r="E195" s="1517"/>
      <c r="F195" s="1517"/>
      <c r="G195" s="457" t="s">
        <v>736</v>
      </c>
      <c r="H195" s="732"/>
      <c r="I195" s="1456">
        <f>'BS old'!D125</f>
        <v>0</v>
      </c>
      <c r="J195" s="1458"/>
      <c r="K195" s="1456">
        <f>'BS old'!E125</f>
        <v>0</v>
      </c>
      <c r="L195" s="1460"/>
    </row>
    <row r="196" spans="1:12" ht="27.75" customHeight="1" x14ac:dyDescent="0.25">
      <c r="A196" s="459" t="s">
        <v>505</v>
      </c>
      <c r="B196" s="1478" t="s">
        <v>1007</v>
      </c>
      <c r="C196" s="1478"/>
      <c r="D196" s="1517"/>
      <c r="E196" s="1517"/>
      <c r="F196" s="1517"/>
      <c r="G196" s="457" t="s">
        <v>738</v>
      </c>
      <c r="H196" s="732"/>
      <c r="I196" s="1456">
        <f>'BS old'!D126</f>
        <v>0</v>
      </c>
      <c r="J196" s="1458"/>
      <c r="K196" s="1456">
        <f>'BS old'!E126</f>
        <v>0</v>
      </c>
      <c r="L196" s="1460"/>
    </row>
    <row r="197" spans="1:12" ht="27.75" customHeight="1" x14ac:dyDescent="0.25">
      <c r="A197" s="459" t="s">
        <v>508</v>
      </c>
      <c r="B197" s="1478" t="s">
        <v>1006</v>
      </c>
      <c r="C197" s="1478"/>
      <c r="D197" s="1517"/>
      <c r="E197" s="1517"/>
      <c r="F197" s="1517"/>
      <c r="G197" s="457" t="s">
        <v>740</v>
      </c>
      <c r="H197" s="732"/>
      <c r="I197" s="1456">
        <f>'BS old'!D127</f>
        <v>0</v>
      </c>
      <c r="J197" s="1458"/>
      <c r="K197" s="1456">
        <f>'BS old'!E127</f>
        <v>0</v>
      </c>
      <c r="L197" s="1460"/>
    </row>
    <row r="198" spans="1:12" ht="27.75" customHeight="1" x14ac:dyDescent="0.25">
      <c r="A198" s="459" t="s">
        <v>511</v>
      </c>
      <c r="B198" s="1478" t="s">
        <v>1005</v>
      </c>
      <c r="C198" s="1478"/>
      <c r="D198" s="1517"/>
      <c r="E198" s="1517"/>
      <c r="F198" s="1517"/>
      <c r="G198" s="457" t="s">
        <v>742</v>
      </c>
      <c r="H198" s="732"/>
      <c r="I198" s="1456">
        <f>'BS old'!D128</f>
        <v>0</v>
      </c>
      <c r="J198" s="1458"/>
      <c r="K198" s="1456">
        <f>'BS old'!E128</f>
        <v>0</v>
      </c>
      <c r="L198" s="1460"/>
    </row>
    <row r="199" spans="1:12" ht="27.75" customHeight="1" x14ac:dyDescent="0.25">
      <c r="A199" s="459" t="s">
        <v>532</v>
      </c>
      <c r="B199" s="1478" t="s">
        <v>1004</v>
      </c>
      <c r="C199" s="1478"/>
      <c r="D199" s="1517"/>
      <c r="E199" s="1517"/>
      <c r="F199" s="1517"/>
      <c r="G199" s="457" t="s">
        <v>744</v>
      </c>
      <c r="H199" s="732"/>
      <c r="I199" s="1456">
        <f>'BS old'!D129</f>
        <v>0</v>
      </c>
      <c r="J199" s="1458"/>
      <c r="K199" s="1456">
        <f>'BS old'!E129</f>
        <v>0</v>
      </c>
      <c r="L199" s="1460"/>
    </row>
    <row r="200" spans="1:12" ht="27.75" customHeight="1" x14ac:dyDescent="0.25">
      <c r="A200" s="459" t="s">
        <v>535</v>
      </c>
      <c r="B200" s="1478" t="s">
        <v>1003</v>
      </c>
      <c r="C200" s="1478"/>
      <c r="D200" s="1517"/>
      <c r="E200" s="1517"/>
      <c r="F200" s="1517"/>
      <c r="G200" s="457" t="s">
        <v>746</v>
      </c>
      <c r="H200" s="732"/>
      <c r="I200" s="1456">
        <f>'BS old'!D130</f>
        <v>0</v>
      </c>
      <c r="J200" s="1458"/>
      <c r="K200" s="1456">
        <f>'BS old'!E130</f>
        <v>0</v>
      </c>
      <c r="L200" s="1460"/>
    </row>
    <row r="201" spans="1:12" ht="27.75" customHeight="1" x14ac:dyDescent="0.25">
      <c r="A201" s="459" t="s">
        <v>722</v>
      </c>
      <c r="B201" s="1478" t="s">
        <v>1002</v>
      </c>
      <c r="C201" s="1478"/>
      <c r="D201" s="1517"/>
      <c r="E201" s="1517"/>
      <c r="F201" s="1517"/>
      <c r="G201" s="457" t="s">
        <v>748</v>
      </c>
      <c r="H201" s="732"/>
      <c r="I201" s="1456">
        <f>'BS old'!D131</f>
        <v>0</v>
      </c>
      <c r="J201" s="1458"/>
      <c r="K201" s="1456">
        <f>'BS old'!E131</f>
        <v>0</v>
      </c>
      <c r="L201" s="1460"/>
    </row>
    <row r="202" spans="1:12" ht="27.75" customHeight="1" x14ac:dyDescent="0.25">
      <c r="A202" s="461" t="s">
        <v>613</v>
      </c>
      <c r="B202" s="1490" t="s">
        <v>1001</v>
      </c>
      <c r="C202" s="1490"/>
      <c r="D202" s="1518"/>
      <c r="E202" s="1518"/>
      <c r="F202" s="1518"/>
      <c r="G202" s="457" t="s">
        <v>750</v>
      </c>
      <c r="H202" s="732"/>
      <c r="I202" s="1456">
        <f>'BS old'!D132</f>
        <v>0</v>
      </c>
      <c r="J202" s="1458"/>
      <c r="K202" s="1456">
        <f>'BS old'!E132</f>
        <v>0</v>
      </c>
      <c r="L202" s="1460"/>
    </row>
    <row r="203" spans="1:12" ht="27.75" customHeight="1" x14ac:dyDescent="0.25">
      <c r="A203" s="462" t="s">
        <v>751</v>
      </c>
      <c r="B203" s="1490" t="s">
        <v>1000</v>
      </c>
      <c r="C203" s="1490"/>
      <c r="D203" s="1518"/>
      <c r="E203" s="1518"/>
      <c r="F203" s="1518"/>
      <c r="G203" s="457" t="s">
        <v>753</v>
      </c>
      <c r="H203" s="732"/>
      <c r="I203" s="1456">
        <f>'BS old'!D133</f>
        <v>0</v>
      </c>
      <c r="J203" s="1458"/>
      <c r="K203" s="1456">
        <f>'BS old'!E133</f>
        <v>0</v>
      </c>
      <c r="L203" s="1460"/>
    </row>
    <row r="204" spans="1:12" ht="27.75" customHeight="1" x14ac:dyDescent="0.25">
      <c r="A204" s="459" t="s">
        <v>754</v>
      </c>
      <c r="B204" s="1490" t="s">
        <v>999</v>
      </c>
      <c r="C204" s="1490"/>
      <c r="D204" s="1518"/>
      <c r="E204" s="1518"/>
      <c r="F204" s="1518"/>
      <c r="G204" s="457" t="s">
        <v>756</v>
      </c>
      <c r="H204" s="732"/>
      <c r="I204" s="1456">
        <f>'BS old'!D134</f>
        <v>0</v>
      </c>
      <c r="J204" s="1458"/>
      <c r="K204" s="1456">
        <f>'BS old'!E134</f>
        <v>0</v>
      </c>
      <c r="L204" s="1460"/>
    </row>
    <row r="205" spans="1:12" s="404" customFormat="1" ht="27.75" customHeight="1" x14ac:dyDescent="0.25">
      <c r="A205" s="459" t="s">
        <v>496</v>
      </c>
      <c r="B205" s="1478" t="s">
        <v>998</v>
      </c>
      <c r="C205" s="1478"/>
      <c r="D205" s="1517"/>
      <c r="E205" s="1517"/>
      <c r="F205" s="1517"/>
      <c r="G205" s="457" t="s">
        <v>758</v>
      </c>
      <c r="H205" s="732"/>
      <c r="I205" s="1456">
        <f>'BS old'!D135</f>
        <v>0</v>
      </c>
      <c r="J205" s="1458"/>
      <c r="K205" s="1456">
        <f>'BS old'!E135</f>
        <v>0</v>
      </c>
      <c r="L205" s="1460"/>
    </row>
    <row r="206" spans="1:12" ht="27.75" customHeight="1" x14ac:dyDescent="0.25">
      <c r="A206" s="461" t="s">
        <v>627</v>
      </c>
      <c r="B206" s="1490" t="s">
        <v>997</v>
      </c>
      <c r="C206" s="1490"/>
      <c r="D206" s="1518"/>
      <c r="E206" s="1518"/>
      <c r="F206" s="1518"/>
      <c r="G206" s="457" t="s">
        <v>760</v>
      </c>
      <c r="H206" s="732"/>
      <c r="I206" s="1456">
        <f>'BS old'!D136</f>
        <v>0</v>
      </c>
      <c r="J206" s="1458"/>
      <c r="K206" s="1456">
        <f>'BS old'!E136</f>
        <v>0</v>
      </c>
      <c r="L206" s="1460"/>
    </row>
    <row r="207" spans="1:12" ht="27.75" customHeight="1" x14ac:dyDescent="0.25">
      <c r="A207" s="460" t="s">
        <v>630</v>
      </c>
      <c r="B207" s="1478" t="s">
        <v>996</v>
      </c>
      <c r="C207" s="1478"/>
      <c r="D207" s="1517"/>
      <c r="E207" s="1517"/>
      <c r="F207" s="1517"/>
      <c r="G207" s="457" t="s">
        <v>762</v>
      </c>
      <c r="H207" s="732"/>
      <c r="I207" s="1456">
        <f>'BS old'!D137</f>
        <v>0</v>
      </c>
      <c r="J207" s="1458"/>
      <c r="K207" s="1456">
        <f>'BS old'!E137</f>
        <v>0</v>
      </c>
      <c r="L207" s="1460"/>
    </row>
    <row r="208" spans="1:12" ht="27.75" customHeight="1" x14ac:dyDescent="0.25">
      <c r="A208" s="459" t="s">
        <v>496</v>
      </c>
      <c r="B208" s="1478" t="s">
        <v>995</v>
      </c>
      <c r="C208" s="1478"/>
      <c r="D208" s="1517"/>
      <c r="E208" s="1517"/>
      <c r="F208" s="1517"/>
      <c r="G208" s="457" t="s">
        <v>764</v>
      </c>
      <c r="H208" s="732"/>
      <c r="I208" s="1456">
        <f>'BS old'!D138</f>
        <v>0</v>
      </c>
      <c r="J208" s="1458"/>
      <c r="K208" s="1456">
        <f>'BS old'!E138</f>
        <v>0</v>
      </c>
      <c r="L208" s="1460"/>
    </row>
    <row r="209" spans="1:12" s="404" customFormat="1" ht="27.75" customHeight="1" x14ac:dyDescent="0.25">
      <c r="A209" s="459" t="s">
        <v>499</v>
      </c>
      <c r="B209" s="1478" t="s">
        <v>994</v>
      </c>
      <c r="C209" s="1478"/>
      <c r="D209" s="1517"/>
      <c r="E209" s="1517"/>
      <c r="F209" s="1517"/>
      <c r="G209" s="457" t="s">
        <v>766</v>
      </c>
      <c r="H209" s="732"/>
      <c r="I209" s="1456">
        <f>'BS old'!D139</f>
        <v>0</v>
      </c>
      <c r="J209" s="1458"/>
      <c r="K209" s="1456">
        <f>'BS old'!E139</f>
        <v>0</v>
      </c>
      <c r="L209" s="1460"/>
    </row>
    <row r="210" spans="1:12" ht="27.75" customHeight="1" thickBot="1" x14ac:dyDescent="0.3">
      <c r="A210" s="458" t="s">
        <v>502</v>
      </c>
      <c r="B210" s="1521" t="s">
        <v>993</v>
      </c>
      <c r="C210" s="1521"/>
      <c r="D210" s="1522"/>
      <c r="E210" s="1522"/>
      <c r="F210" s="1522"/>
      <c r="G210" s="457" t="s">
        <v>768</v>
      </c>
      <c r="H210" s="732"/>
      <c r="I210" s="1456">
        <f>'BS old'!D140</f>
        <v>0</v>
      </c>
      <c r="J210" s="1458"/>
      <c r="K210" s="1456">
        <f>'BS old'!E140</f>
        <v>0</v>
      </c>
      <c r="L210" s="1460"/>
    </row>
    <row r="211" spans="1:12" ht="24.75" customHeight="1" x14ac:dyDescent="0.25"/>
    <row r="212" spans="1:12" ht="24.75" customHeight="1" x14ac:dyDescent="0.25"/>
    <row r="213" spans="1:12" ht="24.75" customHeight="1" x14ac:dyDescent="0.25"/>
  </sheetData>
  <mergeCells count="700">
    <mergeCell ref="H32:I32"/>
    <mergeCell ref="J10:L10"/>
    <mergeCell ref="J12:L12"/>
    <mergeCell ref="E19:G19"/>
    <mergeCell ref="E44:G44"/>
    <mergeCell ref="E45:G45"/>
    <mergeCell ref="I48:K48"/>
    <mergeCell ref="J47:L47"/>
    <mergeCell ref="J16:L16"/>
    <mergeCell ref="K35:L35"/>
    <mergeCell ref="E33:J33"/>
    <mergeCell ref="I40:K40"/>
    <mergeCell ref="J39:L39"/>
    <mergeCell ref="E41:G41"/>
    <mergeCell ref="E20:G20"/>
    <mergeCell ref="E42:G42"/>
    <mergeCell ref="E43:G43"/>
    <mergeCell ref="I38:K38"/>
    <mergeCell ref="I42:K42"/>
    <mergeCell ref="I35:J35"/>
    <mergeCell ref="J24:L24"/>
    <mergeCell ref="E39:G39"/>
    <mergeCell ref="E11:G11"/>
    <mergeCell ref="E12:G12"/>
    <mergeCell ref="K4:L5"/>
    <mergeCell ref="J8:L8"/>
    <mergeCell ref="E4:J4"/>
    <mergeCell ref="F5:G5"/>
    <mergeCell ref="F6:G6"/>
    <mergeCell ref="E5:E6"/>
    <mergeCell ref="E9:G9"/>
    <mergeCell ref="K6:L6"/>
    <mergeCell ref="H5:J5"/>
    <mergeCell ref="H6:J6"/>
    <mergeCell ref="H7:K7"/>
    <mergeCell ref="H8:I8"/>
    <mergeCell ref="H9:K9"/>
    <mergeCell ref="E7:G7"/>
    <mergeCell ref="E8:G8"/>
    <mergeCell ref="J49:L49"/>
    <mergeCell ref="E47:G47"/>
    <mergeCell ref="I44:K44"/>
    <mergeCell ref="J43:L43"/>
    <mergeCell ref="E14:G14"/>
    <mergeCell ref="E13:G13"/>
    <mergeCell ref="I36:K36"/>
    <mergeCell ref="J63:L63"/>
    <mergeCell ref="J32:L32"/>
    <mergeCell ref="E48:G48"/>
    <mergeCell ref="I54:K54"/>
    <mergeCell ref="I50:K50"/>
    <mergeCell ref="I52:K52"/>
    <mergeCell ref="J20:L20"/>
    <mergeCell ref="J18:L18"/>
    <mergeCell ref="J26:L26"/>
    <mergeCell ref="I34:J34"/>
    <mergeCell ref="J22:L22"/>
    <mergeCell ref="J30:L30"/>
    <mergeCell ref="J28:L28"/>
    <mergeCell ref="K33:L34"/>
    <mergeCell ref="E21:G21"/>
    <mergeCell ref="H21:K21"/>
    <mergeCell ref="H23:K23"/>
    <mergeCell ref="I81:K81"/>
    <mergeCell ref="J80:L80"/>
    <mergeCell ref="I87:K87"/>
    <mergeCell ref="J86:L86"/>
    <mergeCell ref="I85:K85"/>
    <mergeCell ref="J84:L84"/>
    <mergeCell ref="E68:G68"/>
    <mergeCell ref="E89:G89"/>
    <mergeCell ref="I91:K91"/>
    <mergeCell ref="I77:K77"/>
    <mergeCell ref="J76:L76"/>
    <mergeCell ref="I75:K75"/>
    <mergeCell ref="B187:F187"/>
    <mergeCell ref="B168:F168"/>
    <mergeCell ref="B169:F169"/>
    <mergeCell ref="B179:F179"/>
    <mergeCell ref="I66:J66"/>
    <mergeCell ref="I96:J96"/>
    <mergeCell ref="B188:F188"/>
    <mergeCell ref="B166:F166"/>
    <mergeCell ref="E80:G80"/>
    <mergeCell ref="E79:G79"/>
    <mergeCell ref="E91:G91"/>
    <mergeCell ref="E92:G92"/>
    <mergeCell ref="B91:B92"/>
    <mergeCell ref="E65:E66"/>
    <mergeCell ref="E69:G69"/>
    <mergeCell ref="B177:F177"/>
    <mergeCell ref="B170:F170"/>
    <mergeCell ref="B171:F171"/>
    <mergeCell ref="B174:F174"/>
    <mergeCell ref="B175:F175"/>
    <mergeCell ref="B110:B111"/>
    <mergeCell ref="B150:F150"/>
    <mergeCell ref="B151:F151"/>
    <mergeCell ref="B152:F152"/>
    <mergeCell ref="B210:F210"/>
    <mergeCell ref="B200:F200"/>
    <mergeCell ref="B201:F201"/>
    <mergeCell ref="B202:F202"/>
    <mergeCell ref="B203:F203"/>
    <mergeCell ref="B204:F204"/>
    <mergeCell ref="B199:F199"/>
    <mergeCell ref="B207:F207"/>
    <mergeCell ref="B189:F189"/>
    <mergeCell ref="B190:F190"/>
    <mergeCell ref="B192:F192"/>
    <mergeCell ref="B197:F197"/>
    <mergeCell ref="B194:F194"/>
    <mergeCell ref="B195:F195"/>
    <mergeCell ref="B196:F196"/>
    <mergeCell ref="B193:F193"/>
    <mergeCell ref="B198:F198"/>
    <mergeCell ref="B191:F191"/>
    <mergeCell ref="B209:F209"/>
    <mergeCell ref="B205:F205"/>
    <mergeCell ref="B206:F206"/>
    <mergeCell ref="B208:F208"/>
    <mergeCell ref="B186:F186"/>
    <mergeCell ref="E62:G62"/>
    <mergeCell ref="E51:G51"/>
    <mergeCell ref="E60:G60"/>
    <mergeCell ref="E55:G55"/>
    <mergeCell ref="B164:F164"/>
    <mergeCell ref="B165:F165"/>
    <mergeCell ref="B156:F156"/>
    <mergeCell ref="B157:F157"/>
    <mergeCell ref="B162:F162"/>
    <mergeCell ref="B163:F163"/>
    <mergeCell ref="B62:B63"/>
    <mergeCell ref="B87:B88"/>
    <mergeCell ref="D87:D88"/>
    <mergeCell ref="B160:F160"/>
    <mergeCell ref="B161:F161"/>
    <mergeCell ref="E74:G74"/>
    <mergeCell ref="E84:G84"/>
    <mergeCell ref="B178:F178"/>
    <mergeCell ref="B172:F172"/>
    <mergeCell ref="B173:F173"/>
    <mergeCell ref="B149:F149"/>
    <mergeCell ref="E83:G83"/>
    <mergeCell ref="D106:D107"/>
    <mergeCell ref="C4:D6"/>
    <mergeCell ref="C7:D8"/>
    <mergeCell ref="C9:D10"/>
    <mergeCell ref="B185:F185"/>
    <mergeCell ref="B184:F184"/>
    <mergeCell ref="K66:L66"/>
    <mergeCell ref="E26:G26"/>
    <mergeCell ref="E30:G30"/>
    <mergeCell ref="B38:B39"/>
    <mergeCell ref="B180:F180"/>
    <mergeCell ref="B182:F182"/>
    <mergeCell ref="B183:F183"/>
    <mergeCell ref="B167:F167"/>
    <mergeCell ref="B176:F176"/>
    <mergeCell ref="B181:F181"/>
    <mergeCell ref="E46:G46"/>
    <mergeCell ref="E54:G54"/>
    <mergeCell ref="B153:F153"/>
    <mergeCell ref="B158:F158"/>
    <mergeCell ref="B159:F159"/>
    <mergeCell ref="B154:F154"/>
    <mergeCell ref="B155:F155"/>
    <mergeCell ref="B98:B99"/>
    <mergeCell ref="J82:L82"/>
    <mergeCell ref="A15:A16"/>
    <mergeCell ref="B15:B16"/>
    <mergeCell ref="A13:A14"/>
    <mergeCell ref="B13:B14"/>
    <mergeCell ref="A11:A12"/>
    <mergeCell ref="B11:B12"/>
    <mergeCell ref="A4:A6"/>
    <mergeCell ref="B4:B6"/>
    <mergeCell ref="A7:A8"/>
    <mergeCell ref="B7:B8"/>
    <mergeCell ref="A9:A10"/>
    <mergeCell ref="B9:B10"/>
    <mergeCell ref="A31:A32"/>
    <mergeCell ref="A29:A30"/>
    <mergeCell ref="B29:B30"/>
    <mergeCell ref="B31:B32"/>
    <mergeCell ref="A23:A24"/>
    <mergeCell ref="E24:G24"/>
    <mergeCell ref="E23:G23"/>
    <mergeCell ref="B21:B22"/>
    <mergeCell ref="B19:B20"/>
    <mergeCell ref="E22:G22"/>
    <mergeCell ref="B23:B24"/>
    <mergeCell ref="C21:D22"/>
    <mergeCell ref="C23:D24"/>
    <mergeCell ref="A17:A18"/>
    <mergeCell ref="B17:B18"/>
    <mergeCell ref="A19:A20"/>
    <mergeCell ref="A21:A22"/>
    <mergeCell ref="E27:G27"/>
    <mergeCell ref="E29:G29"/>
    <mergeCell ref="A27:A28"/>
    <mergeCell ref="B27:B28"/>
    <mergeCell ref="A25:A26"/>
    <mergeCell ref="B25:B26"/>
    <mergeCell ref="E25:G25"/>
    <mergeCell ref="E28:G28"/>
    <mergeCell ref="C25:D26"/>
    <mergeCell ref="E17:G17"/>
    <mergeCell ref="A50:A51"/>
    <mergeCell ref="A60:A61"/>
    <mergeCell ref="B60:B61"/>
    <mergeCell ref="D42:D43"/>
    <mergeCell ref="A42:A43"/>
    <mergeCell ref="A40:A41"/>
    <mergeCell ref="D48:D49"/>
    <mergeCell ref="A44:A45"/>
    <mergeCell ref="B48:B49"/>
    <mergeCell ref="B50:B51"/>
    <mergeCell ref="B52:B53"/>
    <mergeCell ref="A52:A53"/>
    <mergeCell ref="D44:D45"/>
    <mergeCell ref="D50:D51"/>
    <mergeCell ref="B40:B41"/>
    <mergeCell ref="B46:B47"/>
    <mergeCell ref="A62:A63"/>
    <mergeCell ref="A56:A57"/>
    <mergeCell ref="B56:B57"/>
    <mergeCell ref="B44:B45"/>
    <mergeCell ref="A58:A59"/>
    <mergeCell ref="A67:A68"/>
    <mergeCell ref="F65:G65"/>
    <mergeCell ref="E73:G73"/>
    <mergeCell ref="B67:B68"/>
    <mergeCell ref="A69:A70"/>
    <mergeCell ref="D67:D68"/>
    <mergeCell ref="A71:A72"/>
    <mergeCell ref="B71:B72"/>
    <mergeCell ref="D71:D72"/>
    <mergeCell ref="D69:D70"/>
    <mergeCell ref="E72:G72"/>
    <mergeCell ref="D46:D47"/>
    <mergeCell ref="B58:B59"/>
    <mergeCell ref="D56:D57"/>
    <mergeCell ref="D58:D59"/>
    <mergeCell ref="A73:A74"/>
    <mergeCell ref="B73:B74"/>
    <mergeCell ref="B64:B66"/>
    <mergeCell ref="A64:A66"/>
    <mergeCell ref="A77:A78"/>
    <mergeCell ref="B77:B78"/>
    <mergeCell ref="D77:D78"/>
    <mergeCell ref="E77:G77"/>
    <mergeCell ref="E78:G78"/>
    <mergeCell ref="A75:A76"/>
    <mergeCell ref="B75:B76"/>
    <mergeCell ref="D75:D76"/>
    <mergeCell ref="E75:G75"/>
    <mergeCell ref="E76:G76"/>
    <mergeCell ref="A87:A88"/>
    <mergeCell ref="A110:A111"/>
    <mergeCell ref="D110:D111"/>
    <mergeCell ref="E110:G110"/>
    <mergeCell ref="A81:A82"/>
    <mergeCell ref="B81:B82"/>
    <mergeCell ref="D81:D82"/>
    <mergeCell ref="E82:G82"/>
    <mergeCell ref="E111:G111"/>
    <mergeCell ref="D91:D92"/>
    <mergeCell ref="A83:A84"/>
    <mergeCell ref="A100:A101"/>
    <mergeCell ref="A95:A97"/>
    <mergeCell ref="A104:A105"/>
    <mergeCell ref="E106:G106"/>
    <mergeCell ref="E105:G105"/>
    <mergeCell ref="B102:B103"/>
    <mergeCell ref="D102:D103"/>
    <mergeCell ref="A102:A103"/>
    <mergeCell ref="B100:B101"/>
    <mergeCell ref="E96:E97"/>
    <mergeCell ref="A108:A109"/>
    <mergeCell ref="B108:B109"/>
    <mergeCell ref="D108:D109"/>
    <mergeCell ref="A79:A80"/>
    <mergeCell ref="B79:B80"/>
    <mergeCell ref="D79:D80"/>
    <mergeCell ref="E87:G87"/>
    <mergeCell ref="E86:G86"/>
    <mergeCell ref="A98:A99"/>
    <mergeCell ref="A93:A94"/>
    <mergeCell ref="B93:B94"/>
    <mergeCell ref="D93:D94"/>
    <mergeCell ref="B95:B97"/>
    <mergeCell ref="E94:G94"/>
    <mergeCell ref="E95:J95"/>
    <mergeCell ref="F96:G96"/>
    <mergeCell ref="F97:G97"/>
    <mergeCell ref="I97:J97"/>
    <mergeCell ref="A85:A86"/>
    <mergeCell ref="B85:B86"/>
    <mergeCell ref="D85:D86"/>
    <mergeCell ref="A89:A90"/>
    <mergeCell ref="B89:B90"/>
    <mergeCell ref="A91:A92"/>
    <mergeCell ref="E81:G81"/>
    <mergeCell ref="B83:B84"/>
    <mergeCell ref="D83:D84"/>
    <mergeCell ref="A106:A107"/>
    <mergeCell ref="B106:B107"/>
    <mergeCell ref="I98:K98"/>
    <mergeCell ref="K97:L97"/>
    <mergeCell ref="E90:G90"/>
    <mergeCell ref="K95:L96"/>
    <mergeCell ref="J94:L94"/>
    <mergeCell ref="J92:L92"/>
    <mergeCell ref="A114:A115"/>
    <mergeCell ref="B114:B115"/>
    <mergeCell ref="D114:D115"/>
    <mergeCell ref="A112:A113"/>
    <mergeCell ref="B112:B113"/>
    <mergeCell ref="D112:D113"/>
    <mergeCell ref="D98:D99"/>
    <mergeCell ref="E93:G93"/>
    <mergeCell ref="B104:B105"/>
    <mergeCell ref="J115:L115"/>
    <mergeCell ref="A116:A117"/>
    <mergeCell ref="B116:B117"/>
    <mergeCell ref="D116:D117"/>
    <mergeCell ref="A137:A138"/>
    <mergeCell ref="B137:B138"/>
    <mergeCell ref="A131:A132"/>
    <mergeCell ref="B135:B136"/>
    <mergeCell ref="B139:B140"/>
    <mergeCell ref="D139:D140"/>
    <mergeCell ref="B120:B121"/>
    <mergeCell ref="A126:A127"/>
    <mergeCell ref="A135:A136"/>
    <mergeCell ref="E124:G124"/>
    <mergeCell ref="E123:G123"/>
    <mergeCell ref="I122:K122"/>
    <mergeCell ref="A139:A140"/>
    <mergeCell ref="E139:G139"/>
    <mergeCell ref="D122:D123"/>
    <mergeCell ref="E125:G125"/>
    <mergeCell ref="F129:G129"/>
    <mergeCell ref="E131:G131"/>
    <mergeCell ref="E132:G132"/>
    <mergeCell ref="E128:J128"/>
    <mergeCell ref="F130:G130"/>
    <mergeCell ref="D128:D130"/>
    <mergeCell ref="D135:D136"/>
    <mergeCell ref="E136:G136"/>
    <mergeCell ref="E129:E130"/>
    <mergeCell ref="B124:B125"/>
    <mergeCell ref="D124:D125"/>
    <mergeCell ref="A133:A134"/>
    <mergeCell ref="B133:B134"/>
    <mergeCell ref="D133:D134"/>
    <mergeCell ref="B128:B130"/>
    <mergeCell ref="A128:A130"/>
    <mergeCell ref="A124:A125"/>
    <mergeCell ref="A143:A144"/>
    <mergeCell ref="D131:D132"/>
    <mergeCell ref="D89:D90"/>
    <mergeCell ref="D95:D97"/>
    <mergeCell ref="E115:G115"/>
    <mergeCell ref="E117:G117"/>
    <mergeCell ref="E133:G133"/>
    <mergeCell ref="E114:G114"/>
    <mergeCell ref="E126:G126"/>
    <mergeCell ref="E127:G127"/>
    <mergeCell ref="D120:D121"/>
    <mergeCell ref="D126:D127"/>
    <mergeCell ref="E118:G118"/>
    <mergeCell ref="E120:G120"/>
    <mergeCell ref="E121:G121"/>
    <mergeCell ref="A118:A119"/>
    <mergeCell ref="B118:B119"/>
    <mergeCell ref="B122:B123"/>
    <mergeCell ref="A122:A123"/>
    <mergeCell ref="A120:A121"/>
    <mergeCell ref="B126:B127"/>
    <mergeCell ref="B131:B132"/>
    <mergeCell ref="A141:A142"/>
    <mergeCell ref="B141:B142"/>
    <mergeCell ref="D33:D35"/>
    <mergeCell ref="E38:G38"/>
    <mergeCell ref="D38:D39"/>
    <mergeCell ref="E40:G40"/>
    <mergeCell ref="E141:G141"/>
    <mergeCell ref="E122:G122"/>
    <mergeCell ref="D141:D142"/>
    <mergeCell ref="D118:D119"/>
    <mergeCell ref="E107:G107"/>
    <mergeCell ref="D104:D105"/>
    <mergeCell ref="E102:G102"/>
    <mergeCell ref="E103:G103"/>
    <mergeCell ref="D100:D101"/>
    <mergeCell ref="E100:G100"/>
    <mergeCell ref="E85:G85"/>
    <mergeCell ref="E50:G50"/>
    <mergeCell ref="E116:G116"/>
    <mergeCell ref="E88:G88"/>
    <mergeCell ref="E113:G113"/>
    <mergeCell ref="E112:G112"/>
    <mergeCell ref="E104:G104"/>
    <mergeCell ref="E36:G36"/>
    <mergeCell ref="E37:G37"/>
    <mergeCell ref="E34:E35"/>
    <mergeCell ref="B143:B144"/>
    <mergeCell ref="D143:D144"/>
    <mergeCell ref="E140:G140"/>
    <mergeCell ref="E144:G144"/>
    <mergeCell ref="E143:G143"/>
    <mergeCell ref="E134:G134"/>
    <mergeCell ref="E135:G135"/>
    <mergeCell ref="E138:G138"/>
    <mergeCell ref="D137:D138"/>
    <mergeCell ref="E137:G137"/>
    <mergeCell ref="E142:G142"/>
    <mergeCell ref="F34:G34"/>
    <mergeCell ref="F35:G35"/>
    <mergeCell ref="E119:G119"/>
    <mergeCell ref="E18:G18"/>
    <mergeCell ref="E15:G15"/>
    <mergeCell ref="E49:G49"/>
    <mergeCell ref="E56:G56"/>
    <mergeCell ref="E108:G108"/>
    <mergeCell ref="E109:G109"/>
    <mergeCell ref="E101:G101"/>
    <mergeCell ref="E98:G98"/>
    <mergeCell ref="E99:G99"/>
    <mergeCell ref="E58:G58"/>
    <mergeCell ref="E52:G52"/>
    <mergeCell ref="E53:G53"/>
    <mergeCell ref="E147:G147"/>
    <mergeCell ref="E145:G145"/>
    <mergeCell ref="A145:A146"/>
    <mergeCell ref="B145:B146"/>
    <mergeCell ref="D145:D146"/>
    <mergeCell ref="A147:A148"/>
    <mergeCell ref="B147:B148"/>
    <mergeCell ref="D147:D148"/>
    <mergeCell ref="E148:G148"/>
    <mergeCell ref="E146:G146"/>
    <mergeCell ref="B69:B70"/>
    <mergeCell ref="D64:D66"/>
    <mergeCell ref="E71:G71"/>
    <mergeCell ref="D73:D74"/>
    <mergeCell ref="E63:G63"/>
    <mergeCell ref="D62:D63"/>
    <mergeCell ref="E57:G57"/>
    <mergeCell ref="E70:G70"/>
    <mergeCell ref="D60:D61"/>
    <mergeCell ref="E61:G61"/>
    <mergeCell ref="E59:G59"/>
    <mergeCell ref="F66:G66"/>
    <mergeCell ref="E64:J64"/>
    <mergeCell ref="E67:G67"/>
    <mergeCell ref="I62:K62"/>
    <mergeCell ref="J61:L61"/>
    <mergeCell ref="I60:K60"/>
    <mergeCell ref="J74:L74"/>
    <mergeCell ref="I69:K69"/>
    <mergeCell ref="J68:L68"/>
    <mergeCell ref="I73:K73"/>
    <mergeCell ref="J72:L72"/>
    <mergeCell ref="I71:K71"/>
    <mergeCell ref="J70:L70"/>
    <mergeCell ref="A33:A35"/>
    <mergeCell ref="A36:A37"/>
    <mergeCell ref="B36:B37"/>
    <mergeCell ref="D36:D37"/>
    <mergeCell ref="B33:B35"/>
    <mergeCell ref="A38:A39"/>
    <mergeCell ref="D40:D41"/>
    <mergeCell ref="B42:B43"/>
    <mergeCell ref="J59:L59"/>
    <mergeCell ref="I58:K58"/>
    <mergeCell ref="J57:L57"/>
    <mergeCell ref="J37:L37"/>
    <mergeCell ref="J53:L53"/>
    <mergeCell ref="J51:L51"/>
    <mergeCell ref="I56:K56"/>
    <mergeCell ref="J55:L55"/>
    <mergeCell ref="I46:K46"/>
    <mergeCell ref="J45:L45"/>
    <mergeCell ref="A54:A55"/>
    <mergeCell ref="B54:B55"/>
    <mergeCell ref="D54:D55"/>
    <mergeCell ref="A48:A49"/>
    <mergeCell ref="D52:D53"/>
    <mergeCell ref="A46:A47"/>
    <mergeCell ref="I67:K67"/>
    <mergeCell ref="K64:L65"/>
    <mergeCell ref="I65:J65"/>
    <mergeCell ref="J148:L148"/>
    <mergeCell ref="I147:K147"/>
    <mergeCell ref="J146:L146"/>
    <mergeCell ref="I145:K145"/>
    <mergeCell ref="I93:K93"/>
    <mergeCell ref="J90:L90"/>
    <mergeCell ref="I89:K89"/>
    <mergeCell ref="J88:L88"/>
    <mergeCell ref="J144:L144"/>
    <mergeCell ref="I143:K143"/>
    <mergeCell ref="J142:L142"/>
    <mergeCell ref="I141:K141"/>
    <mergeCell ref="I110:K110"/>
    <mergeCell ref="J111:L111"/>
    <mergeCell ref="J138:L138"/>
    <mergeCell ref="I137:K137"/>
    <mergeCell ref="J134:L134"/>
    <mergeCell ref="I133:K133"/>
    <mergeCell ref="J105:L105"/>
    <mergeCell ref="I106:K106"/>
    <mergeCell ref="I116:K116"/>
    <mergeCell ref="J41:L41"/>
    <mergeCell ref="I79:K79"/>
    <mergeCell ref="J78:L78"/>
    <mergeCell ref="I83:K83"/>
    <mergeCell ref="J140:L140"/>
    <mergeCell ref="I139:K139"/>
    <mergeCell ref="K128:L129"/>
    <mergeCell ref="I129:J129"/>
    <mergeCell ref="I130:J130"/>
    <mergeCell ref="J136:L136"/>
    <mergeCell ref="I135:K135"/>
    <mergeCell ref="K130:L130"/>
    <mergeCell ref="J99:L99"/>
    <mergeCell ref="I112:K112"/>
    <mergeCell ref="J109:L109"/>
    <mergeCell ref="I108:K108"/>
    <mergeCell ref="J107:L107"/>
    <mergeCell ref="J103:L103"/>
    <mergeCell ref="I102:K102"/>
    <mergeCell ref="J101:L101"/>
    <mergeCell ref="I100:K100"/>
    <mergeCell ref="I104:K104"/>
    <mergeCell ref="I114:K114"/>
    <mergeCell ref="J113:L113"/>
    <mergeCell ref="I120:K120"/>
    <mergeCell ref="J119:L119"/>
    <mergeCell ref="I118:K118"/>
    <mergeCell ref="J117:L117"/>
    <mergeCell ref="J132:L132"/>
    <mergeCell ref="I131:K131"/>
    <mergeCell ref="J123:L123"/>
    <mergeCell ref="I153:J153"/>
    <mergeCell ref="J121:L121"/>
    <mergeCell ref="J127:L127"/>
    <mergeCell ref="I126:K126"/>
    <mergeCell ref="J125:L125"/>
    <mergeCell ref="I124:K124"/>
    <mergeCell ref="I154:J154"/>
    <mergeCell ref="I155:J155"/>
    <mergeCell ref="I156:J156"/>
    <mergeCell ref="I149:J149"/>
    <mergeCell ref="I150:J150"/>
    <mergeCell ref="I151:J151"/>
    <mergeCell ref="I152:J152"/>
    <mergeCell ref="I161:J161"/>
    <mergeCell ref="I162:J162"/>
    <mergeCell ref="I163:J163"/>
    <mergeCell ref="I164:J164"/>
    <mergeCell ref="I157:J157"/>
    <mergeCell ref="I158:J158"/>
    <mergeCell ref="I159:J159"/>
    <mergeCell ref="I160:J160"/>
    <mergeCell ref="I181:J181"/>
    <mergeCell ref="I169:J169"/>
    <mergeCell ref="I170:J170"/>
    <mergeCell ref="I171:J171"/>
    <mergeCell ref="I172:J172"/>
    <mergeCell ref="I165:J165"/>
    <mergeCell ref="I166:J166"/>
    <mergeCell ref="I167:J167"/>
    <mergeCell ref="I168:J168"/>
    <mergeCell ref="I177:J177"/>
    <mergeCell ref="I178:J178"/>
    <mergeCell ref="I179:J179"/>
    <mergeCell ref="I180:J180"/>
    <mergeCell ref="I173:J173"/>
    <mergeCell ref="I174:J174"/>
    <mergeCell ref="I175:J175"/>
    <mergeCell ref="I176:J176"/>
    <mergeCell ref="I186:J186"/>
    <mergeCell ref="I187:J187"/>
    <mergeCell ref="I188:J188"/>
    <mergeCell ref="I189:J189"/>
    <mergeCell ref="I193:J193"/>
    <mergeCell ref="I182:J182"/>
    <mergeCell ref="I183:J183"/>
    <mergeCell ref="I184:J184"/>
    <mergeCell ref="I185:J185"/>
    <mergeCell ref="I195:J195"/>
    <mergeCell ref="I196:J196"/>
    <mergeCell ref="I197:J197"/>
    <mergeCell ref="I198:J198"/>
    <mergeCell ref="I190:J190"/>
    <mergeCell ref="I191:J191"/>
    <mergeCell ref="I192:J192"/>
    <mergeCell ref="I194:J194"/>
    <mergeCell ref="I209:J209"/>
    <mergeCell ref="I210:J210"/>
    <mergeCell ref="I203:J203"/>
    <mergeCell ref="I204:J204"/>
    <mergeCell ref="I205:J205"/>
    <mergeCell ref="I206:J206"/>
    <mergeCell ref="K149:L149"/>
    <mergeCell ref="K150:L150"/>
    <mergeCell ref="K151:L151"/>
    <mergeCell ref="K152:L152"/>
    <mergeCell ref="I207:J207"/>
    <mergeCell ref="I208:J208"/>
    <mergeCell ref="I199:J199"/>
    <mergeCell ref="I200:J200"/>
    <mergeCell ref="I201:J201"/>
    <mergeCell ref="I202:J202"/>
    <mergeCell ref="K157:L157"/>
    <mergeCell ref="K158:L158"/>
    <mergeCell ref="K159:L159"/>
    <mergeCell ref="K160:L160"/>
    <mergeCell ref="K153:L153"/>
    <mergeCell ref="K154:L154"/>
    <mergeCell ref="K155:L155"/>
    <mergeCell ref="K156:L156"/>
    <mergeCell ref="K165:L165"/>
    <mergeCell ref="K166:L166"/>
    <mergeCell ref="K167:L167"/>
    <mergeCell ref="K168:L168"/>
    <mergeCell ref="K161:L161"/>
    <mergeCell ref="K162:L162"/>
    <mergeCell ref="K163:L163"/>
    <mergeCell ref="K164:L164"/>
    <mergeCell ref="K173:L173"/>
    <mergeCell ref="K174:L174"/>
    <mergeCell ref="K175:L175"/>
    <mergeCell ref="K176:L176"/>
    <mergeCell ref="K181:L181"/>
    <mergeCell ref="K169:L169"/>
    <mergeCell ref="K170:L170"/>
    <mergeCell ref="K171:L171"/>
    <mergeCell ref="K172:L172"/>
    <mergeCell ref="K182:L182"/>
    <mergeCell ref="K183:L183"/>
    <mergeCell ref="K184:L184"/>
    <mergeCell ref="K185:L185"/>
    <mergeCell ref="K177:L177"/>
    <mergeCell ref="K178:L178"/>
    <mergeCell ref="K179:L179"/>
    <mergeCell ref="K180:L180"/>
    <mergeCell ref="K190:L190"/>
    <mergeCell ref="K191:L191"/>
    <mergeCell ref="K192:L192"/>
    <mergeCell ref="K194:L194"/>
    <mergeCell ref="K186:L186"/>
    <mergeCell ref="K187:L187"/>
    <mergeCell ref="K188:L188"/>
    <mergeCell ref="K189:L189"/>
    <mergeCell ref="K193:L193"/>
    <mergeCell ref="K199:L199"/>
    <mergeCell ref="K200:L200"/>
    <mergeCell ref="K207:L207"/>
    <mergeCell ref="K208:L208"/>
    <mergeCell ref="K195:L195"/>
    <mergeCell ref="K196:L196"/>
    <mergeCell ref="K197:L197"/>
    <mergeCell ref="K198:L198"/>
    <mergeCell ref="K209:L209"/>
    <mergeCell ref="K210:L210"/>
    <mergeCell ref="K201:L201"/>
    <mergeCell ref="K202:L202"/>
    <mergeCell ref="K203:L203"/>
    <mergeCell ref="K204:L204"/>
    <mergeCell ref="K205:L205"/>
    <mergeCell ref="K206:L206"/>
    <mergeCell ref="H27:K27"/>
    <mergeCell ref="C27:D28"/>
    <mergeCell ref="C29:D30"/>
    <mergeCell ref="H28:I28"/>
    <mergeCell ref="H29:K29"/>
    <mergeCell ref="H31:K31"/>
    <mergeCell ref="C31:D32"/>
    <mergeCell ref="H10:I10"/>
    <mergeCell ref="H11:K11"/>
    <mergeCell ref="H13:K13"/>
    <mergeCell ref="C11:D12"/>
    <mergeCell ref="C13:D14"/>
    <mergeCell ref="C15:D16"/>
    <mergeCell ref="C17:D18"/>
    <mergeCell ref="C19:D20"/>
    <mergeCell ref="H15:K15"/>
    <mergeCell ref="H17:K17"/>
    <mergeCell ref="H19:K19"/>
    <mergeCell ref="E10:G10"/>
    <mergeCell ref="E31:G31"/>
    <mergeCell ref="E32:G32"/>
    <mergeCell ref="E16:G16"/>
    <mergeCell ref="J14:L14"/>
    <mergeCell ref="H25:K25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18009/2014&amp;RStrana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J66"/>
  <sheetViews>
    <sheetView view="pageBreakPreview" topLeftCell="A52" zoomScaleNormal="100" zoomScaleSheetLayoutView="100" workbookViewId="0">
      <selection activeCell="H62" sqref="H62"/>
    </sheetView>
  </sheetViews>
  <sheetFormatPr defaultColWidth="9.140625" defaultRowHeight="10.5" x14ac:dyDescent="0.25"/>
  <cols>
    <col min="1" max="1" width="4.42578125" style="489" customWidth="1"/>
    <col min="2" max="2" width="37.5703125" style="489" customWidth="1"/>
    <col min="3" max="3" width="1.42578125" style="489" customWidth="1"/>
    <col min="4" max="4" width="6.42578125" style="489" customWidth="1"/>
    <col min="5" max="6" width="29.5703125" style="489" customWidth="1"/>
    <col min="7" max="16384" width="9.140625" style="489"/>
  </cols>
  <sheetData>
    <row r="1" spans="1:10" s="456" customFormat="1" ht="7.5" customHeight="1" x14ac:dyDescent="0.25">
      <c r="A1" s="455"/>
      <c r="G1" s="399"/>
      <c r="H1" s="399"/>
    </row>
    <row r="2" spans="1:10" s="456" customFormat="1" ht="17.25" customHeight="1" x14ac:dyDescent="0.25">
      <c r="A2" s="455"/>
      <c r="B2" s="480" t="s">
        <v>1122</v>
      </c>
      <c r="C2" s="399"/>
      <c r="D2" s="479" t="s">
        <v>1121</v>
      </c>
      <c r="E2" s="535" t="e">
        <f>" "&amp;#REF!&amp;"  "&amp;#REF!&amp;"  "&amp;#REF!&amp;"  "&amp;#REF!&amp;"  "&amp;#REF!&amp;"  "&amp;#REF!&amp;"  "&amp;#REF!&amp;"  "&amp;#REF!&amp;"  "&amp;#REF!&amp;"  "&amp;#REF!</f>
        <v>#REF!</v>
      </c>
    </row>
    <row r="3" spans="1:10" s="456" customFormat="1" ht="7.5" customHeight="1" thickBot="1" x14ac:dyDescent="0.3">
      <c r="A3" s="455"/>
      <c r="B3" s="534"/>
      <c r="C3" s="399"/>
    </row>
    <row r="4" spans="1:10" s="514" customFormat="1" ht="11.25" customHeight="1" x14ac:dyDescent="0.25">
      <c r="A4" s="533"/>
      <c r="B4" s="532"/>
      <c r="C4" s="531"/>
      <c r="D4" s="530"/>
      <c r="E4" s="1510" t="s">
        <v>1189</v>
      </c>
      <c r="F4" s="1535"/>
    </row>
    <row r="5" spans="1:10" s="514" customFormat="1" ht="33.75" customHeight="1" x14ac:dyDescent="0.15">
      <c r="A5" s="529" t="s">
        <v>1027</v>
      </c>
      <c r="B5" s="528" t="s">
        <v>1188</v>
      </c>
      <c r="C5" s="527"/>
      <c r="D5" s="526" t="s">
        <v>1025</v>
      </c>
      <c r="E5" s="525" t="s">
        <v>1187</v>
      </c>
      <c r="F5" s="524" t="s">
        <v>1186</v>
      </c>
    </row>
    <row r="6" spans="1:10" s="514" customFormat="1" ht="29.65" customHeight="1" x14ac:dyDescent="0.25">
      <c r="A6" s="460" t="s">
        <v>777</v>
      </c>
      <c r="B6" s="495" t="s">
        <v>1185</v>
      </c>
      <c r="C6" s="494"/>
      <c r="D6" s="457" t="s">
        <v>778</v>
      </c>
      <c r="E6" s="493">
        <f>'P&amp;L old'!D9</f>
        <v>0</v>
      </c>
      <c r="F6" s="493">
        <f>'P&amp;L old'!E9</f>
        <v>0</v>
      </c>
    </row>
    <row r="7" spans="1:10" s="514" customFormat="1" ht="29.65" customHeight="1" x14ac:dyDescent="0.25">
      <c r="A7" s="460" t="s">
        <v>779</v>
      </c>
      <c r="B7" s="495" t="s">
        <v>1184</v>
      </c>
      <c r="C7" s="494"/>
      <c r="D7" s="457" t="s">
        <v>781</v>
      </c>
      <c r="E7" s="542">
        <f>'P&amp;L old'!D10</f>
        <v>0</v>
      </c>
      <c r="F7" s="493">
        <f>'P&amp;L old'!E10</f>
        <v>0</v>
      </c>
    </row>
    <row r="8" spans="1:10" s="519" customFormat="1" ht="29.65" customHeight="1" x14ac:dyDescent="0.25">
      <c r="A8" s="461" t="s">
        <v>782</v>
      </c>
      <c r="B8" s="497" t="s">
        <v>1183</v>
      </c>
      <c r="C8" s="496"/>
      <c r="D8" s="467" t="s">
        <v>784</v>
      </c>
      <c r="E8" s="542">
        <f>'P&amp;L old'!D11</f>
        <v>0</v>
      </c>
      <c r="F8" s="493">
        <f>'P&amp;L old'!E11</f>
        <v>0</v>
      </c>
    </row>
    <row r="9" spans="1:10" s="519" customFormat="1" ht="29.65" customHeight="1" x14ac:dyDescent="0.25">
      <c r="A9" s="461" t="s">
        <v>785</v>
      </c>
      <c r="B9" s="497" t="s">
        <v>1182</v>
      </c>
      <c r="C9" s="496"/>
      <c r="D9" s="467" t="s">
        <v>787</v>
      </c>
      <c r="E9" s="542">
        <f>'P&amp;L old'!D12</f>
        <v>0</v>
      </c>
      <c r="F9" s="493">
        <f>'P&amp;L old'!E12</f>
        <v>0</v>
      </c>
    </row>
    <row r="10" spans="1:10" s="514" customFormat="1" ht="29.65" customHeight="1" x14ac:dyDescent="0.25">
      <c r="A10" s="459" t="s">
        <v>788</v>
      </c>
      <c r="B10" s="495" t="s">
        <v>1181</v>
      </c>
      <c r="C10" s="494"/>
      <c r="D10" s="457" t="s">
        <v>790</v>
      </c>
      <c r="E10" s="542">
        <f>'P&amp;L old'!D13</f>
        <v>0</v>
      </c>
      <c r="F10" s="493">
        <f>'P&amp;L old'!E13</f>
        <v>0</v>
      </c>
    </row>
    <row r="11" spans="1:10" s="514" customFormat="1" ht="29.65" customHeight="1" x14ac:dyDescent="0.25">
      <c r="A11" s="459" t="s">
        <v>496</v>
      </c>
      <c r="B11" s="495" t="s">
        <v>1180</v>
      </c>
      <c r="C11" s="494"/>
      <c r="D11" s="457" t="s">
        <v>792</v>
      </c>
      <c r="E11" s="542">
        <f>'P&amp;L old'!D14</f>
        <v>0</v>
      </c>
      <c r="F11" s="493">
        <f>'P&amp;L old'!E14</f>
        <v>0</v>
      </c>
    </row>
    <row r="12" spans="1:10" s="514" customFormat="1" ht="29.65" customHeight="1" x14ac:dyDescent="0.25">
      <c r="A12" s="459" t="s">
        <v>499</v>
      </c>
      <c r="B12" s="495" t="s">
        <v>1179</v>
      </c>
      <c r="C12" s="494"/>
      <c r="D12" s="457" t="s">
        <v>794</v>
      </c>
      <c r="E12" s="542">
        <f>'P&amp;L old'!D15</f>
        <v>0</v>
      </c>
      <c r="F12" s="493">
        <f>'P&amp;L old'!E15</f>
        <v>0</v>
      </c>
    </row>
    <row r="13" spans="1:10" s="519" customFormat="1" ht="29.65" customHeight="1" x14ac:dyDescent="0.25">
      <c r="A13" s="461" t="s">
        <v>558</v>
      </c>
      <c r="B13" s="497" t="s">
        <v>1178</v>
      </c>
      <c r="C13" s="496"/>
      <c r="D13" s="467" t="s">
        <v>796</v>
      </c>
      <c r="E13" s="542">
        <f>'P&amp;L old'!D16</f>
        <v>0</v>
      </c>
      <c r="F13" s="493">
        <f>'P&amp;L old'!E16</f>
        <v>0</v>
      </c>
      <c r="J13" s="514"/>
    </row>
    <row r="14" spans="1:10" s="514" customFormat="1" ht="29.65" customHeight="1" x14ac:dyDescent="0.25">
      <c r="A14" s="460" t="s">
        <v>797</v>
      </c>
      <c r="B14" s="495" t="s">
        <v>1177</v>
      </c>
      <c r="C14" s="494"/>
      <c r="D14" s="457" t="s">
        <v>799</v>
      </c>
      <c r="E14" s="542">
        <f>'P&amp;L old'!D17</f>
        <v>0</v>
      </c>
      <c r="F14" s="493">
        <f>'P&amp;L old'!E17</f>
        <v>0</v>
      </c>
    </row>
    <row r="15" spans="1:10" s="514" customFormat="1" ht="29.65" customHeight="1" x14ac:dyDescent="0.25">
      <c r="A15" s="460" t="s">
        <v>800</v>
      </c>
      <c r="B15" s="495" t="s">
        <v>1176</v>
      </c>
      <c r="C15" s="494"/>
      <c r="D15" s="457" t="s">
        <v>802</v>
      </c>
      <c r="E15" s="542">
        <f>'P&amp;L old'!D18</f>
        <v>0</v>
      </c>
      <c r="F15" s="493">
        <f>'P&amp;L old'!E18</f>
        <v>0</v>
      </c>
    </row>
    <row r="16" spans="1:10" s="519" customFormat="1" ht="29.65" customHeight="1" x14ac:dyDescent="0.25">
      <c r="A16" s="461" t="s">
        <v>782</v>
      </c>
      <c r="B16" s="497" t="s">
        <v>1175</v>
      </c>
      <c r="C16" s="496"/>
      <c r="D16" s="467" t="s">
        <v>804</v>
      </c>
      <c r="E16" s="542">
        <f>'P&amp;L old'!D19</f>
        <v>0</v>
      </c>
      <c r="F16" s="493">
        <f>'P&amp;L old'!E19</f>
        <v>0</v>
      </c>
    </row>
    <row r="17" spans="1:6" s="514" customFormat="1" ht="29.65" customHeight="1" x14ac:dyDescent="0.25">
      <c r="A17" s="460" t="s">
        <v>627</v>
      </c>
      <c r="B17" s="495" t="s">
        <v>1174</v>
      </c>
      <c r="C17" s="494"/>
      <c r="D17" s="457" t="s">
        <v>806</v>
      </c>
      <c r="E17" s="542">
        <f>'P&amp;L old'!D20</f>
        <v>0</v>
      </c>
      <c r="F17" s="493">
        <f>'P&amp;L old'!E20</f>
        <v>0</v>
      </c>
    </row>
    <row r="18" spans="1:6" s="514" customFormat="1" ht="29.65" customHeight="1" x14ac:dyDescent="0.25">
      <c r="A18" s="460" t="s">
        <v>630</v>
      </c>
      <c r="B18" s="495" t="s">
        <v>1173</v>
      </c>
      <c r="C18" s="494"/>
      <c r="D18" s="457" t="s">
        <v>808</v>
      </c>
      <c r="E18" s="542">
        <f>'P&amp;L old'!D21</f>
        <v>0</v>
      </c>
      <c r="F18" s="493">
        <f>'P&amp;L old'!E21</f>
        <v>0</v>
      </c>
    </row>
    <row r="19" spans="1:6" s="514" customFormat="1" ht="29.65" customHeight="1" x14ac:dyDescent="0.25">
      <c r="A19" s="460" t="s">
        <v>800</v>
      </c>
      <c r="B19" s="495" t="s">
        <v>1172</v>
      </c>
      <c r="C19" s="494"/>
      <c r="D19" s="457" t="s">
        <v>810</v>
      </c>
      <c r="E19" s="542">
        <f>'P&amp;L old'!D22</f>
        <v>0</v>
      </c>
      <c r="F19" s="493">
        <f>'P&amp;L old'!E22</f>
        <v>0</v>
      </c>
    </row>
    <row r="20" spans="1:6" s="514" customFormat="1" ht="29.65" customHeight="1" x14ac:dyDescent="0.25">
      <c r="A20" s="460" t="s">
        <v>811</v>
      </c>
      <c r="B20" s="495" t="s">
        <v>1171</v>
      </c>
      <c r="C20" s="494"/>
      <c r="D20" s="457" t="s">
        <v>813</v>
      </c>
      <c r="E20" s="542">
        <f>'P&amp;L old'!D23</f>
        <v>0</v>
      </c>
      <c r="F20" s="493">
        <f>'P&amp;L old'!E23</f>
        <v>0</v>
      </c>
    </row>
    <row r="21" spans="1:6" s="514" customFormat="1" ht="29.65" customHeight="1" x14ac:dyDescent="0.25">
      <c r="A21" s="460" t="s">
        <v>814</v>
      </c>
      <c r="B21" s="495" t="s">
        <v>1170</v>
      </c>
      <c r="C21" s="494"/>
      <c r="D21" s="457" t="s">
        <v>816</v>
      </c>
      <c r="E21" s="542">
        <f>'P&amp;L old'!D24</f>
        <v>0</v>
      </c>
      <c r="F21" s="493">
        <f>'P&amp;L old'!E24</f>
        <v>0</v>
      </c>
    </row>
    <row r="22" spans="1:6" s="514" customFormat="1" ht="29.65" customHeight="1" x14ac:dyDescent="0.25">
      <c r="A22" s="460" t="s">
        <v>817</v>
      </c>
      <c r="B22" s="495" t="s">
        <v>1169</v>
      </c>
      <c r="C22" s="494"/>
      <c r="D22" s="457" t="s">
        <v>819</v>
      </c>
      <c r="E22" s="542">
        <f>'P&amp;L old'!D25</f>
        <v>0</v>
      </c>
      <c r="F22" s="493">
        <f>'P&amp;L old'!E25</f>
        <v>0</v>
      </c>
    </row>
    <row r="23" spans="1:6" s="514" customFormat="1" ht="29.65" customHeight="1" x14ac:dyDescent="0.25">
      <c r="A23" s="460" t="s">
        <v>820</v>
      </c>
      <c r="B23" s="495" t="s">
        <v>1168</v>
      </c>
      <c r="C23" s="494"/>
      <c r="D23" s="457" t="s">
        <v>822</v>
      </c>
      <c r="E23" s="542">
        <f>'P&amp;L old'!D26</f>
        <v>0</v>
      </c>
      <c r="F23" s="493">
        <f>'P&amp;L old'!E26</f>
        <v>0</v>
      </c>
    </row>
    <row r="24" spans="1:6" s="514" customFormat="1" ht="29.65" customHeight="1" x14ac:dyDescent="0.25">
      <c r="A24" s="460" t="s">
        <v>823</v>
      </c>
      <c r="B24" s="495" t="s">
        <v>1167</v>
      </c>
      <c r="C24" s="494"/>
      <c r="D24" s="457" t="s">
        <v>825</v>
      </c>
      <c r="E24" s="542">
        <f>'P&amp;L old'!D27</f>
        <v>0</v>
      </c>
      <c r="F24" s="493">
        <f>'P&amp;L old'!E27</f>
        <v>0</v>
      </c>
    </row>
    <row r="25" spans="1:6" s="514" customFormat="1" ht="29.65" customHeight="1" x14ac:dyDescent="0.25">
      <c r="A25" s="460" t="s">
        <v>826</v>
      </c>
      <c r="B25" s="495" t="s">
        <v>1166</v>
      </c>
      <c r="C25" s="494"/>
      <c r="D25" s="457" t="s">
        <v>828</v>
      </c>
      <c r="E25" s="542">
        <f>'P&amp;L old'!D28</f>
        <v>0</v>
      </c>
      <c r="F25" s="493">
        <f>'P&amp;L old'!E28</f>
        <v>0</v>
      </c>
    </row>
    <row r="26" spans="1:6" s="514" customFormat="1" ht="29.65" customHeight="1" x14ac:dyDescent="0.25">
      <c r="A26" s="460" t="s">
        <v>829</v>
      </c>
      <c r="B26" s="523" t="s">
        <v>1165</v>
      </c>
      <c r="C26" s="522"/>
      <c r="D26" s="457" t="s">
        <v>831</v>
      </c>
      <c r="E26" s="542">
        <f>'P&amp;L old'!D29</f>
        <v>0</v>
      </c>
      <c r="F26" s="493">
        <f>'P&amp;L old'!E29</f>
        <v>0</v>
      </c>
    </row>
    <row r="27" spans="1:6" s="514" customFormat="1" ht="29.65" customHeight="1" x14ac:dyDescent="0.25">
      <c r="A27" s="460" t="s">
        <v>832</v>
      </c>
      <c r="B27" s="495" t="s">
        <v>1164</v>
      </c>
      <c r="C27" s="494"/>
      <c r="D27" s="457" t="s">
        <v>834</v>
      </c>
      <c r="E27" s="542">
        <f>'P&amp;L old'!D30</f>
        <v>0</v>
      </c>
      <c r="F27" s="493">
        <f>'P&amp;L old'!E30</f>
        <v>0</v>
      </c>
    </row>
    <row r="28" spans="1:6" s="514" customFormat="1" ht="29.65" customHeight="1" x14ac:dyDescent="0.25">
      <c r="A28" s="460" t="s">
        <v>835</v>
      </c>
      <c r="B28" s="523" t="s">
        <v>1163</v>
      </c>
      <c r="C28" s="522"/>
      <c r="D28" s="457" t="s">
        <v>837</v>
      </c>
      <c r="E28" s="542">
        <f>'P&amp;L old'!D31</f>
        <v>0</v>
      </c>
      <c r="F28" s="493">
        <f>'P&amp;L old'!E31</f>
        <v>0</v>
      </c>
    </row>
    <row r="29" spans="1:6" s="514" customFormat="1" ht="29.65" customHeight="1" x14ac:dyDescent="0.25">
      <c r="A29" s="460" t="s">
        <v>838</v>
      </c>
      <c r="B29" s="495" t="s">
        <v>1162</v>
      </c>
      <c r="C29" s="494"/>
      <c r="D29" s="457" t="s">
        <v>840</v>
      </c>
      <c r="E29" s="542">
        <f>'P&amp;L old'!D32</f>
        <v>0</v>
      </c>
      <c r="F29" s="493">
        <f>'P&amp;L old'!E32</f>
        <v>0</v>
      </c>
    </row>
    <row r="30" spans="1:6" s="514" customFormat="1" ht="29.65" customHeight="1" x14ac:dyDescent="0.25">
      <c r="A30" s="460" t="s">
        <v>841</v>
      </c>
      <c r="B30" s="495" t="s">
        <v>1161</v>
      </c>
      <c r="C30" s="494"/>
      <c r="D30" s="457" t="s">
        <v>843</v>
      </c>
      <c r="E30" s="542">
        <f>'P&amp;L old'!D33</f>
        <v>0</v>
      </c>
      <c r="F30" s="493">
        <f>'P&amp;L old'!E33</f>
        <v>0</v>
      </c>
    </row>
    <row r="31" spans="1:6" s="519" customFormat="1" ht="33.75" customHeight="1" x14ac:dyDescent="0.25">
      <c r="A31" s="461" t="s">
        <v>844</v>
      </c>
      <c r="B31" s="521" t="s">
        <v>1160</v>
      </c>
      <c r="C31" s="520"/>
      <c r="D31" s="467" t="s">
        <v>846</v>
      </c>
      <c r="E31" s="542">
        <f>'P&amp;L old'!D34</f>
        <v>0</v>
      </c>
      <c r="F31" s="493">
        <f>'P&amp;L old'!E34</f>
        <v>0</v>
      </c>
    </row>
    <row r="32" spans="1:6" s="514" customFormat="1" ht="29.65" customHeight="1" thickBot="1" x14ac:dyDescent="0.3">
      <c r="A32" s="518" t="s">
        <v>847</v>
      </c>
      <c r="B32" s="517" t="s">
        <v>1159</v>
      </c>
      <c r="C32" s="516"/>
      <c r="D32" s="515" t="s">
        <v>849</v>
      </c>
      <c r="E32" s="542">
        <f>'P&amp;L old'!D35</f>
        <v>0</v>
      </c>
      <c r="F32" s="493">
        <f>'P&amp;L old'!E35</f>
        <v>0</v>
      </c>
    </row>
    <row r="33" spans="1:6" ht="24.75" customHeight="1" x14ac:dyDescent="0.25">
      <c r="A33" s="506" t="s">
        <v>850</v>
      </c>
      <c r="B33" s="505" t="s">
        <v>1158</v>
      </c>
      <c r="C33" s="504"/>
      <c r="D33" s="503" t="s">
        <v>852</v>
      </c>
      <c r="E33" s="542">
        <f>'P&amp;L old'!D36</f>
        <v>0</v>
      </c>
      <c r="F33" s="493">
        <f>'P&amp;L old'!E36</f>
        <v>0</v>
      </c>
    </row>
    <row r="34" spans="1:6" ht="30.75" customHeight="1" x14ac:dyDescent="0.25">
      <c r="A34" s="506" t="s">
        <v>853</v>
      </c>
      <c r="B34" s="513" t="s">
        <v>1157</v>
      </c>
      <c r="C34" s="512"/>
      <c r="D34" s="503" t="s">
        <v>855</v>
      </c>
      <c r="E34" s="542">
        <f>'P&amp;L old'!D37</f>
        <v>0</v>
      </c>
      <c r="F34" s="493">
        <f>'P&amp;L old'!E37</f>
        <v>0</v>
      </c>
    </row>
    <row r="35" spans="1:6" ht="36.75" customHeight="1" x14ac:dyDescent="0.25">
      <c r="A35" s="460" t="s">
        <v>856</v>
      </c>
      <c r="B35" s="495" t="s">
        <v>1156</v>
      </c>
      <c r="C35" s="494"/>
      <c r="D35" s="457" t="s">
        <v>858</v>
      </c>
      <c r="E35" s="542">
        <f>'P&amp;L old'!D38</f>
        <v>0</v>
      </c>
      <c r="F35" s="493">
        <f>'P&amp;L old'!E38</f>
        <v>0</v>
      </c>
    </row>
    <row r="36" spans="1:6" ht="30.75" customHeight="1" x14ac:dyDescent="0.25">
      <c r="A36" s="460" t="s">
        <v>859</v>
      </c>
      <c r="B36" s="495" t="s">
        <v>1155</v>
      </c>
      <c r="C36" s="494"/>
      <c r="D36" s="457" t="s">
        <v>861</v>
      </c>
      <c r="E36" s="542">
        <f>'P&amp;L old'!D39</f>
        <v>0</v>
      </c>
      <c r="F36" s="493">
        <f>'P&amp;L old'!E39</f>
        <v>0</v>
      </c>
    </row>
    <row r="37" spans="1:6" ht="30" customHeight="1" x14ac:dyDescent="0.25">
      <c r="A37" s="460" t="s">
        <v>862</v>
      </c>
      <c r="B37" s="495" t="s">
        <v>1154</v>
      </c>
      <c r="C37" s="494"/>
      <c r="D37" s="457" t="s">
        <v>864</v>
      </c>
      <c r="E37" s="542">
        <f>'P&amp;L old'!D40</f>
        <v>0</v>
      </c>
      <c r="F37" s="493">
        <f>'P&amp;L old'!E40</f>
        <v>0</v>
      </c>
    </row>
    <row r="38" spans="1:6" ht="26.25" customHeight="1" x14ac:dyDescent="0.25">
      <c r="A38" s="460" t="s">
        <v>865</v>
      </c>
      <c r="B38" s="495" t="s">
        <v>1153</v>
      </c>
      <c r="C38" s="494"/>
      <c r="D38" s="457" t="s">
        <v>867</v>
      </c>
      <c r="E38" s="542">
        <f>'P&amp;L old'!D41</f>
        <v>0</v>
      </c>
      <c r="F38" s="493">
        <f>'P&amp;L old'!E41</f>
        <v>0</v>
      </c>
    </row>
    <row r="39" spans="1:6" ht="22.5" customHeight="1" x14ac:dyDescent="0.25">
      <c r="A39" s="460" t="s">
        <v>868</v>
      </c>
      <c r="B39" s="495" t="s">
        <v>1152</v>
      </c>
      <c r="C39" s="494"/>
      <c r="D39" s="457" t="s">
        <v>870</v>
      </c>
      <c r="E39" s="542">
        <f>'P&amp;L old'!D42</f>
        <v>0</v>
      </c>
      <c r="F39" s="493">
        <f>'P&amp;L old'!E42</f>
        <v>0</v>
      </c>
    </row>
    <row r="40" spans="1:6" ht="30.75" customHeight="1" x14ac:dyDescent="0.25">
      <c r="A40" s="460" t="s">
        <v>871</v>
      </c>
      <c r="B40" s="495" t="s">
        <v>1151</v>
      </c>
      <c r="C40" s="494"/>
      <c r="D40" s="457" t="s">
        <v>873</v>
      </c>
      <c r="E40" s="542">
        <f>'P&amp;L old'!D43</f>
        <v>0</v>
      </c>
      <c r="F40" s="493">
        <f>'P&amp;L old'!E43</f>
        <v>0</v>
      </c>
    </row>
    <row r="41" spans="1:6" ht="30" customHeight="1" x14ac:dyDescent="0.25">
      <c r="A41" s="460" t="s">
        <v>874</v>
      </c>
      <c r="B41" s="495" t="s">
        <v>1150</v>
      </c>
      <c r="C41" s="494"/>
      <c r="D41" s="457" t="s">
        <v>876</v>
      </c>
      <c r="E41" s="542">
        <f>'P&amp;L old'!D44</f>
        <v>0</v>
      </c>
      <c r="F41" s="493">
        <f>'P&amp;L old'!E44</f>
        <v>0</v>
      </c>
    </row>
    <row r="42" spans="1:6" ht="32.25" customHeight="1" x14ac:dyDescent="0.25">
      <c r="A42" s="460" t="s">
        <v>877</v>
      </c>
      <c r="B42" s="495" t="s">
        <v>1149</v>
      </c>
      <c r="C42" s="494"/>
      <c r="D42" s="457" t="s">
        <v>879</v>
      </c>
      <c r="E42" s="542">
        <f>'P&amp;L old'!D45</f>
        <v>0</v>
      </c>
      <c r="F42" s="493">
        <f>'P&amp;L old'!E45</f>
        <v>0</v>
      </c>
    </row>
    <row r="43" spans="1:6" ht="24" customHeight="1" x14ac:dyDescent="0.25">
      <c r="A43" s="460" t="s">
        <v>880</v>
      </c>
      <c r="B43" s="495" t="s">
        <v>1148</v>
      </c>
      <c r="C43" s="494"/>
      <c r="D43" s="457" t="s">
        <v>882</v>
      </c>
      <c r="E43" s="542">
        <f>'P&amp;L old'!D46</f>
        <v>0</v>
      </c>
      <c r="F43" s="493">
        <f>'P&amp;L old'!E46</f>
        <v>0</v>
      </c>
    </row>
    <row r="44" spans="1:6" ht="26.25" customHeight="1" x14ac:dyDescent="0.25">
      <c r="A44" s="460" t="s">
        <v>883</v>
      </c>
      <c r="B44" s="495" t="s">
        <v>1147</v>
      </c>
      <c r="C44" s="494"/>
      <c r="D44" s="457" t="s">
        <v>885</v>
      </c>
      <c r="E44" s="542">
        <f>'P&amp;L old'!D47</f>
        <v>0</v>
      </c>
      <c r="F44" s="493">
        <f>'P&amp;L old'!E47</f>
        <v>0</v>
      </c>
    </row>
    <row r="45" spans="1:6" ht="24.75" customHeight="1" x14ac:dyDescent="0.25">
      <c r="A45" s="460" t="s">
        <v>886</v>
      </c>
      <c r="B45" s="495" t="s">
        <v>1146</v>
      </c>
      <c r="C45" s="494"/>
      <c r="D45" s="457" t="s">
        <v>888</v>
      </c>
      <c r="E45" s="542">
        <f>'P&amp;L old'!D48</f>
        <v>0</v>
      </c>
      <c r="F45" s="493">
        <f>'P&amp;L old'!E48</f>
        <v>0</v>
      </c>
    </row>
    <row r="46" spans="1:6" ht="27" customHeight="1" x14ac:dyDescent="0.25">
      <c r="A46" s="460" t="s">
        <v>889</v>
      </c>
      <c r="B46" s="495" t="s">
        <v>1145</v>
      </c>
      <c r="C46" s="494"/>
      <c r="D46" s="457" t="s">
        <v>891</v>
      </c>
      <c r="E46" s="542">
        <f>'P&amp;L old'!D49</f>
        <v>0</v>
      </c>
      <c r="F46" s="493">
        <f>'P&amp;L old'!E49</f>
        <v>0</v>
      </c>
    </row>
    <row r="47" spans="1:6" ht="29.25" customHeight="1" x14ac:dyDescent="0.25">
      <c r="A47" s="460" t="s">
        <v>892</v>
      </c>
      <c r="B47" s="495" t="s">
        <v>1144</v>
      </c>
      <c r="C47" s="494"/>
      <c r="D47" s="457" t="s">
        <v>894</v>
      </c>
      <c r="E47" s="542">
        <f>'P&amp;L old'!D50</f>
        <v>0</v>
      </c>
      <c r="F47" s="493">
        <f>'P&amp;L old'!E50</f>
        <v>0</v>
      </c>
    </row>
    <row r="48" spans="1:6" ht="27.75" customHeight="1" x14ac:dyDescent="0.25">
      <c r="A48" s="460" t="s">
        <v>895</v>
      </c>
      <c r="B48" s="495" t="s">
        <v>1143</v>
      </c>
      <c r="C48" s="494"/>
      <c r="D48" s="457" t="s">
        <v>897</v>
      </c>
      <c r="E48" s="542">
        <f>'P&amp;L old'!D51</f>
        <v>0</v>
      </c>
      <c r="F48" s="493">
        <f>'P&amp;L old'!E51</f>
        <v>0</v>
      </c>
    </row>
    <row r="49" spans="1:6" ht="27.75" customHeight="1" x14ac:dyDescent="0.25">
      <c r="A49" s="460" t="s">
        <v>898</v>
      </c>
      <c r="B49" s="495" t="s">
        <v>1142</v>
      </c>
      <c r="C49" s="494"/>
      <c r="D49" s="457" t="s">
        <v>900</v>
      </c>
      <c r="E49" s="542">
        <f>'P&amp;L old'!D52</f>
        <v>0</v>
      </c>
      <c r="F49" s="493">
        <f>'P&amp;L old'!E52</f>
        <v>0</v>
      </c>
    </row>
    <row r="50" spans="1:6" ht="27.75" customHeight="1" x14ac:dyDescent="0.25">
      <c r="A50" s="460" t="s">
        <v>901</v>
      </c>
      <c r="B50" s="495" t="s">
        <v>1141</v>
      </c>
      <c r="C50" s="494"/>
      <c r="D50" s="457" t="s">
        <v>903</v>
      </c>
      <c r="E50" s="542">
        <f>'P&amp;L old'!D53</f>
        <v>0</v>
      </c>
      <c r="F50" s="493">
        <f>'P&amp;L old'!E53</f>
        <v>0</v>
      </c>
    </row>
    <row r="51" spans="1:6" s="490" customFormat="1" ht="44.25" customHeight="1" x14ac:dyDescent="0.25">
      <c r="A51" s="509" t="s">
        <v>844</v>
      </c>
      <c r="B51" s="511" t="s">
        <v>1140</v>
      </c>
      <c r="C51" s="510"/>
      <c r="D51" s="467" t="s">
        <v>905</v>
      </c>
      <c r="E51" s="542">
        <f>'P&amp;L old'!D54</f>
        <v>0</v>
      </c>
      <c r="F51" s="493">
        <f>'P&amp;L old'!E54</f>
        <v>0</v>
      </c>
    </row>
    <row r="52" spans="1:6" s="490" customFormat="1" ht="29.25" customHeight="1" x14ac:dyDescent="0.25">
      <c r="A52" s="509" t="s">
        <v>906</v>
      </c>
      <c r="B52" s="508" t="s">
        <v>1139</v>
      </c>
      <c r="C52" s="507"/>
      <c r="D52" s="467" t="s">
        <v>908</v>
      </c>
      <c r="E52" s="542">
        <f>'P&amp;L old'!D55</f>
        <v>0</v>
      </c>
      <c r="F52" s="493">
        <f>'P&amp;L old'!E55</f>
        <v>0</v>
      </c>
    </row>
    <row r="53" spans="1:6" ht="30.75" customHeight="1" x14ac:dyDescent="0.25">
      <c r="A53" s="460" t="s">
        <v>909</v>
      </c>
      <c r="B53" s="495" t="s">
        <v>1138</v>
      </c>
      <c r="C53" s="494"/>
      <c r="D53" s="457" t="s">
        <v>911</v>
      </c>
      <c r="E53" s="542">
        <f>'P&amp;L old'!D56</f>
        <v>0</v>
      </c>
      <c r="F53" s="493">
        <f>'P&amp;L old'!E56</f>
        <v>0</v>
      </c>
    </row>
    <row r="54" spans="1:6" ht="28.5" customHeight="1" x14ac:dyDescent="0.25">
      <c r="A54" s="502" t="s">
        <v>912</v>
      </c>
      <c r="B54" s="495" t="s">
        <v>1137</v>
      </c>
      <c r="C54" s="494"/>
      <c r="D54" s="457" t="s">
        <v>914</v>
      </c>
      <c r="E54" s="542">
        <f>'P&amp;L old'!D57</f>
        <v>0</v>
      </c>
      <c r="F54" s="493">
        <f>'P&amp;L old'!E57</f>
        <v>0</v>
      </c>
    </row>
    <row r="55" spans="1:6" ht="28.5" customHeight="1" x14ac:dyDescent="0.25">
      <c r="A55" s="460" t="s">
        <v>800</v>
      </c>
      <c r="B55" s="495" t="s">
        <v>1136</v>
      </c>
      <c r="C55" s="494"/>
      <c r="D55" s="457" t="s">
        <v>916</v>
      </c>
      <c r="E55" s="542">
        <f>'P&amp;L old'!D58</f>
        <v>0</v>
      </c>
      <c r="F55" s="493">
        <f>'P&amp;L old'!E58</f>
        <v>0</v>
      </c>
    </row>
    <row r="56" spans="1:6" s="490" customFormat="1" ht="31.5" customHeight="1" x14ac:dyDescent="0.25">
      <c r="A56" s="509" t="s">
        <v>906</v>
      </c>
      <c r="B56" s="508" t="s">
        <v>1135</v>
      </c>
      <c r="C56" s="507"/>
      <c r="D56" s="467" t="s">
        <v>918</v>
      </c>
      <c r="E56" s="542">
        <f>'P&amp;L old'!D59</f>
        <v>0</v>
      </c>
      <c r="F56" s="493">
        <f>'P&amp;L old'!E59</f>
        <v>0</v>
      </c>
    </row>
    <row r="57" spans="1:6" ht="29.25" customHeight="1" x14ac:dyDescent="0.25">
      <c r="A57" s="460" t="s">
        <v>919</v>
      </c>
      <c r="B57" s="495" t="s">
        <v>1134</v>
      </c>
      <c r="C57" s="494"/>
      <c r="D57" s="457" t="s">
        <v>921</v>
      </c>
      <c r="E57" s="542">
        <f>'P&amp;L old'!D60</f>
        <v>0</v>
      </c>
      <c r="F57" s="493">
        <f>'P&amp;L old'!E60</f>
        <v>0</v>
      </c>
    </row>
    <row r="58" spans="1:6" ht="28.5" customHeight="1" x14ac:dyDescent="0.25">
      <c r="A58" s="460" t="s">
        <v>922</v>
      </c>
      <c r="B58" s="495" t="s">
        <v>1133</v>
      </c>
      <c r="C58" s="494"/>
      <c r="D58" s="457" t="s">
        <v>924</v>
      </c>
      <c r="E58" s="542">
        <f>'P&amp;L old'!D61</f>
        <v>0</v>
      </c>
      <c r="F58" s="493">
        <f>'P&amp;L old'!E61</f>
        <v>0</v>
      </c>
    </row>
    <row r="59" spans="1:6" ht="30.75" customHeight="1" thickBot="1" x14ac:dyDescent="0.3">
      <c r="A59" s="466" t="s">
        <v>844</v>
      </c>
      <c r="B59" s="492" t="s">
        <v>1132</v>
      </c>
      <c r="C59" s="491"/>
      <c r="D59" s="465" t="s">
        <v>926</v>
      </c>
      <c r="E59" s="542">
        <f>'P&amp;L old'!D62</f>
        <v>0</v>
      </c>
      <c r="F59" s="493">
        <f>'P&amp;L old'!E62</f>
        <v>0</v>
      </c>
    </row>
    <row r="60" spans="1:6" ht="27.75" customHeight="1" x14ac:dyDescent="0.25">
      <c r="A60" s="506" t="s">
        <v>927</v>
      </c>
      <c r="B60" s="505" t="s">
        <v>1131</v>
      </c>
      <c r="C60" s="504"/>
      <c r="D60" s="503" t="s">
        <v>929</v>
      </c>
      <c r="E60" s="542">
        <f>'P&amp;L old'!D63</f>
        <v>0</v>
      </c>
      <c r="F60" s="493">
        <f>'P&amp;L old'!E63</f>
        <v>0</v>
      </c>
    </row>
    <row r="61" spans="1:6" ht="27.75" customHeight="1" x14ac:dyDescent="0.25">
      <c r="A61" s="502" t="s">
        <v>930</v>
      </c>
      <c r="B61" s="495" t="s">
        <v>1130</v>
      </c>
      <c r="C61" s="494"/>
      <c r="D61" s="457" t="s">
        <v>932</v>
      </c>
      <c r="E61" s="542">
        <f>'P&amp;L old'!D64</f>
        <v>0</v>
      </c>
      <c r="F61" s="493">
        <f>'P&amp;L old'!E64</f>
        <v>0</v>
      </c>
    </row>
    <row r="62" spans="1:6" ht="27.75" customHeight="1" x14ac:dyDescent="0.25">
      <c r="A62" s="460" t="s">
        <v>800</v>
      </c>
      <c r="B62" s="495" t="s">
        <v>1129</v>
      </c>
      <c r="C62" s="494"/>
      <c r="D62" s="457" t="s">
        <v>934</v>
      </c>
      <c r="E62" s="542">
        <f>'P&amp;L old'!D65</f>
        <v>0</v>
      </c>
      <c r="F62" s="493">
        <f>'P&amp;L old'!E65</f>
        <v>0</v>
      </c>
    </row>
    <row r="63" spans="1:6" s="490" customFormat="1" ht="27.75" customHeight="1" x14ac:dyDescent="0.25">
      <c r="A63" s="501" t="s">
        <v>844</v>
      </c>
      <c r="B63" s="500" t="s">
        <v>1128</v>
      </c>
      <c r="C63" s="499"/>
      <c r="D63" s="498" t="s">
        <v>936</v>
      </c>
      <c r="E63" s="542">
        <f>'P&amp;L old'!D66</f>
        <v>0</v>
      </c>
      <c r="F63" s="493">
        <f>'P&amp;L old'!E66</f>
        <v>0</v>
      </c>
    </row>
    <row r="64" spans="1:6" s="490" customFormat="1" ht="27.75" customHeight="1" x14ac:dyDescent="0.25">
      <c r="A64" s="461" t="s">
        <v>937</v>
      </c>
      <c r="B64" s="497" t="s">
        <v>1127</v>
      </c>
      <c r="C64" s="496"/>
      <c r="D64" s="467" t="s">
        <v>939</v>
      </c>
      <c r="E64" s="542">
        <f>'P&amp;L old'!D67</f>
        <v>0</v>
      </c>
      <c r="F64" s="493">
        <f>'P&amp;L old'!E67</f>
        <v>0</v>
      </c>
    </row>
    <row r="65" spans="1:6" ht="27.75" customHeight="1" x14ac:dyDescent="0.25">
      <c r="A65" s="460" t="s">
        <v>940</v>
      </c>
      <c r="B65" s="495" t="s">
        <v>1126</v>
      </c>
      <c r="C65" s="494"/>
      <c r="D65" s="457" t="s">
        <v>942</v>
      </c>
      <c r="E65" s="542">
        <f>'P&amp;L old'!D68</f>
        <v>0</v>
      </c>
      <c r="F65" s="493">
        <f>'P&amp;L old'!E68</f>
        <v>0</v>
      </c>
    </row>
    <row r="66" spans="1:6" s="490" customFormat="1" ht="27.75" customHeight="1" thickBot="1" x14ac:dyDescent="0.3">
      <c r="A66" s="466" t="s">
        <v>937</v>
      </c>
      <c r="B66" s="492" t="s">
        <v>1125</v>
      </c>
      <c r="C66" s="491"/>
      <c r="D66" s="465" t="s">
        <v>944</v>
      </c>
      <c r="E66" s="542">
        <f>'P&amp;L old'!D69</f>
        <v>0</v>
      </c>
      <c r="F66" s="493">
        <f>'P&amp;L old'!E69</f>
        <v>0</v>
      </c>
    </row>
  </sheetData>
  <mergeCells count="1">
    <mergeCell ref="E4:F4"/>
  </mergeCells>
  <pageMargins left="0.74803149606299213" right="0.55118110236220474" top="0.39370078740157483" bottom="0.47244094488188981" header="0.39370078740157483" footer="0.19685039370078741"/>
  <pageSetup paperSize="9" scale="81" firstPageNumber="2" orientation="portrait" useFirstPageNumber="1" r:id="rId1"/>
  <headerFooter alignWithMargins="0">
    <oddFooter>&amp;LMF SR č. 24219/3/2008/1&amp;RStrana &amp;P</oddFooter>
  </headerFooter>
  <rowBreaks count="2" manualBreakCount="2">
    <brk id="32" max="4" man="1"/>
    <brk id="59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N48"/>
  <sheetViews>
    <sheetView showGridLines="0" zoomScale="85" zoomScaleNormal="85" workbookViewId="0">
      <pane xSplit="1" ySplit="4" topLeftCell="V38" activePane="bottomRight" state="frozen"/>
      <selection pane="topRight" activeCell="B1" sqref="B1"/>
      <selection pane="bottomLeft" activeCell="A5" sqref="A5"/>
      <selection pane="bottomRight" activeCell="AF47" sqref="AF47:AN47"/>
    </sheetView>
  </sheetViews>
  <sheetFormatPr defaultRowHeight="15" outlineLevelCol="1" x14ac:dyDescent="0.25"/>
  <cols>
    <col min="1" max="1" width="29.28515625" customWidth="1"/>
    <col min="2" max="10" width="11.28515625" customWidth="1"/>
    <col min="11" max="11" width="9.140625" style="294"/>
    <col min="12" max="19" width="9.140625" style="544" customWidth="1" outlineLevel="1"/>
    <col min="20" max="20" width="18.28515625" style="546" customWidth="1"/>
    <col min="21" max="21" width="9.140625" style="548"/>
    <col min="22" max="22" width="9.140625" style="544" customWidth="1" outlineLevel="1"/>
    <col min="23" max="29" width="9.140625" style="15" customWidth="1" outlineLevel="1"/>
    <col min="30" max="30" width="26.85546875" style="546" customWidth="1"/>
    <col min="31" max="31" width="9.140625" style="546"/>
    <col min="32" max="32" width="9.140625" style="543" customWidth="1" outlineLevel="1"/>
    <col min="33" max="39" width="9.140625" style="15" customWidth="1" outlineLevel="1"/>
    <col min="40" max="40" width="26.7109375" style="546" customWidth="1"/>
  </cols>
  <sheetData>
    <row r="1" spans="1:40" ht="16.5" x14ac:dyDescent="0.3">
      <c r="A1" s="1" t="s">
        <v>39</v>
      </c>
      <c r="L1" s="957" t="s">
        <v>946</v>
      </c>
      <c r="M1" s="958"/>
      <c r="N1" s="958"/>
      <c r="O1" s="958"/>
      <c r="P1" s="958"/>
      <c r="Q1" s="958"/>
      <c r="R1" s="958"/>
      <c r="S1" s="958"/>
      <c r="T1" s="959"/>
      <c r="V1" s="957" t="s">
        <v>947</v>
      </c>
      <c r="W1" s="958"/>
      <c r="X1" s="958"/>
      <c r="Y1" s="958"/>
      <c r="Z1" s="958"/>
      <c r="AA1" s="958"/>
      <c r="AB1" s="958"/>
      <c r="AC1" s="958"/>
      <c r="AD1" s="959"/>
      <c r="AF1" s="957" t="s">
        <v>948</v>
      </c>
      <c r="AG1" s="958"/>
      <c r="AH1" s="958"/>
      <c r="AI1" s="958"/>
      <c r="AJ1" s="958"/>
      <c r="AK1" s="958"/>
      <c r="AL1" s="958"/>
      <c r="AM1" s="958"/>
      <c r="AN1" s="959"/>
    </row>
    <row r="2" spans="1:40" ht="17.25" thickBot="1" x14ac:dyDescent="0.35">
      <c r="A2" s="2" t="s">
        <v>8</v>
      </c>
    </row>
    <row r="3" spans="1:40" ht="16.5" thickTop="1" thickBot="1" x14ac:dyDescent="0.3">
      <c r="A3" s="953" t="s">
        <v>40</v>
      </c>
      <c r="B3" s="955" t="s">
        <v>2</v>
      </c>
      <c r="C3" s="961"/>
      <c r="D3" s="961"/>
      <c r="E3" s="961"/>
      <c r="F3" s="961"/>
      <c r="G3" s="961"/>
      <c r="H3" s="961"/>
      <c r="I3" s="961"/>
      <c r="J3" s="956"/>
      <c r="K3" s="298"/>
    </row>
    <row r="4" spans="1:40" ht="62.25" customHeight="1" thickTop="1" thickBot="1" x14ac:dyDescent="0.3">
      <c r="A4" s="960"/>
      <c r="B4" s="7" t="s">
        <v>41</v>
      </c>
      <c r="C4" s="7" t="s">
        <v>42</v>
      </c>
      <c r="D4" s="7" t="s">
        <v>43</v>
      </c>
      <c r="E4" s="7" t="s">
        <v>408</v>
      </c>
      <c r="F4" s="7" t="s">
        <v>44</v>
      </c>
      <c r="G4" s="7" t="s">
        <v>45</v>
      </c>
      <c r="H4" s="7" t="s">
        <v>409</v>
      </c>
      <c r="I4" s="7" t="s">
        <v>46</v>
      </c>
      <c r="J4" s="7" t="s">
        <v>14</v>
      </c>
      <c r="K4" s="290"/>
      <c r="L4" s="56" t="s">
        <v>41</v>
      </c>
      <c r="M4" s="56" t="s">
        <v>42</v>
      </c>
      <c r="N4" s="56" t="s">
        <v>43</v>
      </c>
      <c r="O4" s="56" t="s">
        <v>408</v>
      </c>
      <c r="P4" s="56" t="s">
        <v>44</v>
      </c>
      <c r="Q4" s="56" t="s">
        <v>45</v>
      </c>
      <c r="R4" s="56" t="s">
        <v>409</v>
      </c>
      <c r="S4" s="56" t="s">
        <v>46</v>
      </c>
      <c r="T4" s="56" t="s">
        <v>14</v>
      </c>
      <c r="U4" s="544"/>
      <c r="V4" s="56" t="s">
        <v>41</v>
      </c>
      <c r="W4" s="56" t="s">
        <v>42</v>
      </c>
      <c r="X4" s="56" t="s">
        <v>43</v>
      </c>
      <c r="Y4" s="56" t="s">
        <v>408</v>
      </c>
      <c r="Z4" s="56" t="s">
        <v>44</v>
      </c>
      <c r="AA4" s="56" t="s">
        <v>45</v>
      </c>
      <c r="AB4" s="56" t="s">
        <v>409</v>
      </c>
      <c r="AC4" s="56" t="s">
        <v>46</v>
      </c>
      <c r="AD4" s="56" t="s">
        <v>14</v>
      </c>
      <c r="AF4" s="56" t="s">
        <v>41</v>
      </c>
      <c r="AG4" s="56" t="s">
        <v>42</v>
      </c>
      <c r="AH4" s="56" t="s">
        <v>43</v>
      </c>
      <c r="AI4" s="56" t="s">
        <v>408</v>
      </c>
      <c r="AJ4" s="56" t="s">
        <v>44</v>
      </c>
      <c r="AK4" s="56" t="s">
        <v>45</v>
      </c>
      <c r="AL4" s="56" t="s">
        <v>409</v>
      </c>
      <c r="AM4" s="56" t="s">
        <v>46</v>
      </c>
      <c r="AN4" s="56" t="s">
        <v>14</v>
      </c>
    </row>
    <row r="5" spans="1:40" ht="15" customHeight="1" thickTop="1" thickBot="1" x14ac:dyDescent="0.3">
      <c r="A5" s="38" t="s">
        <v>25</v>
      </c>
      <c r="B5" s="39"/>
      <c r="C5" s="39"/>
      <c r="D5" s="39"/>
      <c r="E5" s="39"/>
      <c r="F5" s="39"/>
      <c r="G5" s="39"/>
      <c r="H5" s="39"/>
      <c r="I5" s="39"/>
      <c r="J5" s="40"/>
      <c r="K5" s="298"/>
    </row>
    <row r="6" spans="1:40" ht="15" customHeight="1" thickTop="1" thickBot="1" x14ac:dyDescent="0.3">
      <c r="A6" s="41" t="s">
        <v>26</v>
      </c>
      <c r="B6" s="19"/>
      <c r="C6" s="19"/>
      <c r="D6" s="19"/>
      <c r="E6" s="19"/>
      <c r="F6" s="42"/>
      <c r="G6" s="19"/>
      <c r="H6" s="19"/>
      <c r="I6" s="19"/>
      <c r="J6" s="12">
        <f>SUM(B6:H6)</f>
        <v>0</v>
      </c>
      <c r="T6" s="545">
        <f>SUM(B6:I6)-J6</f>
        <v>0</v>
      </c>
      <c r="V6" s="553">
        <f>B6-B34</f>
        <v>0</v>
      </c>
      <c r="W6" s="553">
        <f t="shared" ref="W6:AB6" si="0">C6-C34</f>
        <v>0</v>
      </c>
      <c r="X6" s="553">
        <f t="shared" si="0"/>
        <v>0</v>
      </c>
      <c r="Y6" s="553">
        <f t="shared" si="0"/>
        <v>0</v>
      </c>
      <c r="Z6" s="553">
        <f t="shared" si="0"/>
        <v>0</v>
      </c>
      <c r="AA6" s="553">
        <f t="shared" si="0"/>
        <v>0</v>
      </c>
      <c r="AB6" s="553">
        <f t="shared" si="0"/>
        <v>0</v>
      </c>
      <c r="AC6" s="553">
        <f>I6-I34</f>
        <v>0</v>
      </c>
      <c r="AD6" s="545">
        <f>J6-J34</f>
        <v>0</v>
      </c>
    </row>
    <row r="7" spans="1:40" ht="15" customHeight="1" thickBot="1" x14ac:dyDescent="0.3">
      <c r="A7" s="11" t="s">
        <v>27</v>
      </c>
      <c r="B7" s="19"/>
      <c r="C7" s="19"/>
      <c r="D7" s="19"/>
      <c r="E7" s="19"/>
      <c r="F7" s="43"/>
      <c r="G7" s="19"/>
      <c r="H7" s="19"/>
      <c r="I7" s="19"/>
      <c r="J7" s="12">
        <f t="shared" ref="J7:J9" si="1">SUM(B7:H7)</f>
        <v>0</v>
      </c>
      <c r="T7" s="545">
        <f t="shared" ref="T7:T9" si="2">SUM(B7:I7)-J7</f>
        <v>0</v>
      </c>
      <c r="W7" s="544"/>
      <c r="X7" s="544"/>
      <c r="Y7" s="544"/>
      <c r="Z7" s="544"/>
      <c r="AA7" s="544"/>
      <c r="AB7" s="544"/>
      <c r="AC7" s="544"/>
    </row>
    <row r="8" spans="1:40" ht="15" customHeight="1" thickBot="1" x14ac:dyDescent="0.3">
      <c r="A8" s="11" t="s">
        <v>28</v>
      </c>
      <c r="B8" s="19"/>
      <c r="C8" s="19"/>
      <c r="D8" s="19"/>
      <c r="E8" s="19"/>
      <c r="F8" s="43"/>
      <c r="G8" s="19"/>
      <c r="H8" s="19"/>
      <c r="I8" s="19"/>
      <c r="J8" s="12">
        <f t="shared" si="1"/>
        <v>0</v>
      </c>
      <c r="T8" s="545">
        <f t="shared" si="2"/>
        <v>0</v>
      </c>
      <c r="W8" s="544"/>
      <c r="X8" s="544"/>
      <c r="Y8" s="544"/>
      <c r="Z8" s="544"/>
      <c r="AA8" s="544"/>
      <c r="AB8" s="544"/>
      <c r="AC8" s="544"/>
    </row>
    <row r="9" spans="1:40" ht="15" customHeight="1" thickBot="1" x14ac:dyDescent="0.3">
      <c r="A9" s="11" t="s">
        <v>29</v>
      </c>
      <c r="B9" s="19"/>
      <c r="C9" s="19"/>
      <c r="D9" s="19"/>
      <c r="E9" s="19"/>
      <c r="F9" s="43"/>
      <c r="G9" s="19"/>
      <c r="H9" s="19"/>
      <c r="I9" s="19"/>
      <c r="J9" s="12">
        <f t="shared" si="1"/>
        <v>0</v>
      </c>
      <c r="T9" s="545">
        <f t="shared" si="2"/>
        <v>0</v>
      </c>
      <c r="W9" s="544"/>
      <c r="X9" s="544"/>
      <c r="Y9" s="544"/>
      <c r="Z9" s="544"/>
      <c r="AA9" s="544"/>
      <c r="AB9" s="544"/>
      <c r="AC9" s="544"/>
    </row>
    <row r="10" spans="1:40" ht="15" customHeight="1" thickBot="1" x14ac:dyDescent="0.3">
      <c r="A10" s="22" t="s">
        <v>30</v>
      </c>
      <c r="B10" s="23">
        <f>B6+B7-B8+B9</f>
        <v>0</v>
      </c>
      <c r="C10" s="23">
        <f>C6+C7-C8+C9</f>
        <v>0</v>
      </c>
      <c r="D10" s="23">
        <f>D6+D7-D8+D9</f>
        <v>0</v>
      </c>
      <c r="E10" s="23">
        <f t="shared" ref="E10:H10" si="3">E6+E7-E8+E9</f>
        <v>0</v>
      </c>
      <c r="F10" s="23">
        <f t="shared" si="3"/>
        <v>0</v>
      </c>
      <c r="G10" s="23">
        <f t="shared" si="3"/>
        <v>0</v>
      </c>
      <c r="H10" s="23">
        <f t="shared" si="3"/>
        <v>0</v>
      </c>
      <c r="I10" s="23">
        <f>I6+I7-I8+I9</f>
        <v>0</v>
      </c>
      <c r="J10" s="14">
        <f>J6+J7-J8+J9</f>
        <v>0</v>
      </c>
      <c r="L10" s="547">
        <f>B6+B7-B8+B9-B10</f>
        <v>0</v>
      </c>
      <c r="M10" s="553">
        <f t="shared" ref="M10:T10" si="4">C6+C7-C8+C9-C10</f>
        <v>0</v>
      </c>
      <c r="N10" s="553">
        <f t="shared" si="4"/>
        <v>0</v>
      </c>
      <c r="O10" s="553">
        <f t="shared" si="4"/>
        <v>0</v>
      </c>
      <c r="P10" s="553">
        <f t="shared" si="4"/>
        <v>0</v>
      </c>
      <c r="Q10" s="553">
        <f t="shared" si="4"/>
        <v>0</v>
      </c>
      <c r="R10" s="553">
        <f t="shared" si="4"/>
        <v>0</v>
      </c>
      <c r="S10" s="553">
        <f t="shared" si="4"/>
        <v>0</v>
      </c>
      <c r="T10" s="553">
        <f t="shared" si="4"/>
        <v>0</v>
      </c>
      <c r="W10" s="544"/>
      <c r="X10" s="544"/>
      <c r="Y10" s="544"/>
      <c r="Z10" s="544"/>
      <c r="AA10" s="544"/>
      <c r="AB10" s="544"/>
      <c r="AC10" s="544"/>
      <c r="AF10" s="547">
        <f>B10-'BS old'!$D$21</f>
        <v>0</v>
      </c>
      <c r="AG10" s="553">
        <f>C10-'BS old'!$D$22</f>
        <v>0</v>
      </c>
      <c r="AH10" s="553">
        <f>D10-'BS old'!$D$23</f>
        <v>0</v>
      </c>
      <c r="AI10" s="553">
        <f>E10-'BS old'!$D$24</f>
        <v>0</v>
      </c>
      <c r="AJ10" s="553">
        <f>F10-'BS old'!$D$25</f>
        <v>0</v>
      </c>
      <c r="AK10" s="553">
        <f>G10-'BS old'!$D$26</f>
        <v>0</v>
      </c>
      <c r="AL10" s="553">
        <f>H10-'BS old'!$D$27</f>
        <v>0</v>
      </c>
      <c r="AM10" s="553">
        <f>I10-'BS old'!$D$28</f>
        <v>0</v>
      </c>
      <c r="AN10" s="545">
        <f>J10-'BS old'!$D$20</f>
        <v>0</v>
      </c>
    </row>
    <row r="11" spans="1:40" ht="15" customHeight="1" thickTop="1" thickBot="1" x14ac:dyDescent="0.3">
      <c r="A11" s="38" t="s">
        <v>31</v>
      </c>
      <c r="B11" s="39"/>
      <c r="C11" s="39"/>
      <c r="D11" s="39"/>
      <c r="E11" s="39"/>
      <c r="F11" s="39"/>
      <c r="G11" s="39"/>
      <c r="H11" s="39"/>
      <c r="I11" s="39"/>
      <c r="J11" s="40"/>
      <c r="L11" s="543"/>
      <c r="T11" s="545"/>
      <c r="W11" s="544"/>
      <c r="X11" s="544"/>
      <c r="Y11" s="544"/>
      <c r="Z11" s="544"/>
      <c r="AA11" s="544"/>
      <c r="AB11" s="544"/>
      <c r="AC11" s="544"/>
    </row>
    <row r="12" spans="1:40" ht="15" customHeight="1" thickTop="1" thickBot="1" x14ac:dyDescent="0.3">
      <c r="A12" s="41" t="s">
        <v>32</v>
      </c>
      <c r="B12" s="19"/>
      <c r="C12" s="19"/>
      <c r="D12" s="19"/>
      <c r="E12" s="19"/>
      <c r="F12" s="19"/>
      <c r="G12" s="19"/>
      <c r="H12" s="19"/>
      <c r="I12" s="19"/>
      <c r="J12" s="12">
        <f>SUM(B12:H12)</f>
        <v>0</v>
      </c>
      <c r="L12" s="543"/>
      <c r="T12" s="545">
        <f t="shared" ref="T12:T14" si="5">SUM(B12:I12)-J12</f>
        <v>0</v>
      </c>
      <c r="V12" s="553">
        <f>B12-B39</f>
        <v>0</v>
      </c>
      <c r="W12" s="553">
        <f t="shared" ref="W12:AB12" si="6">C12-C39</f>
        <v>0</v>
      </c>
      <c r="X12" s="553">
        <f t="shared" si="6"/>
        <v>0</v>
      </c>
      <c r="Y12" s="553">
        <f t="shared" si="6"/>
        <v>0</v>
      </c>
      <c r="Z12" s="553">
        <f t="shared" si="6"/>
        <v>0</v>
      </c>
      <c r="AA12" s="553">
        <f t="shared" si="6"/>
        <v>0</v>
      </c>
      <c r="AB12" s="553">
        <f t="shared" si="6"/>
        <v>0</v>
      </c>
      <c r="AC12" s="553">
        <f>I12-I39</f>
        <v>0</v>
      </c>
      <c r="AD12" s="545">
        <f>J12-J39</f>
        <v>0</v>
      </c>
    </row>
    <row r="13" spans="1:40" ht="15" customHeight="1" thickBot="1" x14ac:dyDescent="0.3">
      <c r="A13" s="11" t="s">
        <v>27</v>
      </c>
      <c r="B13" s="19"/>
      <c r="C13" s="19"/>
      <c r="D13" s="19"/>
      <c r="E13" s="19"/>
      <c r="F13" s="19"/>
      <c r="G13" s="19"/>
      <c r="H13" s="19"/>
      <c r="I13" s="19"/>
      <c r="J13" s="12">
        <f t="shared" ref="J13:J14" si="7">SUM(B13:H13)</f>
        <v>0</v>
      </c>
      <c r="L13" s="543"/>
      <c r="T13" s="545">
        <f t="shared" si="5"/>
        <v>0</v>
      </c>
      <c r="W13" s="544"/>
      <c r="X13" s="544"/>
      <c r="Y13" s="544"/>
      <c r="Z13" s="544"/>
      <c r="AA13" s="544"/>
      <c r="AB13" s="544"/>
      <c r="AC13" s="544"/>
    </row>
    <row r="14" spans="1:40" ht="15" customHeight="1" thickBot="1" x14ac:dyDescent="0.3">
      <c r="A14" s="11" t="s">
        <v>28</v>
      </c>
      <c r="B14" s="19"/>
      <c r="C14" s="19"/>
      <c r="D14" s="19"/>
      <c r="E14" s="19"/>
      <c r="F14" s="19"/>
      <c r="G14" s="19"/>
      <c r="H14" s="19"/>
      <c r="I14" s="19"/>
      <c r="J14" s="12">
        <f t="shared" si="7"/>
        <v>0</v>
      </c>
      <c r="L14" s="543"/>
      <c r="T14" s="545">
        <f t="shared" si="5"/>
        <v>0</v>
      </c>
      <c r="W14" s="544"/>
      <c r="X14" s="544"/>
      <c r="Y14" s="544"/>
      <c r="Z14" s="544"/>
      <c r="AA14" s="544"/>
      <c r="AB14" s="544"/>
      <c r="AC14" s="544"/>
      <c r="AF14" s="555" t="s">
        <v>949</v>
      </c>
    </row>
    <row r="15" spans="1:40" ht="15" customHeight="1" thickBot="1" x14ac:dyDescent="0.3">
      <c r="A15" s="22" t="s">
        <v>30</v>
      </c>
      <c r="B15" s="23">
        <f>B12+B13-B14</f>
        <v>0</v>
      </c>
      <c r="C15" s="23">
        <f>C12+C13-C14</f>
        <v>0</v>
      </c>
      <c r="D15" s="23">
        <f t="shared" ref="D15:I15" si="8">D12+D13-D14</f>
        <v>0</v>
      </c>
      <c r="E15" s="23">
        <f t="shared" si="8"/>
        <v>0</v>
      </c>
      <c r="F15" s="23">
        <f t="shared" si="8"/>
        <v>0</v>
      </c>
      <c r="G15" s="23">
        <f t="shared" si="8"/>
        <v>0</v>
      </c>
      <c r="H15" s="23">
        <f t="shared" si="8"/>
        <v>0</v>
      </c>
      <c r="I15" s="23">
        <f t="shared" si="8"/>
        <v>0</v>
      </c>
      <c r="J15" s="14">
        <f>J12+J13-J14</f>
        <v>0</v>
      </c>
      <c r="L15" s="547">
        <f>B12+B13-B14-B15</f>
        <v>0</v>
      </c>
      <c r="M15" s="553">
        <f t="shared" ref="M15:T15" si="9">C12+C13-C14-C15</f>
        <v>0</v>
      </c>
      <c r="N15" s="553">
        <f t="shared" si="9"/>
        <v>0</v>
      </c>
      <c r="O15" s="553">
        <f t="shared" si="9"/>
        <v>0</v>
      </c>
      <c r="P15" s="553">
        <f t="shared" si="9"/>
        <v>0</v>
      </c>
      <c r="Q15" s="553">
        <f t="shared" si="9"/>
        <v>0</v>
      </c>
      <c r="R15" s="553">
        <f t="shared" si="9"/>
        <v>0</v>
      </c>
      <c r="S15" s="553">
        <f t="shared" si="9"/>
        <v>0</v>
      </c>
      <c r="T15" s="553">
        <f t="shared" si="9"/>
        <v>0</v>
      </c>
      <c r="W15" s="544"/>
      <c r="X15" s="544"/>
      <c r="Y15" s="544"/>
      <c r="Z15" s="544"/>
      <c r="AA15" s="544"/>
      <c r="AB15" s="544"/>
      <c r="AC15" s="544"/>
      <c r="AF15" s="547">
        <f>B15+B20-'BS old'!$E$21</f>
        <v>0</v>
      </c>
      <c r="AG15" s="553">
        <f>C15+C20-'BS old'!$E$22</f>
        <v>0</v>
      </c>
      <c r="AH15" s="553">
        <f>D15+D20-'BS old'!$E$23</f>
        <v>0</v>
      </c>
      <c r="AI15" s="553">
        <f>E15+E20-'BS old'!$E$24</f>
        <v>0</v>
      </c>
      <c r="AJ15" s="553">
        <f>F15+F20-'BS old'!$E$25</f>
        <v>0</v>
      </c>
      <c r="AK15" s="553">
        <f>G15+G20-'BS old'!$E$26</f>
        <v>0</v>
      </c>
      <c r="AL15" s="553">
        <f>H15+H20-'BS old'!$E$27</f>
        <v>0</v>
      </c>
      <c r="AM15" s="553">
        <f>I15+I20-'BS old'!$E$28</f>
        <v>0</v>
      </c>
      <c r="AN15" s="545">
        <f>J15+J20-'BS old'!$E$20</f>
        <v>0</v>
      </c>
    </row>
    <row r="16" spans="1:40" ht="15" customHeight="1" thickTop="1" thickBot="1" x14ac:dyDescent="0.3">
      <c r="A16" s="38" t="s">
        <v>33</v>
      </c>
      <c r="B16" s="39"/>
      <c r="C16" s="39"/>
      <c r="D16" s="39"/>
      <c r="E16" s="39"/>
      <c r="F16" s="39"/>
      <c r="G16" s="39"/>
      <c r="H16" s="39"/>
      <c r="I16" s="39"/>
      <c r="J16" s="40"/>
      <c r="L16" s="543"/>
      <c r="T16" s="545"/>
      <c r="W16" s="544"/>
      <c r="X16" s="544"/>
      <c r="Y16" s="544"/>
      <c r="Z16" s="544"/>
      <c r="AA16" s="544"/>
      <c r="AB16" s="544"/>
      <c r="AC16" s="544"/>
      <c r="AG16" s="544"/>
      <c r="AH16" s="544"/>
      <c r="AI16" s="544"/>
      <c r="AJ16" s="544"/>
      <c r="AK16" s="544"/>
      <c r="AL16" s="544"/>
    </row>
    <row r="17" spans="1:40" ht="15" customHeight="1" thickTop="1" thickBot="1" x14ac:dyDescent="0.3">
      <c r="A17" s="41" t="s">
        <v>32</v>
      </c>
      <c r="B17" s="19"/>
      <c r="C17" s="19"/>
      <c r="D17" s="19"/>
      <c r="E17" s="19"/>
      <c r="F17" s="19"/>
      <c r="G17" s="19"/>
      <c r="H17" s="19"/>
      <c r="I17" s="19"/>
      <c r="J17" s="12">
        <f>SUM(B17:H17)</f>
        <v>0</v>
      </c>
      <c r="L17" s="543"/>
      <c r="T17" s="545">
        <f t="shared" ref="T17:T19" si="10">SUM(B17:I17)-J17</f>
        <v>0</v>
      </c>
      <c r="V17" s="553">
        <f>B17-B44</f>
        <v>0</v>
      </c>
      <c r="W17" s="553">
        <f t="shared" ref="W17:AB17" si="11">C17-C44</f>
        <v>0</v>
      </c>
      <c r="X17" s="553">
        <f t="shared" si="11"/>
        <v>0</v>
      </c>
      <c r="Y17" s="553">
        <f t="shared" si="11"/>
        <v>0</v>
      </c>
      <c r="Z17" s="553">
        <f t="shared" si="11"/>
        <v>0</v>
      </c>
      <c r="AA17" s="553">
        <f t="shared" si="11"/>
        <v>0</v>
      </c>
      <c r="AB17" s="553">
        <f t="shared" si="11"/>
        <v>0</v>
      </c>
      <c r="AC17" s="553">
        <f>I17-I44</f>
        <v>0</v>
      </c>
      <c r="AD17" s="545">
        <f>J17-J44</f>
        <v>0</v>
      </c>
      <c r="AG17" s="544"/>
      <c r="AH17" s="544"/>
      <c r="AI17" s="544"/>
      <c r="AJ17" s="544"/>
      <c r="AK17" s="544"/>
      <c r="AL17" s="544"/>
    </row>
    <row r="18" spans="1:40" ht="15" customHeight="1" thickBot="1" x14ac:dyDescent="0.3">
      <c r="A18" s="11" t="s">
        <v>27</v>
      </c>
      <c r="B18" s="19"/>
      <c r="C18" s="19"/>
      <c r="D18" s="19"/>
      <c r="E18" s="19"/>
      <c r="F18" s="19"/>
      <c r="G18" s="19"/>
      <c r="H18" s="19"/>
      <c r="I18" s="19"/>
      <c r="J18" s="12">
        <f t="shared" ref="J18:J19" si="12">SUM(B18:H18)</f>
        <v>0</v>
      </c>
      <c r="L18" s="543"/>
      <c r="T18" s="545">
        <f t="shared" si="10"/>
        <v>0</v>
      </c>
      <c r="W18" s="544"/>
      <c r="X18" s="544"/>
      <c r="Y18" s="544"/>
      <c r="Z18" s="544"/>
      <c r="AA18" s="544"/>
      <c r="AB18" s="544"/>
      <c r="AC18" s="544"/>
      <c r="AG18" s="544"/>
      <c r="AH18" s="544"/>
      <c r="AI18" s="544"/>
      <c r="AJ18" s="544"/>
      <c r="AK18" s="544"/>
      <c r="AL18" s="544"/>
    </row>
    <row r="19" spans="1:40" ht="15" customHeight="1" thickBot="1" x14ac:dyDescent="0.3">
      <c r="A19" s="11" t="s">
        <v>28</v>
      </c>
      <c r="B19" s="19"/>
      <c r="C19" s="19"/>
      <c r="D19" s="19"/>
      <c r="E19" s="19"/>
      <c r="F19" s="19"/>
      <c r="G19" s="19"/>
      <c r="H19" s="19"/>
      <c r="I19" s="19"/>
      <c r="J19" s="12">
        <f t="shared" si="12"/>
        <v>0</v>
      </c>
      <c r="L19" s="543"/>
      <c r="T19" s="545">
        <f t="shared" si="10"/>
        <v>0</v>
      </c>
      <c r="W19" s="544"/>
      <c r="X19" s="544"/>
      <c r="Y19" s="544"/>
      <c r="Z19" s="544"/>
      <c r="AA19" s="544"/>
      <c r="AB19" s="544"/>
      <c r="AC19" s="544"/>
      <c r="AG19" s="544"/>
      <c r="AH19" s="544"/>
      <c r="AI19" s="544"/>
      <c r="AJ19" s="544"/>
      <c r="AK19" s="544"/>
      <c r="AL19" s="544"/>
    </row>
    <row r="20" spans="1:40" ht="15" customHeight="1" thickBot="1" x14ac:dyDescent="0.3">
      <c r="A20" s="22" t="s">
        <v>30</v>
      </c>
      <c r="B20" s="23">
        <f>B17+B18-B19</f>
        <v>0</v>
      </c>
      <c r="C20" s="23">
        <f>C17+C18-C19</f>
        <v>0</v>
      </c>
      <c r="D20" s="23">
        <f t="shared" ref="D20:I20" si="13">D17+D18-D19</f>
        <v>0</v>
      </c>
      <c r="E20" s="23">
        <f t="shared" si="13"/>
        <v>0</v>
      </c>
      <c r="F20" s="23">
        <f t="shared" si="13"/>
        <v>0</v>
      </c>
      <c r="G20" s="23">
        <f t="shared" si="13"/>
        <v>0</v>
      </c>
      <c r="H20" s="23">
        <f t="shared" si="13"/>
        <v>0</v>
      </c>
      <c r="I20" s="23">
        <f t="shared" si="13"/>
        <v>0</v>
      </c>
      <c r="J20" s="14">
        <f>J17+J18-J19</f>
        <v>0</v>
      </c>
      <c r="L20" s="547">
        <f>B17+B18-B19-B20</f>
        <v>0</v>
      </c>
      <c r="M20" s="553">
        <f t="shared" ref="M20:T20" si="14">C17+C18-C19-C20</f>
        <v>0</v>
      </c>
      <c r="N20" s="553">
        <f t="shared" si="14"/>
        <v>0</v>
      </c>
      <c r="O20" s="553">
        <f t="shared" si="14"/>
        <v>0</v>
      </c>
      <c r="P20" s="553">
        <f t="shared" si="14"/>
        <v>0</v>
      </c>
      <c r="Q20" s="553">
        <f t="shared" si="14"/>
        <v>0</v>
      </c>
      <c r="R20" s="553">
        <f t="shared" si="14"/>
        <v>0</v>
      </c>
      <c r="S20" s="553">
        <f t="shared" si="14"/>
        <v>0</v>
      </c>
      <c r="T20" s="553">
        <f t="shared" si="14"/>
        <v>0</v>
      </c>
      <c r="W20" s="544"/>
      <c r="X20" s="544"/>
      <c r="Y20" s="544"/>
      <c r="Z20" s="544"/>
      <c r="AA20" s="544"/>
      <c r="AB20" s="544"/>
      <c r="AC20" s="544"/>
      <c r="AG20" s="544"/>
      <c r="AH20" s="544"/>
      <c r="AI20" s="544"/>
      <c r="AJ20" s="544"/>
      <c r="AK20" s="544"/>
      <c r="AL20" s="544"/>
    </row>
    <row r="21" spans="1:40" ht="15" customHeight="1" thickTop="1" thickBot="1" x14ac:dyDescent="0.3">
      <c r="A21" s="38" t="s">
        <v>34</v>
      </c>
      <c r="B21" s="39"/>
      <c r="C21" s="39"/>
      <c r="D21" s="39"/>
      <c r="E21" s="39"/>
      <c r="F21" s="39"/>
      <c r="G21" s="39"/>
      <c r="H21" s="39"/>
      <c r="I21" s="39"/>
      <c r="J21" s="40"/>
      <c r="L21" s="543"/>
      <c r="T21" s="545"/>
      <c r="W21" s="544"/>
      <c r="X21" s="544"/>
      <c r="Y21" s="544"/>
      <c r="Z21" s="544"/>
      <c r="AA21" s="544"/>
      <c r="AB21" s="544"/>
      <c r="AC21" s="544"/>
      <c r="AG21" s="544"/>
      <c r="AH21" s="544"/>
      <c r="AI21" s="544"/>
      <c r="AJ21" s="544"/>
      <c r="AK21" s="544"/>
      <c r="AL21" s="544"/>
    </row>
    <row r="22" spans="1:40" ht="15" customHeight="1" thickTop="1" thickBot="1" x14ac:dyDescent="0.3">
      <c r="A22" s="41" t="s">
        <v>32</v>
      </c>
      <c r="B22" s="19">
        <f>B6-B12-B17</f>
        <v>0</v>
      </c>
      <c r="C22" s="19">
        <f>C6-C12-C17</f>
        <v>0</v>
      </c>
      <c r="D22" s="19">
        <f t="shared" ref="D22:J22" si="15">D6-D12-D17</f>
        <v>0</v>
      </c>
      <c r="E22" s="19">
        <f t="shared" si="15"/>
        <v>0</v>
      </c>
      <c r="F22" s="19">
        <f t="shared" si="15"/>
        <v>0</v>
      </c>
      <c r="G22" s="19">
        <f t="shared" si="15"/>
        <v>0</v>
      </c>
      <c r="H22" s="19">
        <f t="shared" si="15"/>
        <v>0</v>
      </c>
      <c r="I22" s="19">
        <f t="shared" ref="I22" si="16">I6-I12-I17</f>
        <v>0</v>
      </c>
      <c r="J22" s="12">
        <f t="shared" si="15"/>
        <v>0</v>
      </c>
      <c r="L22" s="547">
        <f>B6-B12-B17-B22</f>
        <v>0</v>
      </c>
      <c r="M22" s="553">
        <f t="shared" ref="M22:S22" si="17">C6-C12-C17-C22</f>
        <v>0</v>
      </c>
      <c r="N22" s="553">
        <f t="shared" si="17"/>
        <v>0</v>
      </c>
      <c r="O22" s="553">
        <f t="shared" si="17"/>
        <v>0</v>
      </c>
      <c r="P22" s="553">
        <f t="shared" si="17"/>
        <v>0</v>
      </c>
      <c r="Q22" s="553">
        <f t="shared" si="17"/>
        <v>0</v>
      </c>
      <c r="R22" s="553">
        <f t="shared" si="17"/>
        <v>0</v>
      </c>
      <c r="S22" s="553">
        <f t="shared" si="17"/>
        <v>0</v>
      </c>
      <c r="T22" s="545">
        <f t="shared" ref="T22:T23" si="18">SUM(B22:I22)-J22</f>
        <v>0</v>
      </c>
      <c r="V22" s="553">
        <f>B22-B47</f>
        <v>0</v>
      </c>
      <c r="W22" s="553">
        <f t="shared" ref="W22:AB22" si="19">C22-C47</f>
        <v>0</v>
      </c>
      <c r="X22" s="553">
        <f t="shared" si="19"/>
        <v>0</v>
      </c>
      <c r="Y22" s="553">
        <f t="shared" si="19"/>
        <v>0</v>
      </c>
      <c r="Z22" s="553">
        <f t="shared" si="19"/>
        <v>0</v>
      </c>
      <c r="AA22" s="553">
        <f t="shared" si="19"/>
        <v>0</v>
      </c>
      <c r="AB22" s="553">
        <f t="shared" si="19"/>
        <v>0</v>
      </c>
      <c r="AC22" s="553">
        <f>I22-I47</f>
        <v>0</v>
      </c>
      <c r="AD22" s="545">
        <f>J22-J47</f>
        <v>0</v>
      </c>
      <c r="AG22" s="544"/>
      <c r="AH22" s="544"/>
      <c r="AI22" s="544"/>
      <c r="AJ22" s="544"/>
      <c r="AK22" s="544"/>
      <c r="AL22" s="544"/>
    </row>
    <row r="23" spans="1:40" ht="15" customHeight="1" thickBot="1" x14ac:dyDescent="0.3">
      <c r="A23" s="22" t="s">
        <v>30</v>
      </c>
      <c r="B23" s="23">
        <f>B10-B15-B20</f>
        <v>0</v>
      </c>
      <c r="C23" s="23">
        <f>C10-C15-C20</f>
        <v>0</v>
      </c>
      <c r="D23" s="23">
        <f t="shared" ref="D23:J23" si="20">D10-D15-D20</f>
        <v>0</v>
      </c>
      <c r="E23" s="23">
        <f t="shared" si="20"/>
        <v>0</v>
      </c>
      <c r="F23" s="23">
        <f t="shared" si="20"/>
        <v>0</v>
      </c>
      <c r="G23" s="23">
        <f t="shared" si="20"/>
        <v>0</v>
      </c>
      <c r="H23" s="23">
        <f t="shared" si="20"/>
        <v>0</v>
      </c>
      <c r="I23" s="23">
        <f t="shared" ref="I23" si="21">I10-I15-I20</f>
        <v>0</v>
      </c>
      <c r="J23" s="14">
        <f t="shared" si="20"/>
        <v>0</v>
      </c>
      <c r="L23" s="547">
        <f>B10-B15-B20-B23</f>
        <v>0</v>
      </c>
      <c r="M23" s="553">
        <f t="shared" ref="M23:S23" si="22">C10-C15-C20-C23</f>
        <v>0</v>
      </c>
      <c r="N23" s="553">
        <f t="shared" si="22"/>
        <v>0</v>
      </c>
      <c r="O23" s="553">
        <f t="shared" si="22"/>
        <v>0</v>
      </c>
      <c r="P23" s="553">
        <f t="shared" si="22"/>
        <v>0</v>
      </c>
      <c r="Q23" s="553">
        <f t="shared" si="22"/>
        <v>0</v>
      </c>
      <c r="R23" s="553">
        <f t="shared" si="22"/>
        <v>0</v>
      </c>
      <c r="S23" s="553">
        <f t="shared" si="22"/>
        <v>0</v>
      </c>
      <c r="T23" s="545">
        <f t="shared" si="18"/>
        <v>0</v>
      </c>
      <c r="AF23" s="547">
        <f>B23-'BS old'!$F$21</f>
        <v>0</v>
      </c>
      <c r="AG23" s="553">
        <f>C23-'BS old'!$F$22</f>
        <v>0</v>
      </c>
      <c r="AH23" s="553">
        <f>D23-'BS old'!$F$23</f>
        <v>0</v>
      </c>
      <c r="AI23" s="553">
        <f>E23-'BS old'!$F$24</f>
        <v>0</v>
      </c>
      <c r="AJ23" s="553">
        <f>F23-'BS old'!$F$25</f>
        <v>0</v>
      </c>
      <c r="AK23" s="553">
        <f>G23-'BS old'!$F$26</f>
        <v>0</v>
      </c>
      <c r="AL23" s="553">
        <f>H23-'BS old'!$F$27</f>
        <v>0</v>
      </c>
      <c r="AM23" s="553">
        <f>I23-'BS old'!$F$28</f>
        <v>0</v>
      </c>
      <c r="AN23" s="545">
        <f>J23-'BS old'!$F$20</f>
        <v>0</v>
      </c>
    </row>
    <row r="24" spans="1:40" ht="15.75" thickTop="1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</row>
    <row r="25" spans="1:40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</row>
    <row r="26" spans="1:40" ht="15.75" thickBot="1" x14ac:dyDescent="0.3">
      <c r="A26" s="17" t="s">
        <v>15</v>
      </c>
      <c r="B26" s="17"/>
      <c r="C26" s="17"/>
      <c r="D26" s="17"/>
      <c r="E26" s="17"/>
      <c r="F26" s="17"/>
      <c r="G26" s="17"/>
      <c r="H26" s="17"/>
      <c r="I26" s="17"/>
      <c r="J26" s="17"/>
    </row>
    <row r="27" spans="1:40" ht="16.5" customHeight="1" thickTop="1" thickBot="1" x14ac:dyDescent="0.3">
      <c r="A27" s="953" t="s">
        <v>40</v>
      </c>
      <c r="B27" s="962" t="s">
        <v>3</v>
      </c>
      <c r="C27" s="963"/>
      <c r="D27" s="963"/>
      <c r="E27" s="963"/>
      <c r="F27" s="963"/>
      <c r="G27" s="963"/>
      <c r="H27" s="963"/>
      <c r="I27" s="963"/>
      <c r="J27" s="964"/>
      <c r="K27" s="298"/>
    </row>
    <row r="28" spans="1:40" ht="62.25" customHeight="1" thickTop="1" thickBot="1" x14ac:dyDescent="0.3">
      <c r="A28" s="954"/>
      <c r="B28" s="7" t="s">
        <v>41</v>
      </c>
      <c r="C28" s="7" t="s">
        <v>42</v>
      </c>
      <c r="D28" s="7" t="s">
        <v>43</v>
      </c>
      <c r="E28" s="7" t="s">
        <v>408</v>
      </c>
      <c r="F28" s="7" t="s">
        <v>44</v>
      </c>
      <c r="G28" s="7" t="s">
        <v>45</v>
      </c>
      <c r="H28" s="7" t="s">
        <v>409</v>
      </c>
      <c r="I28" s="7" t="s">
        <v>46</v>
      </c>
      <c r="J28" s="7" t="s">
        <v>14</v>
      </c>
    </row>
    <row r="29" spans="1:40" ht="15" customHeight="1" thickTop="1" thickBot="1" x14ac:dyDescent="0.3">
      <c r="A29" s="38" t="s">
        <v>25</v>
      </c>
      <c r="B29" s="39"/>
      <c r="C29" s="39"/>
      <c r="D29" s="39"/>
      <c r="E29" s="39"/>
      <c r="F29" s="39"/>
      <c r="G29" s="39"/>
      <c r="H29" s="39"/>
      <c r="I29" s="39"/>
      <c r="J29" s="40"/>
      <c r="K29" s="298"/>
    </row>
    <row r="30" spans="1:40" ht="15" customHeight="1" thickTop="1" thickBot="1" x14ac:dyDescent="0.3">
      <c r="A30" s="41" t="s">
        <v>26</v>
      </c>
      <c r="B30" s="19"/>
      <c r="C30" s="19"/>
      <c r="D30" s="19"/>
      <c r="E30" s="19"/>
      <c r="F30" s="42"/>
      <c r="G30" s="19"/>
      <c r="H30" s="19"/>
      <c r="I30" s="19"/>
      <c r="J30" s="12">
        <f>SUM(B30:H30)</f>
        <v>0</v>
      </c>
      <c r="T30" s="545">
        <f>SUM(B30:I30)-J30</f>
        <v>0</v>
      </c>
    </row>
    <row r="31" spans="1:40" ht="15" customHeight="1" thickBot="1" x14ac:dyDescent="0.3">
      <c r="A31" s="11" t="s">
        <v>27</v>
      </c>
      <c r="B31" s="19"/>
      <c r="C31" s="19"/>
      <c r="D31" s="19"/>
      <c r="E31" s="19"/>
      <c r="F31" s="43"/>
      <c r="G31" s="19"/>
      <c r="H31" s="19"/>
      <c r="I31" s="19"/>
      <c r="J31" s="12">
        <f t="shared" ref="J31:J33" si="23">SUM(B31:H31)</f>
        <v>0</v>
      </c>
      <c r="T31" s="545">
        <f t="shared" ref="T31:T33" si="24">SUM(B31:I31)-J31</f>
        <v>0</v>
      </c>
    </row>
    <row r="32" spans="1:40" ht="15" customHeight="1" thickBot="1" x14ac:dyDescent="0.3">
      <c r="A32" s="11" t="s">
        <v>28</v>
      </c>
      <c r="B32" s="19"/>
      <c r="C32" s="19"/>
      <c r="D32" s="19"/>
      <c r="E32" s="19"/>
      <c r="F32" s="43"/>
      <c r="G32" s="19"/>
      <c r="H32" s="19"/>
      <c r="I32" s="19"/>
      <c r="J32" s="12">
        <f t="shared" si="23"/>
        <v>0</v>
      </c>
      <c r="T32" s="545">
        <f t="shared" si="24"/>
        <v>0</v>
      </c>
    </row>
    <row r="33" spans="1:40" ht="15" customHeight="1" thickBot="1" x14ac:dyDescent="0.3">
      <c r="A33" s="11" t="s">
        <v>29</v>
      </c>
      <c r="B33" s="19"/>
      <c r="C33" s="19"/>
      <c r="D33" s="19"/>
      <c r="E33" s="19"/>
      <c r="F33" s="43"/>
      <c r="G33" s="19"/>
      <c r="H33" s="19"/>
      <c r="I33" s="19"/>
      <c r="J33" s="12">
        <f t="shared" si="23"/>
        <v>0</v>
      </c>
      <c r="T33" s="545">
        <f t="shared" si="24"/>
        <v>0</v>
      </c>
    </row>
    <row r="34" spans="1:40" ht="15" customHeight="1" thickBot="1" x14ac:dyDescent="0.3">
      <c r="A34" s="22" t="s">
        <v>30</v>
      </c>
      <c r="B34" s="23">
        <f>B30+B31-B32+B33</f>
        <v>0</v>
      </c>
      <c r="C34" s="23">
        <f>C30+C31-C32+C33</f>
        <v>0</v>
      </c>
      <c r="D34" s="23">
        <f>D30+D31-D32+D33</f>
        <v>0</v>
      </c>
      <c r="E34" s="23">
        <f t="shared" ref="E34:H34" si="25">E30+E31-E32+E33</f>
        <v>0</v>
      </c>
      <c r="F34" s="23">
        <f t="shared" si="25"/>
        <v>0</v>
      </c>
      <c r="G34" s="23">
        <f t="shared" si="25"/>
        <v>0</v>
      </c>
      <c r="H34" s="23">
        <f t="shared" si="25"/>
        <v>0</v>
      </c>
      <c r="I34" s="23">
        <f>I30+I31-I32+I33</f>
        <v>0</v>
      </c>
      <c r="J34" s="14">
        <f>J30+J31-J32+J33</f>
        <v>0</v>
      </c>
      <c r="L34" s="547">
        <f>B30+B31-B32+B33-B34</f>
        <v>0</v>
      </c>
      <c r="M34" s="553">
        <f t="shared" ref="M34:T34" si="26">C30+C31-C32+C33-C34</f>
        <v>0</v>
      </c>
      <c r="N34" s="553">
        <f t="shared" si="26"/>
        <v>0</v>
      </c>
      <c r="O34" s="553">
        <f t="shared" si="26"/>
        <v>0</v>
      </c>
      <c r="P34" s="553">
        <f t="shared" si="26"/>
        <v>0</v>
      </c>
      <c r="Q34" s="553">
        <f t="shared" si="26"/>
        <v>0</v>
      </c>
      <c r="R34" s="553">
        <f t="shared" si="26"/>
        <v>0</v>
      </c>
      <c r="S34" s="553">
        <f t="shared" si="26"/>
        <v>0</v>
      </c>
      <c r="T34" s="553">
        <f t="shared" si="26"/>
        <v>0</v>
      </c>
    </row>
    <row r="35" spans="1:40" ht="15" customHeight="1" thickTop="1" thickBot="1" x14ac:dyDescent="0.3">
      <c r="A35" s="38" t="s">
        <v>31</v>
      </c>
      <c r="B35" s="39"/>
      <c r="C35" s="39"/>
      <c r="D35" s="39"/>
      <c r="E35" s="39"/>
      <c r="F35" s="39"/>
      <c r="G35" s="39"/>
      <c r="H35" s="39"/>
      <c r="I35" s="39"/>
      <c r="J35" s="40"/>
      <c r="L35" s="543"/>
      <c r="T35" s="545"/>
    </row>
    <row r="36" spans="1:40" ht="15" customHeight="1" thickTop="1" thickBot="1" x14ac:dyDescent="0.3">
      <c r="A36" s="41" t="s">
        <v>32</v>
      </c>
      <c r="B36" s="19"/>
      <c r="C36" s="19"/>
      <c r="D36" s="19"/>
      <c r="E36" s="19"/>
      <c r="F36" s="19"/>
      <c r="G36" s="19"/>
      <c r="H36" s="19"/>
      <c r="I36" s="19"/>
      <c r="J36" s="12">
        <f>SUM(B36:H36)</f>
        <v>0</v>
      </c>
      <c r="L36" s="543"/>
      <c r="T36" s="545">
        <f t="shared" ref="T36:T38" si="27">SUM(B36:I36)-J36</f>
        <v>0</v>
      </c>
    </row>
    <row r="37" spans="1:40" ht="15" customHeight="1" thickBot="1" x14ac:dyDescent="0.3">
      <c r="A37" s="11" t="s">
        <v>27</v>
      </c>
      <c r="B37" s="19"/>
      <c r="C37" s="19"/>
      <c r="D37" s="19"/>
      <c r="E37" s="19"/>
      <c r="F37" s="19"/>
      <c r="G37" s="19"/>
      <c r="H37" s="19"/>
      <c r="I37" s="19"/>
      <c r="J37" s="12">
        <f t="shared" ref="J37:J38" si="28">SUM(B37:H37)</f>
        <v>0</v>
      </c>
      <c r="L37" s="543"/>
      <c r="T37" s="545">
        <f t="shared" si="27"/>
        <v>0</v>
      </c>
    </row>
    <row r="38" spans="1:40" ht="15" customHeight="1" thickBot="1" x14ac:dyDescent="0.3">
      <c r="A38" s="11" t="s">
        <v>28</v>
      </c>
      <c r="B38" s="19"/>
      <c r="C38" s="19"/>
      <c r="D38" s="19"/>
      <c r="E38" s="19"/>
      <c r="F38" s="19"/>
      <c r="G38" s="19"/>
      <c r="H38" s="19"/>
      <c r="I38" s="19"/>
      <c r="J38" s="12">
        <f t="shared" si="28"/>
        <v>0</v>
      </c>
      <c r="L38" s="543"/>
      <c r="T38" s="545">
        <f t="shared" si="27"/>
        <v>0</v>
      </c>
    </row>
    <row r="39" spans="1:40" ht="15" customHeight="1" thickBot="1" x14ac:dyDescent="0.3">
      <c r="A39" s="22" t="s">
        <v>30</v>
      </c>
      <c r="B39" s="23">
        <f>B36+B37-B38</f>
        <v>0</v>
      </c>
      <c r="C39" s="23">
        <f>C36+C37-C38</f>
        <v>0</v>
      </c>
      <c r="D39" s="23">
        <f t="shared" ref="D39:I39" si="29">D36+D37-D38</f>
        <v>0</v>
      </c>
      <c r="E39" s="23">
        <f t="shared" si="29"/>
        <v>0</v>
      </c>
      <c r="F39" s="23">
        <f t="shared" si="29"/>
        <v>0</v>
      </c>
      <c r="G39" s="23">
        <f t="shared" si="29"/>
        <v>0</v>
      </c>
      <c r="H39" s="23">
        <f t="shared" si="29"/>
        <v>0</v>
      </c>
      <c r="I39" s="23">
        <f t="shared" si="29"/>
        <v>0</v>
      </c>
      <c r="J39" s="14">
        <f>J36+J37-J38</f>
        <v>0</v>
      </c>
      <c r="L39" s="547">
        <f>B36+B37-B38-B39</f>
        <v>0</v>
      </c>
      <c r="M39" s="553">
        <f t="shared" ref="M39:T39" si="30">C36+C37-C38-C39</f>
        <v>0</v>
      </c>
      <c r="N39" s="553">
        <f t="shared" si="30"/>
        <v>0</v>
      </c>
      <c r="O39" s="553">
        <f t="shared" si="30"/>
        <v>0</v>
      </c>
      <c r="P39" s="553">
        <f t="shared" si="30"/>
        <v>0</v>
      </c>
      <c r="Q39" s="553">
        <f t="shared" si="30"/>
        <v>0</v>
      </c>
      <c r="R39" s="553">
        <f t="shared" si="30"/>
        <v>0</v>
      </c>
      <c r="S39" s="553">
        <f t="shared" si="30"/>
        <v>0</v>
      </c>
      <c r="T39" s="553">
        <f t="shared" si="30"/>
        <v>0</v>
      </c>
    </row>
    <row r="40" spans="1:40" ht="15" customHeight="1" thickTop="1" thickBot="1" x14ac:dyDescent="0.3">
      <c r="A40" s="38" t="s">
        <v>33</v>
      </c>
      <c r="B40" s="39"/>
      <c r="C40" s="39"/>
      <c r="D40" s="39"/>
      <c r="E40" s="39"/>
      <c r="F40" s="39"/>
      <c r="G40" s="39"/>
      <c r="H40" s="39"/>
      <c r="I40" s="39"/>
      <c r="J40" s="40"/>
      <c r="L40" s="543"/>
      <c r="T40" s="545"/>
    </row>
    <row r="41" spans="1:40" ht="15" customHeight="1" thickTop="1" thickBot="1" x14ac:dyDescent="0.3">
      <c r="A41" s="41" t="s">
        <v>32</v>
      </c>
      <c r="B41" s="19"/>
      <c r="C41" s="19"/>
      <c r="D41" s="19"/>
      <c r="E41" s="19"/>
      <c r="F41" s="19"/>
      <c r="G41" s="19"/>
      <c r="H41" s="19"/>
      <c r="I41" s="19"/>
      <c r="J41" s="12">
        <f>SUM(B41:H41)</f>
        <v>0</v>
      </c>
      <c r="L41" s="543"/>
      <c r="T41" s="545">
        <f t="shared" ref="T41:T43" si="31">SUM(B41:I41)-J41</f>
        <v>0</v>
      </c>
    </row>
    <row r="42" spans="1:40" ht="15" customHeight="1" thickBot="1" x14ac:dyDescent="0.3">
      <c r="A42" s="11" t="s">
        <v>27</v>
      </c>
      <c r="B42" s="19"/>
      <c r="C42" s="19"/>
      <c r="D42" s="19"/>
      <c r="E42" s="19"/>
      <c r="F42" s="19"/>
      <c r="G42" s="19"/>
      <c r="H42" s="19"/>
      <c r="I42" s="19"/>
      <c r="J42" s="12">
        <f t="shared" ref="J42:J43" si="32">SUM(B42:H42)</f>
        <v>0</v>
      </c>
      <c r="L42" s="543"/>
      <c r="T42" s="545">
        <f t="shared" si="31"/>
        <v>0</v>
      </c>
    </row>
    <row r="43" spans="1:40" ht="15" customHeight="1" thickBot="1" x14ac:dyDescent="0.3">
      <c r="A43" s="11" t="s">
        <v>28</v>
      </c>
      <c r="B43" s="19"/>
      <c r="C43" s="19"/>
      <c r="D43" s="19"/>
      <c r="E43" s="19"/>
      <c r="F43" s="19"/>
      <c r="G43" s="19"/>
      <c r="H43" s="19"/>
      <c r="I43" s="19"/>
      <c r="J43" s="12">
        <f t="shared" si="32"/>
        <v>0</v>
      </c>
      <c r="L43" s="543"/>
      <c r="T43" s="545">
        <f t="shared" si="31"/>
        <v>0</v>
      </c>
    </row>
    <row r="44" spans="1:40" ht="15" customHeight="1" thickBot="1" x14ac:dyDescent="0.3">
      <c r="A44" s="22" t="s">
        <v>30</v>
      </c>
      <c r="B44" s="23">
        <f>B41+B42-B43</f>
        <v>0</v>
      </c>
      <c r="C44" s="23">
        <f>C41+C42-C43</f>
        <v>0</v>
      </c>
      <c r="D44" s="23">
        <f t="shared" ref="D44:I44" si="33">D41+D42-D43</f>
        <v>0</v>
      </c>
      <c r="E44" s="23">
        <f t="shared" si="33"/>
        <v>0</v>
      </c>
      <c r="F44" s="23">
        <f t="shared" si="33"/>
        <v>0</v>
      </c>
      <c r="G44" s="23">
        <f t="shared" si="33"/>
        <v>0</v>
      </c>
      <c r="H44" s="23">
        <f t="shared" si="33"/>
        <v>0</v>
      </c>
      <c r="I44" s="23">
        <f t="shared" si="33"/>
        <v>0</v>
      </c>
      <c r="J44" s="14">
        <f>J41+J42-J43</f>
        <v>0</v>
      </c>
      <c r="L44" s="547">
        <f>B41+B42-B43-B44</f>
        <v>0</v>
      </c>
      <c r="M44" s="553">
        <f t="shared" ref="M44:T44" si="34">C41+C42-C43-C44</f>
        <v>0</v>
      </c>
      <c r="N44" s="553">
        <f t="shared" si="34"/>
        <v>0</v>
      </c>
      <c r="O44" s="553">
        <f t="shared" si="34"/>
        <v>0</v>
      </c>
      <c r="P44" s="553">
        <f t="shared" si="34"/>
        <v>0</v>
      </c>
      <c r="Q44" s="553">
        <f t="shared" si="34"/>
        <v>0</v>
      </c>
      <c r="R44" s="553">
        <f t="shared" si="34"/>
        <v>0</v>
      </c>
      <c r="S44" s="553">
        <f t="shared" si="34"/>
        <v>0</v>
      </c>
      <c r="T44" s="553">
        <f t="shared" si="34"/>
        <v>0</v>
      </c>
    </row>
    <row r="45" spans="1:40" ht="15" customHeight="1" thickTop="1" thickBot="1" x14ac:dyDescent="0.3">
      <c r="A45" s="38" t="s">
        <v>34</v>
      </c>
      <c r="B45" s="39"/>
      <c r="C45" s="39"/>
      <c r="D45" s="39"/>
      <c r="E45" s="39"/>
      <c r="F45" s="39"/>
      <c r="G45" s="39"/>
      <c r="H45" s="39"/>
      <c r="I45" s="39"/>
      <c r="J45" s="40"/>
      <c r="L45" s="543"/>
      <c r="T45" s="545"/>
    </row>
    <row r="46" spans="1:40" ht="15" customHeight="1" thickTop="1" thickBot="1" x14ac:dyDescent="0.3">
      <c r="A46" s="41" t="s">
        <v>32</v>
      </c>
      <c r="B46" s="19">
        <f>B30-B36-B41</f>
        <v>0</v>
      </c>
      <c r="C46" s="19">
        <f t="shared" ref="C46:J46" si="35">C30-C36-C41</f>
        <v>0</v>
      </c>
      <c r="D46" s="19">
        <f t="shared" si="35"/>
        <v>0</v>
      </c>
      <c r="E46" s="19">
        <f t="shared" si="35"/>
        <v>0</v>
      </c>
      <c r="F46" s="19">
        <f t="shared" si="35"/>
        <v>0</v>
      </c>
      <c r="G46" s="19">
        <f t="shared" si="35"/>
        <v>0</v>
      </c>
      <c r="H46" s="19">
        <f t="shared" si="35"/>
        <v>0</v>
      </c>
      <c r="I46" s="19">
        <f t="shared" si="35"/>
        <v>0</v>
      </c>
      <c r="J46" s="12">
        <f t="shared" si="35"/>
        <v>0</v>
      </c>
      <c r="L46" s="547">
        <f>B30-B36-B41-B46</f>
        <v>0</v>
      </c>
      <c r="M46" s="553">
        <f t="shared" ref="M46:S46" si="36">C30-C36-C41-C46</f>
        <v>0</v>
      </c>
      <c r="N46" s="553">
        <f t="shared" si="36"/>
        <v>0</v>
      </c>
      <c r="O46" s="553">
        <f t="shared" si="36"/>
        <v>0</v>
      </c>
      <c r="P46" s="553">
        <f t="shared" si="36"/>
        <v>0</v>
      </c>
      <c r="Q46" s="553">
        <f t="shared" si="36"/>
        <v>0</v>
      </c>
      <c r="R46" s="553">
        <f t="shared" si="36"/>
        <v>0</v>
      </c>
      <c r="S46" s="553">
        <f t="shared" si="36"/>
        <v>0</v>
      </c>
      <c r="T46" s="545">
        <f t="shared" ref="T46:T47" si="37">SUM(B46:I46)-J46</f>
        <v>0</v>
      </c>
    </row>
    <row r="47" spans="1:40" ht="15" customHeight="1" thickBot="1" x14ac:dyDescent="0.3">
      <c r="A47" s="22" t="s">
        <v>30</v>
      </c>
      <c r="B47" s="23">
        <f>B34-B39-B44</f>
        <v>0</v>
      </c>
      <c r="C47" s="23">
        <f t="shared" ref="C47:J47" si="38">C34-C39-C44</f>
        <v>0</v>
      </c>
      <c r="D47" s="23">
        <f t="shared" si="38"/>
        <v>0</v>
      </c>
      <c r="E47" s="23">
        <f t="shared" si="38"/>
        <v>0</v>
      </c>
      <c r="F47" s="23">
        <f t="shared" si="38"/>
        <v>0</v>
      </c>
      <c r="G47" s="23">
        <f t="shared" si="38"/>
        <v>0</v>
      </c>
      <c r="H47" s="23">
        <f t="shared" si="38"/>
        <v>0</v>
      </c>
      <c r="I47" s="23">
        <f t="shared" si="38"/>
        <v>0</v>
      </c>
      <c r="J47" s="14">
        <f t="shared" si="38"/>
        <v>0</v>
      </c>
      <c r="L47" s="547">
        <f>B34-B39-B44-B47</f>
        <v>0</v>
      </c>
      <c r="M47" s="553">
        <f t="shared" ref="M47:S47" si="39">C34-C39-C44-C47</f>
        <v>0</v>
      </c>
      <c r="N47" s="553">
        <f t="shared" si="39"/>
        <v>0</v>
      </c>
      <c r="O47" s="553">
        <f t="shared" si="39"/>
        <v>0</v>
      </c>
      <c r="P47" s="553">
        <f t="shared" si="39"/>
        <v>0</v>
      </c>
      <c r="Q47" s="553">
        <f t="shared" si="39"/>
        <v>0</v>
      </c>
      <c r="R47" s="553">
        <f t="shared" si="39"/>
        <v>0</v>
      </c>
      <c r="S47" s="553">
        <f t="shared" si="39"/>
        <v>0</v>
      </c>
      <c r="T47" s="545">
        <f t="shared" si="37"/>
        <v>0</v>
      </c>
      <c r="AF47" s="547">
        <f>B47-'BS old'!$G$21</f>
        <v>0</v>
      </c>
      <c r="AG47" s="553">
        <f>C47-'BS old'!$G$22</f>
        <v>0</v>
      </c>
      <c r="AH47" s="553">
        <f>D47-'BS old'!$G$23</f>
        <v>0</v>
      </c>
      <c r="AI47" s="553">
        <f>E47-'BS old'!$G$24</f>
        <v>0</v>
      </c>
      <c r="AJ47" s="553">
        <f>F47-'BS old'!$G$25</f>
        <v>0</v>
      </c>
      <c r="AK47" s="553">
        <f>G47-'BS old'!$G$26</f>
        <v>0</v>
      </c>
      <c r="AL47" s="553">
        <f>H47-'BS old'!$G$27</f>
        <v>0</v>
      </c>
      <c r="AM47" s="553">
        <f>I47-'BS old'!$G$28</f>
        <v>0</v>
      </c>
      <c r="AN47" s="545">
        <f>J47-'BS old'!$G$20</f>
        <v>0</v>
      </c>
    </row>
    <row r="48" spans="1:40" ht="15.75" thickTop="1" x14ac:dyDescent="0.25"/>
  </sheetData>
  <mergeCells count="7">
    <mergeCell ref="V1:AD1"/>
    <mergeCell ref="AF1:AN1"/>
    <mergeCell ref="A3:A4"/>
    <mergeCell ref="A27:A28"/>
    <mergeCell ref="B27:J27"/>
    <mergeCell ref="B3:J3"/>
    <mergeCell ref="L1:T1"/>
  </mergeCells>
  <conditionalFormatting sqref="L6:T23 V6:AD22 AF10:AN29">
    <cfRule type="cellIs" dxfId="247" priority="57" operator="lessThan">
      <formula>0</formula>
    </cfRule>
    <cfRule type="cellIs" dxfId="246" priority="58" operator="greaterThan">
      <formula>0</formula>
    </cfRule>
  </conditionalFormatting>
  <conditionalFormatting sqref="L30:T47">
    <cfRule type="cellIs" dxfId="245" priority="55" operator="lessThan">
      <formula>0</formula>
    </cfRule>
    <cfRule type="cellIs" dxfId="244" priority="56" operator="greaterThan">
      <formula>0</formula>
    </cfRule>
  </conditionalFormatting>
  <conditionalFormatting sqref="AF30:AN47">
    <cfRule type="cellIs" dxfId="243" priority="51" operator="lessThan">
      <formula>0</formula>
    </cfRule>
    <cfRule type="cellIs" dxfId="242" priority="52" operator="greaterThan">
      <formula>0</formula>
    </cfRule>
  </conditionalFormatting>
  <conditionalFormatting sqref="L30:T47">
    <cfRule type="cellIs" dxfId="241" priority="49" operator="lessThan">
      <formula>0</formula>
    </cfRule>
    <cfRule type="cellIs" dxfId="240" priority="50" operator="greaterThan">
      <formula>0</formula>
    </cfRule>
  </conditionalFormatting>
  <conditionalFormatting sqref="L6:T23">
    <cfRule type="cellIs" dxfId="239" priority="47" operator="lessThan">
      <formula>0</formula>
    </cfRule>
    <cfRule type="cellIs" dxfId="238" priority="48" operator="greaterThan">
      <formula>0</formula>
    </cfRule>
  </conditionalFormatting>
  <conditionalFormatting sqref="L30:T47">
    <cfRule type="cellIs" dxfId="237" priority="45" operator="lessThan">
      <formula>0</formula>
    </cfRule>
    <cfRule type="cellIs" dxfId="236" priority="46" operator="greaterThan">
      <formula>0</formula>
    </cfRule>
  </conditionalFormatting>
  <conditionalFormatting sqref="L30:T47">
    <cfRule type="cellIs" dxfId="235" priority="43" operator="lessThan">
      <formula>0</formula>
    </cfRule>
    <cfRule type="cellIs" dxfId="234" priority="44" operator="greaterThan">
      <formula>0</formula>
    </cfRule>
  </conditionalFormatting>
  <conditionalFormatting sqref="M10:T10 L15:T15 L20:T20 M11:S14 L10:L14 L16:S19 L21:S23">
    <cfRule type="cellIs" dxfId="233" priority="41" operator="lessThan">
      <formula>0</formula>
    </cfRule>
    <cfRule type="cellIs" dxfId="232" priority="42" operator="greaterThan">
      <formula>0</formula>
    </cfRule>
  </conditionalFormatting>
  <conditionalFormatting sqref="T10">
    <cfRule type="cellIs" dxfId="231" priority="39" operator="lessThan">
      <formula>0</formula>
    </cfRule>
    <cfRule type="cellIs" dxfId="230" priority="40" operator="greaterThan">
      <formula>0</formula>
    </cfRule>
  </conditionalFormatting>
  <conditionalFormatting sqref="T15">
    <cfRule type="cellIs" dxfId="229" priority="37" operator="lessThan">
      <formula>0</formula>
    </cfRule>
    <cfRule type="cellIs" dxfId="228" priority="38" operator="greaterThan">
      <formula>0</formula>
    </cfRule>
  </conditionalFormatting>
  <conditionalFormatting sqref="T20">
    <cfRule type="cellIs" dxfId="227" priority="35" operator="lessThan">
      <formula>0</formula>
    </cfRule>
    <cfRule type="cellIs" dxfId="226" priority="36" operator="greaterThan">
      <formula>0</formula>
    </cfRule>
  </conditionalFormatting>
  <conditionalFormatting sqref="T10">
    <cfRule type="cellIs" dxfId="225" priority="33" operator="lessThan">
      <formula>0</formula>
    </cfRule>
    <cfRule type="cellIs" dxfId="224" priority="34" operator="greaterThan">
      <formula>0</formula>
    </cfRule>
  </conditionalFormatting>
  <conditionalFormatting sqref="T15">
    <cfRule type="cellIs" dxfId="223" priority="31" operator="lessThan">
      <formula>0</formula>
    </cfRule>
    <cfRule type="cellIs" dxfId="222" priority="32" operator="greaterThan">
      <formula>0</formula>
    </cfRule>
  </conditionalFormatting>
  <conditionalFormatting sqref="T15">
    <cfRule type="cellIs" dxfId="221" priority="29" operator="lessThan">
      <formula>0</formula>
    </cfRule>
    <cfRule type="cellIs" dxfId="220" priority="30" operator="greaterThan">
      <formula>0</formula>
    </cfRule>
  </conditionalFormatting>
  <conditionalFormatting sqref="T20">
    <cfRule type="cellIs" dxfId="219" priority="27" operator="lessThan">
      <formula>0</formula>
    </cfRule>
    <cfRule type="cellIs" dxfId="218" priority="28" operator="greaterThan">
      <formula>0</formula>
    </cfRule>
  </conditionalFormatting>
  <conditionalFormatting sqref="T20">
    <cfRule type="cellIs" dxfId="217" priority="25" operator="lessThan">
      <formula>0</formula>
    </cfRule>
    <cfRule type="cellIs" dxfId="216" priority="26" operator="greaterThan">
      <formula>0</formula>
    </cfRule>
  </conditionalFormatting>
  <conditionalFormatting sqref="T20">
    <cfRule type="cellIs" dxfId="215" priority="23" operator="lessThan">
      <formula>0</formula>
    </cfRule>
    <cfRule type="cellIs" dxfId="214" priority="24" operator="greaterThan">
      <formula>0</formula>
    </cfRule>
  </conditionalFormatting>
  <conditionalFormatting sqref="L30:T47">
    <cfRule type="cellIs" dxfId="213" priority="21" operator="lessThan">
      <formula>0</formula>
    </cfRule>
    <cfRule type="cellIs" dxfId="212" priority="22" operator="greaterThan">
      <formula>0</formula>
    </cfRule>
  </conditionalFormatting>
  <conditionalFormatting sqref="M34:T34 L39:T39 L44:T44 M35:S38 L34:L38 L40:S43 L45:S47">
    <cfRule type="cellIs" dxfId="211" priority="19" operator="lessThan">
      <formula>0</formula>
    </cfRule>
    <cfRule type="cellIs" dxfId="210" priority="20" operator="greaterThan">
      <formula>0</formula>
    </cfRule>
  </conditionalFormatting>
  <conditionalFormatting sqref="T34">
    <cfRule type="cellIs" dxfId="209" priority="17" operator="lessThan">
      <formula>0</formula>
    </cfRule>
    <cfRule type="cellIs" dxfId="208" priority="18" operator="greaterThan">
      <formula>0</formula>
    </cfRule>
  </conditionalFormatting>
  <conditionalFormatting sqref="T39">
    <cfRule type="cellIs" dxfId="207" priority="15" operator="lessThan">
      <formula>0</formula>
    </cfRule>
    <cfRule type="cellIs" dxfId="206" priority="16" operator="greaterThan">
      <formula>0</formula>
    </cfRule>
  </conditionalFormatting>
  <conditionalFormatting sqref="T44">
    <cfRule type="cellIs" dxfId="205" priority="13" operator="lessThan">
      <formula>0</formula>
    </cfRule>
    <cfRule type="cellIs" dxfId="204" priority="14" operator="greaterThan">
      <formula>0</formula>
    </cfRule>
  </conditionalFormatting>
  <conditionalFormatting sqref="T34">
    <cfRule type="cellIs" dxfId="203" priority="11" operator="lessThan">
      <formula>0</formula>
    </cfRule>
    <cfRule type="cellIs" dxfId="202" priority="12" operator="greaterThan">
      <formula>0</formula>
    </cfRule>
  </conditionalFormatting>
  <conditionalFormatting sqref="T39">
    <cfRule type="cellIs" dxfId="201" priority="9" operator="lessThan">
      <formula>0</formula>
    </cfRule>
    <cfRule type="cellIs" dxfId="200" priority="10" operator="greaterThan">
      <formula>0</formula>
    </cfRule>
  </conditionalFormatting>
  <conditionalFormatting sqref="T39">
    <cfRule type="cellIs" dxfId="199" priority="7" operator="lessThan">
      <formula>0</formula>
    </cfRule>
    <cfRule type="cellIs" dxfId="198" priority="8" operator="greaterThan">
      <formula>0</formula>
    </cfRule>
  </conditionalFormatting>
  <conditionalFormatting sqref="T44">
    <cfRule type="cellIs" dxfId="197" priority="5" operator="lessThan">
      <formula>0</formula>
    </cfRule>
    <cfRule type="cellIs" dxfId="196" priority="6" operator="greaterThan">
      <formula>0</formula>
    </cfRule>
  </conditionalFormatting>
  <conditionalFormatting sqref="T44">
    <cfRule type="cellIs" dxfId="195" priority="3" operator="lessThan">
      <formula>0</formula>
    </cfRule>
    <cfRule type="cellIs" dxfId="194" priority="4" operator="greaterThan">
      <formula>0</formula>
    </cfRule>
  </conditionalFormatting>
  <conditionalFormatting sqref="T44">
    <cfRule type="cellIs" dxfId="193" priority="1" operator="lessThan">
      <formula>0</formula>
    </cfRule>
    <cfRule type="cellIs" dxfId="19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AO55"/>
  <sheetViews>
    <sheetView showGridLines="0" view="pageBreakPreview" zoomScaleNormal="100" zoomScaleSheetLayoutView="100" workbookViewId="0"/>
  </sheetViews>
  <sheetFormatPr defaultColWidth="9.140625" defaultRowHeight="12.75" x14ac:dyDescent="0.25"/>
  <cols>
    <col min="1" max="38" width="2.5703125" style="344" customWidth="1"/>
    <col min="39" max="39" width="0.85546875" style="344" customWidth="1"/>
    <col min="40" max="41" width="2.5703125" style="344" customWidth="1"/>
    <col min="42" max="42" width="9.140625" style="344"/>
    <col min="43" max="45" width="2.5703125" style="344" customWidth="1"/>
    <col min="46" max="46" width="7.7109375" style="344" customWidth="1"/>
    <col min="47" max="61" width="2.5703125" style="344" customWidth="1"/>
    <col min="62" max="16384" width="9.140625" style="344"/>
  </cols>
  <sheetData>
    <row r="1" spans="1:39" s="454" customFormat="1" ht="10.5" customHeight="1" x14ac:dyDescent="0.25">
      <c r="B1" s="455" t="s">
        <v>1124</v>
      </c>
      <c r="N1" s="1536" t="s">
        <v>1123</v>
      </c>
      <c r="O1" s="1536"/>
      <c r="P1" s="1536"/>
      <c r="Q1" s="1536"/>
      <c r="R1" s="1536"/>
      <c r="S1" s="1536"/>
      <c r="T1" s="1536"/>
      <c r="U1" s="1536"/>
      <c r="V1" s="1536"/>
      <c r="W1" s="1536"/>
      <c r="AM1" s="455"/>
    </row>
    <row r="2" spans="1:39" s="351" customFormat="1" ht="21" customHeight="1" x14ac:dyDescent="0.25">
      <c r="B2" s="453" t="s">
        <v>1122</v>
      </c>
      <c r="C2" s="452"/>
      <c r="D2" s="452"/>
      <c r="E2" s="452"/>
      <c r="F2" s="452"/>
      <c r="G2" s="452"/>
      <c r="H2" s="452"/>
      <c r="I2" s="452"/>
      <c r="J2" s="488"/>
      <c r="K2" s="452"/>
      <c r="L2" s="452"/>
      <c r="M2" s="487"/>
      <c r="N2" s="1536"/>
      <c r="O2" s="1536"/>
      <c r="P2" s="1536"/>
      <c r="Q2" s="1536"/>
      <c r="R2" s="1536"/>
      <c r="S2" s="1536"/>
      <c r="T2" s="1536"/>
      <c r="U2" s="1536"/>
      <c r="V2" s="1536"/>
      <c r="W2" s="1536"/>
      <c r="AM2" s="486"/>
    </row>
    <row r="3" spans="1:39" ht="13.5" customHeight="1" thickBot="1" x14ac:dyDescent="0.3">
      <c r="N3" s="1537"/>
      <c r="O3" s="1537"/>
      <c r="P3" s="1537"/>
      <c r="Q3" s="1537"/>
      <c r="R3" s="1537"/>
      <c r="S3" s="1537"/>
      <c r="T3" s="1537"/>
      <c r="U3" s="1537"/>
      <c r="V3" s="1537"/>
      <c r="W3" s="1537"/>
    </row>
    <row r="4" spans="1:39" ht="28.5" customHeight="1" thickBot="1" x14ac:dyDescent="0.3">
      <c r="K4" s="449" t="s">
        <v>952</v>
      </c>
      <c r="L4" s="448" t="e">
        <f>+MID(#REF!,1,1)</f>
        <v>#REF!</v>
      </c>
      <c r="M4" s="448" t="e">
        <f>+MID(#REF!,2,1)</f>
        <v>#REF!</v>
      </c>
      <c r="N4" s="448" t="s">
        <v>953</v>
      </c>
      <c r="O4" s="448" t="e">
        <f>LEFT(#REF!,1)</f>
        <v>#REF!</v>
      </c>
      <c r="P4" s="448" t="e">
        <f>RIGHT(#REF!,1)</f>
        <v>#REF!</v>
      </c>
      <c r="Q4" s="448" t="s">
        <v>953</v>
      </c>
      <c r="R4" s="448" t="e">
        <f>+LEFT(#REF!,1)</f>
        <v>#REF!</v>
      </c>
      <c r="S4" s="448" t="e">
        <f>+MID(#REF!,2,1)</f>
        <v>#REF!</v>
      </c>
      <c r="T4" s="448" t="e">
        <f>+MID(#REF!,3,1)</f>
        <v>#REF!</v>
      </c>
      <c r="U4" s="448" t="e">
        <f>+MID(#REF!,4,1)</f>
        <v>#REF!</v>
      </c>
      <c r="V4" s="447" t="s">
        <v>954</v>
      </c>
      <c r="W4" s="446"/>
      <c r="X4" s="446"/>
      <c r="Y4" s="446"/>
      <c r="Z4" s="445"/>
    </row>
    <row r="5" spans="1:39" ht="7.5" customHeight="1" thickBot="1" x14ac:dyDescent="0.3"/>
    <row r="6" spans="1:39" s="441" customFormat="1" ht="14.25" customHeight="1" x14ac:dyDescent="0.25">
      <c r="A6" s="444" t="s">
        <v>955</v>
      </c>
      <c r="B6" s="443"/>
      <c r="C6" s="443"/>
      <c r="D6" s="443"/>
      <c r="E6" s="443"/>
      <c r="F6" s="443"/>
      <c r="G6" s="443"/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2"/>
      <c r="T6" s="443"/>
      <c r="U6" s="443"/>
      <c r="V6" s="443"/>
      <c r="W6" s="443"/>
      <c r="X6" s="443"/>
      <c r="Y6" s="443"/>
      <c r="Z6" s="443"/>
      <c r="AA6" s="443"/>
      <c r="AB6" s="443"/>
      <c r="AC6" s="443"/>
      <c r="AD6" s="443"/>
      <c r="AE6" s="443"/>
      <c r="AF6" s="443"/>
      <c r="AG6" s="443"/>
      <c r="AH6" s="443"/>
      <c r="AI6" s="443"/>
      <c r="AJ6" s="443"/>
      <c r="AK6" s="442"/>
    </row>
    <row r="7" spans="1:39" s="345" customFormat="1" ht="15" customHeight="1" x14ac:dyDescent="0.25">
      <c r="A7" s="357" t="s">
        <v>956</v>
      </c>
      <c r="B7" s="356"/>
      <c r="C7" s="356"/>
      <c r="D7" s="356"/>
      <c r="E7" s="356"/>
      <c r="F7" s="356"/>
      <c r="G7" s="356"/>
      <c r="H7" s="356"/>
      <c r="I7" s="356"/>
      <c r="J7" s="356"/>
      <c r="K7" s="356"/>
      <c r="L7" s="356"/>
      <c r="M7" s="356"/>
      <c r="N7" s="356"/>
      <c r="O7" s="356"/>
      <c r="P7" s="356"/>
      <c r="Q7" s="356"/>
      <c r="R7" s="356"/>
      <c r="S7" s="440"/>
      <c r="T7" s="356"/>
      <c r="U7" s="356"/>
      <c r="V7" s="356"/>
      <c r="W7" s="356"/>
      <c r="X7" s="356"/>
      <c r="Y7" s="356"/>
      <c r="Z7" s="356"/>
      <c r="AA7" s="356"/>
      <c r="AB7" s="356"/>
      <c r="AC7" s="356"/>
      <c r="AD7" s="356"/>
      <c r="AE7" s="356"/>
      <c r="AF7" s="356"/>
      <c r="AG7" s="356"/>
      <c r="AH7" s="356"/>
      <c r="AI7" s="356"/>
      <c r="AJ7" s="356"/>
      <c r="AK7" s="440"/>
    </row>
    <row r="8" spans="1:39" s="436" customFormat="1" ht="18" customHeight="1" thickBot="1" x14ac:dyDescent="0.3">
      <c r="A8" s="439" t="s">
        <v>957</v>
      </c>
      <c r="B8" s="438"/>
      <c r="C8" s="438"/>
      <c r="D8" s="438"/>
      <c r="E8" s="439"/>
      <c r="F8" s="438"/>
      <c r="G8" s="438"/>
      <c r="H8" s="438"/>
      <c r="I8" s="438"/>
      <c r="J8" s="438"/>
      <c r="K8" s="438"/>
      <c r="L8" s="438"/>
      <c r="M8" s="438"/>
      <c r="N8" s="438"/>
      <c r="O8" s="438"/>
      <c r="P8" s="438"/>
      <c r="Q8" s="438"/>
      <c r="R8" s="438"/>
      <c r="S8" s="437"/>
      <c r="T8" s="438"/>
      <c r="U8" s="438"/>
      <c r="V8" s="438"/>
      <c r="W8" s="438"/>
      <c r="X8" s="438"/>
      <c r="Y8" s="438"/>
      <c r="Z8" s="438"/>
      <c r="AA8" s="438"/>
      <c r="AB8" s="438"/>
      <c r="AC8" s="438"/>
      <c r="AD8" s="438"/>
      <c r="AE8" s="438"/>
      <c r="AF8" s="438"/>
      <c r="AG8" s="438"/>
      <c r="AH8" s="438"/>
      <c r="AI8" s="438"/>
      <c r="AJ8" s="438"/>
      <c r="AK8" s="437"/>
    </row>
    <row r="9" spans="1:39" s="416" customFormat="1" ht="3.75" customHeight="1" thickBot="1" x14ac:dyDescent="0.3"/>
    <row r="10" spans="1:39" s="416" customFormat="1" ht="14.25" customHeight="1" x14ac:dyDescent="0.25">
      <c r="A10" s="418" t="s">
        <v>958</v>
      </c>
      <c r="B10" s="417"/>
      <c r="C10" s="417"/>
      <c r="D10" s="417"/>
      <c r="E10" s="417"/>
      <c r="F10" s="417"/>
      <c r="G10" s="417"/>
      <c r="H10" s="417"/>
      <c r="I10" s="361"/>
      <c r="J10" s="360"/>
      <c r="K10" s="434" t="s">
        <v>959</v>
      </c>
      <c r="L10" s="417"/>
      <c r="M10" s="435"/>
      <c r="N10" s="435"/>
      <c r="O10" s="435"/>
      <c r="P10" s="417"/>
      <c r="Q10" s="434" t="s">
        <v>959</v>
      </c>
      <c r="R10" s="417"/>
      <c r="S10" s="361"/>
      <c r="T10" s="417"/>
      <c r="U10" s="417"/>
      <c r="V10" s="433"/>
      <c r="W10" s="417"/>
      <c r="X10" s="417"/>
      <c r="Y10" s="417"/>
      <c r="Z10" s="417"/>
      <c r="AA10" s="417"/>
      <c r="AB10" s="417"/>
      <c r="AC10" s="417"/>
      <c r="AD10" s="434" t="s">
        <v>960</v>
      </c>
      <c r="AE10" s="434"/>
      <c r="AF10" s="434"/>
      <c r="AG10" s="434" t="s">
        <v>961</v>
      </c>
      <c r="AH10" s="417"/>
      <c r="AI10" s="417"/>
      <c r="AJ10" s="417"/>
      <c r="AK10" s="433"/>
    </row>
    <row r="11" spans="1:39" s="416" customFormat="1" ht="19.5" customHeight="1" x14ac:dyDescent="0.2">
      <c r="A11" s="430" t="e">
        <f>LEFT(#REF!,1)</f>
        <v>#REF!</v>
      </c>
      <c r="B11" s="395" t="e">
        <f>MID(#REF!,2,1)</f>
        <v>#REF!</v>
      </c>
      <c r="C11" s="395" t="e">
        <f>MID(#REF!,3,1)</f>
        <v>#REF!</v>
      </c>
      <c r="D11" s="395" t="e">
        <f>MID(#REF!,4,1)</f>
        <v>#REF!</v>
      </c>
      <c r="E11" s="395" t="e">
        <f>MID(#REF!,5,1)</f>
        <v>#REF!</v>
      </c>
      <c r="F11" s="395" t="e">
        <f>MID(#REF!,6,1)</f>
        <v>#REF!</v>
      </c>
      <c r="G11" s="395" t="e">
        <f>MID(#REF!,7,1)</f>
        <v>#REF!</v>
      </c>
      <c r="H11" s="395" t="e">
        <f>MID(#REF!,8,1)</f>
        <v>#REF!</v>
      </c>
      <c r="I11" s="395" t="e">
        <f>MID(#REF!,9,1)</f>
        <v>#REF!</v>
      </c>
      <c r="J11" s="402" t="e">
        <f>MID(#REF!,10,1)</f>
        <v>#REF!</v>
      </c>
      <c r="K11" s="353"/>
      <c r="L11" s="419"/>
      <c r="M11" s="419"/>
      <c r="N11" s="419"/>
      <c r="O11" s="419"/>
      <c r="P11" s="419"/>
      <c r="Q11" s="419"/>
      <c r="R11" s="419"/>
      <c r="S11" s="419"/>
      <c r="T11" s="419"/>
      <c r="U11" s="419"/>
      <c r="V11" s="425"/>
      <c r="W11" s="424" t="s">
        <v>962</v>
      </c>
      <c r="X11" s="419"/>
      <c r="Y11" s="419"/>
      <c r="Z11" s="419"/>
      <c r="AA11" s="419"/>
      <c r="AB11" s="424" t="s">
        <v>963</v>
      </c>
      <c r="AC11" s="419"/>
      <c r="AD11" s="395" t="e">
        <f>MID(#REF!,1,1)</f>
        <v>#REF!</v>
      </c>
      <c r="AE11" s="395" t="e">
        <f>MID(#REF!,2,1)</f>
        <v>#REF!</v>
      </c>
      <c r="AF11" s="395"/>
      <c r="AG11" s="395" t="e">
        <f>MID(#REF!,1,1)</f>
        <v>#REF!</v>
      </c>
      <c r="AH11" s="395" t="e">
        <f>MID(#REF!,2,1)</f>
        <v>#REF!</v>
      </c>
      <c r="AI11" s="395" t="e">
        <f>MID(#REF!,3,1)</f>
        <v>#REF!</v>
      </c>
      <c r="AJ11" s="395" t="e">
        <f>MID(#REF!,4,1)</f>
        <v>#REF!</v>
      </c>
      <c r="AK11" s="425"/>
    </row>
    <row r="12" spans="1:39" s="416" customFormat="1" ht="19.5" customHeight="1" thickBot="1" x14ac:dyDescent="0.3">
      <c r="A12" s="357" t="s">
        <v>964</v>
      </c>
      <c r="B12" s="419"/>
      <c r="C12" s="419"/>
      <c r="D12" s="419"/>
      <c r="E12" s="419"/>
      <c r="F12" s="419"/>
      <c r="G12" s="419"/>
      <c r="H12" s="353"/>
      <c r="I12" s="353"/>
      <c r="J12" s="352"/>
      <c r="K12" s="353"/>
      <c r="L12" s="432" t="e">
        <f>IF(#REF!="x","x"," ")</f>
        <v>#REF!</v>
      </c>
      <c r="M12" s="424" t="s">
        <v>965</v>
      </c>
      <c r="N12" s="426"/>
      <c r="O12" s="426"/>
      <c r="P12" s="426"/>
      <c r="Q12" s="426"/>
      <c r="R12" s="432" t="e">
        <f>IF(#REF!="x","x"," ")</f>
        <v>#REF!</v>
      </c>
      <c r="S12" s="424" t="s">
        <v>966</v>
      </c>
      <c r="T12" s="419"/>
      <c r="U12" s="419"/>
      <c r="V12" s="425"/>
      <c r="W12" s="431"/>
      <c r="X12" s="421"/>
      <c r="Y12" s="421"/>
      <c r="Z12" s="421"/>
      <c r="AA12" s="421"/>
      <c r="AB12" s="420" t="s">
        <v>967</v>
      </c>
      <c r="AC12" s="421"/>
      <c r="AD12" s="393" t="e">
        <f>MID(#REF!,1,1)</f>
        <v>#REF!</v>
      </c>
      <c r="AE12" s="393" t="e">
        <f>MID(#REF!,2,1)</f>
        <v>#REF!</v>
      </c>
      <c r="AF12" s="393"/>
      <c r="AG12" s="393" t="e">
        <f>MID(#REF!,1,1)</f>
        <v>#REF!</v>
      </c>
      <c r="AH12" s="393" t="e">
        <f>MID(#REF!,2,1)</f>
        <v>#REF!</v>
      </c>
      <c r="AI12" s="393" t="e">
        <f>MID(#REF!,3,1)</f>
        <v>#REF!</v>
      </c>
      <c r="AJ12" s="393" t="e">
        <f>MID(#REF!,4,1)</f>
        <v>#REF!</v>
      </c>
      <c r="AK12" s="422"/>
    </row>
    <row r="13" spans="1:39" s="416" customFormat="1" ht="19.5" customHeight="1" x14ac:dyDescent="0.2">
      <c r="A13" s="430" t="e">
        <f>LEFT(#REF!,1)</f>
        <v>#REF!</v>
      </c>
      <c r="B13" s="395" t="e">
        <f>MID(#REF!,2,1)</f>
        <v>#REF!</v>
      </c>
      <c r="C13" s="395" t="e">
        <f>MID(#REF!,3,1)</f>
        <v>#REF!</v>
      </c>
      <c r="D13" s="395" t="e">
        <f>MID(#REF!,4,1)</f>
        <v>#REF!</v>
      </c>
      <c r="E13" s="395" t="e">
        <f>MID(#REF!,5,1)</f>
        <v>#REF!</v>
      </c>
      <c r="F13" s="395" t="e">
        <f>MID(#REF!,6,1)</f>
        <v>#REF!</v>
      </c>
      <c r="G13" s="395" t="e">
        <f>MID(#REF!,7,1)</f>
        <v>#REF!</v>
      </c>
      <c r="H13" s="395" t="e">
        <f>MID(#REF!,8,1)</f>
        <v>#REF!</v>
      </c>
      <c r="I13" s="353"/>
      <c r="J13" s="352"/>
      <c r="K13" s="353"/>
      <c r="L13" s="428" t="e">
        <f>IF(#REF!="x","x", "")</f>
        <v>#REF!</v>
      </c>
      <c r="M13" s="424" t="s">
        <v>968</v>
      </c>
      <c r="N13" s="426"/>
      <c r="O13" s="426"/>
      <c r="P13" s="426"/>
      <c r="Q13" s="426"/>
      <c r="R13" s="429" t="e">
        <f>IF(#REF!="x","x"," ")</f>
        <v>#REF!</v>
      </c>
      <c r="S13" s="424" t="s">
        <v>969</v>
      </c>
      <c r="T13" s="419"/>
      <c r="U13" s="419"/>
      <c r="V13" s="425"/>
      <c r="W13" s="424" t="s">
        <v>970</v>
      </c>
      <c r="X13" s="419"/>
      <c r="Y13" s="356"/>
      <c r="Z13" s="353"/>
      <c r="AA13" s="353"/>
      <c r="AB13" s="426"/>
      <c r="AC13" s="353"/>
      <c r="AD13" s="428"/>
      <c r="AE13" s="428"/>
      <c r="AF13" s="428"/>
      <c r="AG13" s="428"/>
      <c r="AH13" s="428"/>
      <c r="AI13" s="428"/>
      <c r="AJ13" s="428"/>
      <c r="AK13" s="352"/>
    </row>
    <row r="14" spans="1:39" s="416" customFormat="1" ht="19.5" customHeight="1" x14ac:dyDescent="0.2">
      <c r="A14" s="357" t="s">
        <v>971</v>
      </c>
      <c r="B14" s="419"/>
      <c r="C14" s="419"/>
      <c r="D14" s="419"/>
      <c r="E14" s="419"/>
      <c r="F14" s="419"/>
      <c r="G14" s="419"/>
      <c r="H14" s="419"/>
      <c r="I14" s="353"/>
      <c r="J14" s="352"/>
      <c r="K14" s="353"/>
      <c r="L14" s="353"/>
      <c r="M14" s="424"/>
      <c r="N14" s="426"/>
      <c r="O14" s="426"/>
      <c r="P14" s="426"/>
      <c r="Q14" s="426"/>
      <c r="R14" s="427" t="s">
        <v>972</v>
      </c>
      <c r="S14" s="426"/>
      <c r="T14" s="419"/>
      <c r="U14" s="419"/>
      <c r="V14" s="425"/>
      <c r="W14" s="424" t="s">
        <v>945</v>
      </c>
      <c r="X14" s="419"/>
      <c r="Y14" s="356"/>
      <c r="Z14" s="353"/>
      <c r="AA14" s="353"/>
      <c r="AB14" s="424" t="s">
        <v>963</v>
      </c>
      <c r="AC14" s="353"/>
      <c r="AD14" s="395" t="e">
        <f>MID(#REF!,1,1)</f>
        <v>#REF!</v>
      </c>
      <c r="AE14" s="395" t="e">
        <f>MID(#REF!,2,1)</f>
        <v>#REF!</v>
      </c>
      <c r="AF14" s="395"/>
      <c r="AG14" s="395" t="e">
        <f>MID(#REF!,1,1)</f>
        <v>#REF!</v>
      </c>
      <c r="AH14" s="395" t="e">
        <f>MID(#REF!,2,1)</f>
        <v>#REF!</v>
      </c>
      <c r="AI14" s="395" t="e">
        <f>MID(#REF!,3,1)</f>
        <v>#REF!</v>
      </c>
      <c r="AJ14" s="395" t="e">
        <f>MID(#REF!,4,1)</f>
        <v>#REF!</v>
      </c>
      <c r="AK14" s="352"/>
    </row>
    <row r="15" spans="1:39" s="416" customFormat="1" ht="19.5" customHeight="1" thickBot="1" x14ac:dyDescent="0.25">
      <c r="A15" s="423" t="e">
        <f>LEFT(#REF!,1)</f>
        <v>#REF!</v>
      </c>
      <c r="B15" s="348" t="e">
        <f>MID(#REF!,2,1)</f>
        <v>#REF!</v>
      </c>
      <c r="C15" s="421" t="s">
        <v>953</v>
      </c>
      <c r="D15" s="348" t="e">
        <f>MID(#REF!,3,1)</f>
        <v>#REF!</v>
      </c>
      <c r="E15" s="348" t="e">
        <f>MID(#REF!,4,1)</f>
        <v>#REF!</v>
      </c>
      <c r="F15" s="372" t="s">
        <v>953</v>
      </c>
      <c r="G15" s="348" t="e">
        <f>MID(#REF!,5,1)</f>
        <v>#REF!</v>
      </c>
      <c r="H15" s="348"/>
      <c r="I15" s="348"/>
      <c r="J15" s="347"/>
      <c r="K15" s="348"/>
      <c r="L15" s="348"/>
      <c r="M15" s="348"/>
      <c r="N15" s="348"/>
      <c r="O15" s="348"/>
      <c r="P15" s="348"/>
      <c r="Q15" s="348"/>
      <c r="R15" s="348"/>
      <c r="S15" s="348"/>
      <c r="T15" s="421"/>
      <c r="U15" s="421"/>
      <c r="V15" s="422"/>
      <c r="W15" s="420" t="s">
        <v>973</v>
      </c>
      <c r="X15" s="421"/>
      <c r="Y15" s="349"/>
      <c r="Z15" s="348"/>
      <c r="AA15" s="348"/>
      <c r="AB15" s="420" t="s">
        <v>967</v>
      </c>
      <c r="AC15" s="348"/>
      <c r="AD15" s="393" t="e">
        <f>MID(#REF!,1,1)</f>
        <v>#REF!</v>
      </c>
      <c r="AE15" s="393" t="e">
        <f>MID(#REF!,2,1)</f>
        <v>#REF!</v>
      </c>
      <c r="AF15" s="393"/>
      <c r="AG15" s="393" t="e">
        <f>MID(#REF!,1,1)</f>
        <v>#REF!</v>
      </c>
      <c r="AH15" s="393" t="e">
        <f>MID(#REF!,2,1)</f>
        <v>#REF!</v>
      </c>
      <c r="AI15" s="393" t="e">
        <f>MID(#REF!,3,1)</f>
        <v>#REF!</v>
      </c>
      <c r="AJ15" s="393" t="e">
        <f>MID(#REF!,4,1)</f>
        <v>#REF!</v>
      </c>
      <c r="AK15" s="347"/>
    </row>
    <row r="16" spans="1:39" s="416" customFormat="1" ht="4.5" customHeight="1" x14ac:dyDescent="0.25">
      <c r="A16" s="419"/>
      <c r="B16" s="419"/>
      <c r="C16" s="419"/>
      <c r="D16" s="419"/>
      <c r="E16" s="419"/>
      <c r="F16" s="417"/>
      <c r="G16" s="419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419"/>
      <c r="U16" s="419"/>
      <c r="V16" s="353"/>
      <c r="W16" s="353"/>
      <c r="X16" s="353"/>
      <c r="Y16" s="353"/>
      <c r="Z16" s="353"/>
      <c r="AA16" s="353"/>
      <c r="AB16" s="353"/>
      <c r="AC16" s="353"/>
      <c r="AD16" s="353"/>
      <c r="AE16" s="353"/>
      <c r="AF16" s="353"/>
      <c r="AG16" s="353"/>
      <c r="AH16" s="353"/>
      <c r="AI16" s="353"/>
      <c r="AJ16" s="353"/>
      <c r="AK16" s="353"/>
    </row>
    <row r="17" spans="1:39" s="416" customFormat="1" ht="3" customHeight="1" thickBot="1" x14ac:dyDescent="0.3">
      <c r="H17" s="346"/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W17" s="346"/>
      <c r="X17" s="346"/>
      <c r="Y17" s="346"/>
      <c r="Z17" s="346"/>
      <c r="AA17" s="346"/>
      <c r="AB17" s="346"/>
      <c r="AC17" s="346"/>
      <c r="AD17" s="346"/>
      <c r="AE17" s="346"/>
      <c r="AF17" s="346"/>
      <c r="AG17" s="346"/>
      <c r="AH17" s="346"/>
      <c r="AI17" s="346"/>
      <c r="AJ17" s="346"/>
      <c r="AK17" s="346"/>
    </row>
    <row r="18" spans="1:39" s="416" customFormat="1" ht="16.5" x14ac:dyDescent="0.25">
      <c r="A18" s="418" t="s">
        <v>974</v>
      </c>
      <c r="B18" s="417"/>
      <c r="C18" s="417"/>
      <c r="D18" s="417"/>
      <c r="E18" s="417"/>
      <c r="F18" s="417"/>
      <c r="G18" s="417"/>
      <c r="H18" s="361"/>
      <c r="I18" s="361"/>
      <c r="J18" s="361"/>
      <c r="K18" s="361"/>
      <c r="L18" s="361"/>
      <c r="M18" s="361"/>
      <c r="N18" s="361"/>
      <c r="O18" s="361"/>
      <c r="P18" s="361"/>
      <c r="Q18" s="361"/>
      <c r="R18" s="361"/>
      <c r="S18" s="361"/>
      <c r="T18" s="417"/>
      <c r="U18" s="417"/>
      <c r="V18" s="417"/>
      <c r="W18" s="361"/>
      <c r="X18" s="361"/>
      <c r="Y18" s="361"/>
      <c r="Z18" s="361"/>
      <c r="AA18" s="361"/>
      <c r="AB18" s="361"/>
      <c r="AC18" s="361"/>
      <c r="AD18" s="361"/>
      <c r="AE18" s="361"/>
      <c r="AF18" s="361"/>
      <c r="AG18" s="361"/>
      <c r="AH18" s="361"/>
      <c r="AI18" s="361"/>
      <c r="AJ18" s="361"/>
      <c r="AK18" s="360"/>
    </row>
    <row r="19" spans="1:39" s="346" customFormat="1" ht="19.5" customHeight="1" x14ac:dyDescent="0.25">
      <c r="A19" s="403" t="e">
        <f>+LEFT(#REF!,1)</f>
        <v>#REF!</v>
      </c>
      <c r="B19" s="395" t="e">
        <f>+MID(#REF!,2,1)</f>
        <v>#REF!</v>
      </c>
      <c r="C19" s="395" t="e">
        <f>+MID(#REF!,3,1)</f>
        <v>#REF!</v>
      </c>
      <c r="D19" s="395" t="e">
        <f>+MID(#REF!,4,1)</f>
        <v>#REF!</v>
      </c>
      <c r="E19" s="395" t="e">
        <f>+MID(#REF!,5,1)</f>
        <v>#REF!</v>
      </c>
      <c r="F19" s="395" t="e">
        <f>+MID(#REF!,6,1)</f>
        <v>#REF!</v>
      </c>
      <c r="G19" s="395" t="e">
        <f>+MID(#REF!,7,1)</f>
        <v>#REF!</v>
      </c>
      <c r="H19" s="395" t="e">
        <f>+MID(#REF!,8,1)</f>
        <v>#REF!</v>
      </c>
      <c r="I19" s="395" t="e">
        <f>+MID(#REF!,9,1)</f>
        <v>#REF!</v>
      </c>
      <c r="J19" s="395" t="e">
        <f>+MID(#REF!,10,1)</f>
        <v>#REF!</v>
      </c>
      <c r="K19" s="395" t="e">
        <f>+MID(#REF!,11,1)</f>
        <v>#REF!</v>
      </c>
      <c r="L19" s="395" t="e">
        <f>+MID(#REF!,12,1)</f>
        <v>#REF!</v>
      </c>
      <c r="M19" s="395" t="e">
        <f>+MID(#REF!,13,1)</f>
        <v>#REF!</v>
      </c>
      <c r="N19" s="395" t="e">
        <f>+MID(#REF!,14,1)</f>
        <v>#REF!</v>
      </c>
      <c r="O19" s="395" t="e">
        <f>+MID(#REF!,15,1)</f>
        <v>#REF!</v>
      </c>
      <c r="P19" s="395" t="e">
        <f>+MID(#REF!,16,1)</f>
        <v>#REF!</v>
      </c>
      <c r="Q19" s="395" t="e">
        <f>+MID(#REF!,17,1)</f>
        <v>#REF!</v>
      </c>
      <c r="R19" s="395" t="e">
        <f>+MID(#REF!,18,1)</f>
        <v>#REF!</v>
      </c>
      <c r="S19" s="395" t="e">
        <f>+MID(#REF!,19,1)</f>
        <v>#REF!</v>
      </c>
      <c r="T19" s="395" t="e">
        <f>+MID(#REF!,20,1)</f>
        <v>#REF!</v>
      </c>
      <c r="U19" s="395" t="e">
        <f>+MID(#REF!,21,1)</f>
        <v>#REF!</v>
      </c>
      <c r="V19" s="395" t="e">
        <f>+MID(#REF!,22,1)</f>
        <v>#REF!</v>
      </c>
      <c r="W19" s="395" t="e">
        <f>+MID(#REF!,23,1)</f>
        <v>#REF!</v>
      </c>
      <c r="X19" s="395" t="e">
        <f>+MID(#REF!,24,1)</f>
        <v>#REF!</v>
      </c>
      <c r="Y19" s="395" t="e">
        <f>+MID(#REF!,25,1)</f>
        <v>#REF!</v>
      </c>
      <c r="Z19" s="395" t="e">
        <f>+MID(#REF!,26,1)</f>
        <v>#REF!</v>
      </c>
      <c r="AA19" s="395" t="e">
        <f>+MID(#REF!,27,1)</f>
        <v>#REF!</v>
      </c>
      <c r="AB19" s="395" t="e">
        <f>+MID(#REF!,28,1)</f>
        <v>#REF!</v>
      </c>
      <c r="AC19" s="395" t="e">
        <f>+MID(#REF!,29,1)</f>
        <v>#REF!</v>
      </c>
      <c r="AD19" s="395" t="e">
        <f>+MID(#REF!,30,1)</f>
        <v>#REF!</v>
      </c>
      <c r="AE19" s="395" t="e">
        <f>+MID(#REF!,31,1)</f>
        <v>#REF!</v>
      </c>
      <c r="AF19" s="395" t="e">
        <f>+MID(#REF!,32,1)</f>
        <v>#REF!</v>
      </c>
      <c r="AG19" s="395" t="e">
        <f>+MID(#REF!,33,1)</f>
        <v>#REF!</v>
      </c>
      <c r="AH19" s="395" t="e">
        <f>+MID(#REF!,34,1)</f>
        <v>#REF!</v>
      </c>
      <c r="AI19" s="395" t="e">
        <f>+MID(#REF!,35,1)</f>
        <v>#REF!</v>
      </c>
      <c r="AJ19" s="395" t="e">
        <f>+MID(#REF!,36,1)</f>
        <v>#REF!</v>
      </c>
      <c r="AK19" s="402" t="e">
        <f>+MID(#REF!,37,1)</f>
        <v>#REF!</v>
      </c>
      <c r="AL19" s="416"/>
      <c r="AM19" s="416"/>
    </row>
    <row r="20" spans="1:39" s="484" customFormat="1" ht="19.5" customHeight="1" x14ac:dyDescent="0.25">
      <c r="A20" s="403" t="e">
        <f>+MID(#REF!,38,1)</f>
        <v>#REF!</v>
      </c>
      <c r="B20" s="395" t="e">
        <f>+MID(#REF!,39,1)</f>
        <v>#REF!</v>
      </c>
      <c r="C20" s="395" t="e">
        <f>+MID(#REF!,40,1)</f>
        <v>#REF!</v>
      </c>
      <c r="D20" s="395" t="e">
        <f>+MID(#REF!,41,1)</f>
        <v>#REF!</v>
      </c>
      <c r="E20" s="395" t="e">
        <f>+MID(#REF!,42,1)</f>
        <v>#REF!</v>
      </c>
      <c r="F20" s="395" t="e">
        <f>+MID(#REF!,43,1)</f>
        <v>#REF!</v>
      </c>
      <c r="G20" s="395" t="e">
        <f>+MID(#REF!,44,1)</f>
        <v>#REF!</v>
      </c>
      <c r="H20" s="395" t="e">
        <f>+MID(#REF!,45,1)</f>
        <v>#REF!</v>
      </c>
      <c r="I20" s="395" t="e">
        <f>+MID(#REF!,46,1)</f>
        <v>#REF!</v>
      </c>
      <c r="J20" s="395" t="e">
        <f>+MID(#REF!,47,1)</f>
        <v>#REF!</v>
      </c>
      <c r="K20" s="395" t="e">
        <f>+MID(#REF!,48,1)</f>
        <v>#REF!</v>
      </c>
      <c r="L20" s="395" t="e">
        <f>+MID(#REF!,49,1)</f>
        <v>#REF!</v>
      </c>
      <c r="M20" s="395" t="e">
        <f>+MID(#REF!,50,1)</f>
        <v>#REF!</v>
      </c>
      <c r="N20" s="395" t="e">
        <f>+MID(#REF!,51,1)</f>
        <v>#REF!</v>
      </c>
      <c r="O20" s="395" t="e">
        <f>+MID(#REF!,52,1)</f>
        <v>#REF!</v>
      </c>
      <c r="P20" s="395" t="e">
        <f>+MID(#REF!,53,1)</f>
        <v>#REF!</v>
      </c>
      <c r="Q20" s="395" t="e">
        <f>+MID(#REF!,54,1)</f>
        <v>#REF!</v>
      </c>
      <c r="R20" s="395" t="e">
        <f>+MID(#REF!,55,1)</f>
        <v>#REF!</v>
      </c>
      <c r="S20" s="395" t="e">
        <f>+MID(#REF!,56,1)</f>
        <v>#REF!</v>
      </c>
      <c r="T20" s="395" t="e">
        <f>+MID(#REF!,57,1)</f>
        <v>#REF!</v>
      </c>
      <c r="U20" s="395" t="e">
        <f>+MID(#REF!,58,1)</f>
        <v>#REF!</v>
      </c>
      <c r="V20" s="395" t="e">
        <f>+MID(#REF!,59,1)</f>
        <v>#REF!</v>
      </c>
      <c r="W20" s="395" t="e">
        <f>+MID(#REF!,60,1)</f>
        <v>#REF!</v>
      </c>
      <c r="X20" s="395" t="e">
        <f>+MID(#REF!,61,1)</f>
        <v>#REF!</v>
      </c>
      <c r="Y20" s="395" t="e">
        <f>+MID(#REF!,62,1)</f>
        <v>#REF!</v>
      </c>
      <c r="Z20" s="395" t="e">
        <f>+MID(#REF!,63,1)</f>
        <v>#REF!</v>
      </c>
      <c r="AA20" s="395" t="e">
        <f>+MID(#REF!,64,1)</f>
        <v>#REF!</v>
      </c>
      <c r="AB20" s="395" t="e">
        <f>+MID(#REF!,65,1)</f>
        <v>#REF!</v>
      </c>
      <c r="AC20" s="395" t="e">
        <f>+MID(#REF!,66,1)</f>
        <v>#REF!</v>
      </c>
      <c r="AD20" s="395" t="e">
        <f>+MID(#REF!,67,1)</f>
        <v>#REF!</v>
      </c>
      <c r="AE20" s="395" t="e">
        <f>+MID(#REF!,68,1)</f>
        <v>#REF!</v>
      </c>
      <c r="AF20" s="395" t="e">
        <f>+MID(#REF!,69,1)</f>
        <v>#REF!</v>
      </c>
      <c r="AG20" s="395" t="e">
        <f>+MID(#REF!,70,1)</f>
        <v>#REF!</v>
      </c>
      <c r="AH20" s="395" t="e">
        <f>+MID(#REF!,71,1)</f>
        <v>#REF!</v>
      </c>
      <c r="AI20" s="395" t="e">
        <f>+MID(#REF!,72,1)</f>
        <v>#REF!</v>
      </c>
      <c r="AJ20" s="395" t="e">
        <f>+MID(#REF!,73,1)</f>
        <v>#REF!</v>
      </c>
      <c r="AK20" s="402" t="e">
        <f>+MID(#REF!,74,1)</f>
        <v>#REF!</v>
      </c>
    </row>
    <row r="21" spans="1:39" ht="12.75" customHeight="1" x14ac:dyDescent="0.25">
      <c r="A21" s="415"/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  <c r="O21" s="414"/>
      <c r="P21" s="414"/>
      <c r="Q21" s="414"/>
      <c r="R21" s="414"/>
      <c r="S21" s="414"/>
      <c r="T21" s="414"/>
      <c r="U21" s="414"/>
      <c r="V21" s="414"/>
      <c r="W21" s="413"/>
      <c r="X21" s="413"/>
      <c r="Y21" s="413"/>
      <c r="Z21" s="413"/>
      <c r="AA21" s="413"/>
      <c r="AB21" s="413"/>
      <c r="AC21" s="413"/>
      <c r="AD21" s="413"/>
      <c r="AE21" s="413"/>
      <c r="AF21" s="413"/>
      <c r="AG21" s="413"/>
      <c r="AH21" s="413"/>
      <c r="AI21" s="413"/>
      <c r="AJ21" s="413"/>
      <c r="AK21" s="412"/>
    </row>
    <row r="22" spans="1:39" s="485" customFormat="1" ht="19.5" hidden="1" customHeight="1" x14ac:dyDescent="0.25">
      <c r="A22" s="411"/>
      <c r="B22" s="410"/>
      <c r="C22" s="410"/>
      <c r="D22" s="410"/>
      <c r="E22" s="410"/>
      <c r="F22" s="410"/>
      <c r="G22" s="410" t="e">
        <f>+MID(#REF!,7,1)</f>
        <v>#REF!</v>
      </c>
      <c r="H22" s="410" t="e">
        <f>+MID(#REF!,8,1)</f>
        <v>#REF!</v>
      </c>
      <c r="I22" s="410" t="e">
        <f>+MID(#REF!,9,1)</f>
        <v>#REF!</v>
      </c>
      <c r="J22" s="410" t="e">
        <f>+MID(#REF!,10,1)</f>
        <v>#REF!</v>
      </c>
      <c r="K22" s="410" t="e">
        <f>+MID(#REF!,11,1)</f>
        <v>#REF!</v>
      </c>
      <c r="L22" s="410" t="e">
        <f>+MID(#REF!,12,1)</f>
        <v>#REF!</v>
      </c>
      <c r="M22" s="410" t="e">
        <f>+MID(#REF!,13,1)</f>
        <v>#REF!</v>
      </c>
      <c r="N22" s="410" t="e">
        <f>+MID(#REF!,14,1)</f>
        <v>#REF!</v>
      </c>
      <c r="O22" s="410" t="e">
        <f>+MID(#REF!,15,1)</f>
        <v>#REF!</v>
      </c>
      <c r="P22" s="410" t="e">
        <f>+MID(#REF!,16,1)</f>
        <v>#REF!</v>
      </c>
      <c r="Q22" s="410" t="e">
        <f>+MID(#REF!,17,1)</f>
        <v>#REF!</v>
      </c>
      <c r="R22" s="410" t="e">
        <f>+MID(#REF!,18,1)</f>
        <v>#REF!</v>
      </c>
      <c r="S22" s="410" t="e">
        <f>+MID(#REF!,19,1)</f>
        <v>#REF!</v>
      </c>
      <c r="T22" s="410" t="e">
        <f>+MID(#REF!,20,1)</f>
        <v>#REF!</v>
      </c>
      <c r="U22" s="410" t="e">
        <f>+MID(#REF!,21,1)</f>
        <v>#REF!</v>
      </c>
      <c r="V22" s="410" t="e">
        <f>+MID(#REF!,22,1)</f>
        <v>#REF!</v>
      </c>
      <c r="W22" s="410" t="e">
        <f>+MID(#REF!,23,1)</f>
        <v>#REF!</v>
      </c>
      <c r="X22" s="410" t="e">
        <f>+MID(#REF!,24,1)</f>
        <v>#REF!</v>
      </c>
      <c r="Y22" s="410" t="e">
        <f>+MID(#REF!,25,1)</f>
        <v>#REF!</v>
      </c>
      <c r="Z22" s="410" t="e">
        <f>+MID(#REF!,26,1)</f>
        <v>#REF!</v>
      </c>
      <c r="AA22" s="410" t="e">
        <f>+MID(#REF!,27,1)</f>
        <v>#REF!</v>
      </c>
      <c r="AB22" s="410" t="e">
        <f>+MID(#REF!,28,1)</f>
        <v>#REF!</v>
      </c>
      <c r="AC22" s="410" t="e">
        <f>+MID(#REF!,29,1)</f>
        <v>#REF!</v>
      </c>
      <c r="AD22" s="410" t="e">
        <f>+MID(#REF!,30,1)</f>
        <v>#REF!</v>
      </c>
      <c r="AE22" s="410" t="e">
        <f>+MID(#REF!,31,1)</f>
        <v>#REF!</v>
      </c>
      <c r="AF22" s="410" t="e">
        <f>+MID(#REF!,32,1)</f>
        <v>#REF!</v>
      </c>
      <c r="AG22" s="410" t="e">
        <f>+MID(#REF!,33,1)</f>
        <v>#REF!</v>
      </c>
      <c r="AH22" s="410" t="e">
        <f>+MID(#REF!,34,1)</f>
        <v>#REF!</v>
      </c>
      <c r="AI22" s="410" t="e">
        <f>+MID(#REF!,35,1)</f>
        <v>#REF!</v>
      </c>
      <c r="AJ22" s="410" t="e">
        <f>+MID(#REF!,36,1)</f>
        <v>#REF!</v>
      </c>
      <c r="AK22" s="409" t="e">
        <f>+MID(#REF!,37,1)</f>
        <v>#REF!</v>
      </c>
      <c r="AL22" s="344"/>
      <c r="AM22" s="344"/>
    </row>
    <row r="23" spans="1:39" s="404" customFormat="1" ht="14.25" customHeight="1" x14ac:dyDescent="0.25">
      <c r="A23" s="408" t="s">
        <v>975</v>
      </c>
      <c r="B23" s="407"/>
      <c r="C23" s="407"/>
      <c r="D23" s="407"/>
      <c r="E23" s="407"/>
      <c r="F23" s="407"/>
      <c r="G23" s="407"/>
      <c r="H23" s="407"/>
      <c r="I23" s="407"/>
      <c r="J23" s="407"/>
      <c r="K23" s="407"/>
      <c r="L23" s="407"/>
      <c r="M23" s="407"/>
      <c r="N23" s="407"/>
      <c r="O23" s="407"/>
      <c r="P23" s="407"/>
      <c r="Q23" s="407"/>
      <c r="R23" s="407"/>
      <c r="S23" s="407"/>
      <c r="T23" s="407"/>
      <c r="U23" s="407"/>
      <c r="V23" s="407"/>
      <c r="W23" s="406"/>
      <c r="X23" s="406"/>
      <c r="Y23" s="406"/>
      <c r="Z23" s="406"/>
      <c r="AA23" s="406"/>
      <c r="AB23" s="406"/>
      <c r="AC23" s="406"/>
      <c r="AD23" s="406"/>
      <c r="AE23" s="406"/>
      <c r="AF23" s="406"/>
      <c r="AG23" s="406"/>
      <c r="AH23" s="406"/>
      <c r="AI23" s="406"/>
      <c r="AJ23" s="406"/>
      <c r="AK23" s="405"/>
    </row>
    <row r="24" spans="1:39" x14ac:dyDescent="0.25">
      <c r="A24" s="400" t="s">
        <v>976</v>
      </c>
      <c r="B24" s="358"/>
      <c r="C24" s="358"/>
      <c r="D24" s="358"/>
      <c r="E24" s="358"/>
      <c r="F24" s="358"/>
      <c r="G24" s="358"/>
      <c r="H24" s="358"/>
      <c r="I24" s="358"/>
      <c r="J24" s="358"/>
      <c r="K24" s="358"/>
      <c r="L24" s="358"/>
      <c r="M24" s="358"/>
      <c r="N24" s="358"/>
      <c r="O24" s="358"/>
      <c r="P24" s="358"/>
      <c r="Q24" s="358"/>
      <c r="R24" s="358"/>
      <c r="S24" s="358"/>
      <c r="T24" s="358"/>
      <c r="U24" s="358"/>
      <c r="V24" s="358"/>
      <c r="W24" s="353"/>
      <c r="X24" s="353"/>
      <c r="Y24" s="353"/>
      <c r="Z24" s="353"/>
      <c r="AA24" s="353"/>
      <c r="AB24" s="358"/>
      <c r="AC24" s="353"/>
      <c r="AD24" s="356" t="s">
        <v>977</v>
      </c>
      <c r="AE24" s="353"/>
      <c r="AF24" s="353"/>
      <c r="AG24" s="353"/>
      <c r="AH24" s="353"/>
      <c r="AI24" s="353"/>
      <c r="AJ24" s="353"/>
      <c r="AK24" s="352"/>
    </row>
    <row r="25" spans="1:39" s="484" customFormat="1" ht="19.5" customHeight="1" x14ac:dyDescent="0.25">
      <c r="A25" s="403" t="e">
        <f>+LEFT(#REF!,1)</f>
        <v>#REF!</v>
      </c>
      <c r="B25" s="395" t="e">
        <f>+MID(#REF!,2,1)</f>
        <v>#REF!</v>
      </c>
      <c r="C25" s="395" t="e">
        <f>+MID(#REF!,3,1)</f>
        <v>#REF!</v>
      </c>
      <c r="D25" s="395" t="e">
        <f>+MID(#REF!,4,1)</f>
        <v>#REF!</v>
      </c>
      <c r="E25" s="395" t="e">
        <f>+MID(#REF!,5,1)</f>
        <v>#REF!</v>
      </c>
      <c r="F25" s="395" t="e">
        <f>+MID(#REF!,6,1)</f>
        <v>#REF!</v>
      </c>
      <c r="G25" s="395" t="e">
        <f>+MID(#REF!,7,1)</f>
        <v>#REF!</v>
      </c>
      <c r="H25" s="395" t="e">
        <f>+MID(#REF!,8,1)</f>
        <v>#REF!</v>
      </c>
      <c r="I25" s="395" t="e">
        <f>+MID(#REF!,9,1)</f>
        <v>#REF!</v>
      </c>
      <c r="J25" s="395" t="e">
        <f>+MID(#REF!,10,1)</f>
        <v>#REF!</v>
      </c>
      <c r="K25" s="395" t="e">
        <f>+MID(#REF!,11,1)</f>
        <v>#REF!</v>
      </c>
      <c r="L25" s="395" t="e">
        <f>+MID(#REF!,12,1)</f>
        <v>#REF!</v>
      </c>
      <c r="M25" s="395" t="e">
        <f>+MID(#REF!,13,1)</f>
        <v>#REF!</v>
      </c>
      <c r="N25" s="395" t="e">
        <f>+MID(#REF!,14,1)</f>
        <v>#REF!</v>
      </c>
      <c r="O25" s="395" t="e">
        <f>+MID(#REF!,15,1)</f>
        <v>#REF!</v>
      </c>
      <c r="P25" s="395" t="e">
        <f>+MID(#REF!,16,1)</f>
        <v>#REF!</v>
      </c>
      <c r="Q25" s="395" t="e">
        <f>+MID(#REF!,17,1)</f>
        <v>#REF!</v>
      </c>
      <c r="R25" s="395" t="e">
        <f>+MID(#REF!,18,1)</f>
        <v>#REF!</v>
      </c>
      <c r="S25" s="395" t="e">
        <f>+MID(#REF!,19,1)</f>
        <v>#REF!</v>
      </c>
      <c r="T25" s="395" t="e">
        <f>+MID(#REF!,20,1)</f>
        <v>#REF!</v>
      </c>
      <c r="U25" s="395" t="e">
        <f>+MID(#REF!,21,1)</f>
        <v>#REF!</v>
      </c>
      <c r="V25" s="395" t="e">
        <f>+MID(#REF!,22,1)</f>
        <v>#REF!</v>
      </c>
      <c r="W25" s="395" t="e">
        <f>+MID(#REF!,23,1)</f>
        <v>#REF!</v>
      </c>
      <c r="X25" s="395" t="e">
        <f>+MID(#REF!,24,1)</f>
        <v>#REF!</v>
      </c>
      <c r="Y25" s="395" t="e">
        <f>+MID(#REF!,25,1)</f>
        <v>#REF!</v>
      </c>
      <c r="Z25" s="395" t="e">
        <f>+MID(#REF!,26,1)</f>
        <v>#REF!</v>
      </c>
      <c r="AA25" s="395" t="e">
        <f>+MID(#REF!,27,1)</f>
        <v>#REF!</v>
      </c>
      <c r="AB25" s="395" t="e">
        <f>+MID(#REF!,28,1)</f>
        <v>#REF!</v>
      </c>
      <c r="AC25" s="397"/>
      <c r="AD25" s="395" t="e">
        <f>+LEFT(#REF!,1)</f>
        <v>#REF!</v>
      </c>
      <c r="AE25" s="395" t="e">
        <f>+MID(#REF!,2,1)</f>
        <v>#REF!</v>
      </c>
      <c r="AF25" s="395" t="e">
        <f>+MID(#REF!,3,1)</f>
        <v>#REF!</v>
      </c>
      <c r="AG25" s="395" t="e">
        <f>+MID(#REF!,4,1)</f>
        <v>#REF!</v>
      </c>
      <c r="AH25" s="395" t="e">
        <f>+MID(#REF!,5,1)</f>
        <v>#REF!</v>
      </c>
      <c r="AI25" s="395" t="e">
        <f>+MID(#REF!,6,1)</f>
        <v>#REF!</v>
      </c>
      <c r="AJ25" s="395" t="e">
        <f>+MID(#REF!,7,1)</f>
        <v>#REF!</v>
      </c>
      <c r="AK25" s="402" t="e">
        <f>+MID(#REF!,8,1)</f>
        <v>#REF!</v>
      </c>
    </row>
    <row r="26" spans="1:39" x14ac:dyDescent="0.25">
      <c r="A26" s="400" t="s">
        <v>978</v>
      </c>
      <c r="B26" s="358"/>
      <c r="C26" s="358"/>
      <c r="D26" s="358"/>
      <c r="E26" s="358"/>
      <c r="F26" s="358"/>
      <c r="G26" s="399" t="s">
        <v>979</v>
      </c>
      <c r="H26" s="399"/>
      <c r="I26" s="399"/>
      <c r="J26" s="399"/>
      <c r="K26" s="399"/>
      <c r="L26" s="399"/>
      <c r="M26" s="399"/>
      <c r="N26" s="399"/>
      <c r="O26" s="399"/>
      <c r="P26" s="399"/>
      <c r="Q26" s="399"/>
      <c r="R26" s="399"/>
      <c r="S26" s="399"/>
      <c r="T26" s="399"/>
      <c r="U26" s="399"/>
      <c r="V26" s="399"/>
      <c r="W26" s="399"/>
      <c r="X26" s="399"/>
      <c r="Y26" s="399"/>
      <c r="Z26" s="399"/>
      <c r="AA26" s="399"/>
      <c r="AB26" s="399"/>
      <c r="AC26" s="399"/>
      <c r="AD26" s="399"/>
      <c r="AE26" s="353"/>
      <c r="AF26" s="353"/>
      <c r="AG26" s="353"/>
      <c r="AH26" s="353"/>
      <c r="AI26" s="353"/>
      <c r="AJ26" s="353"/>
      <c r="AK26" s="352"/>
    </row>
    <row r="27" spans="1:39" s="484" customFormat="1" ht="19.5" customHeight="1" x14ac:dyDescent="0.25">
      <c r="A27" s="403" t="e">
        <f>+LEFT(#REF!,1)</f>
        <v>#REF!</v>
      </c>
      <c r="B27" s="395" t="e">
        <f>+MID(#REF!,2,1)</f>
        <v>#REF!</v>
      </c>
      <c r="C27" s="395" t="e">
        <f>+MID(#REF!,3,1)</f>
        <v>#REF!</v>
      </c>
      <c r="D27" s="395" t="e">
        <f>+MID(#REF!,4,1)</f>
        <v>#REF!</v>
      </c>
      <c r="E27" s="395" t="e">
        <f>+MID(#REF!,5,1)</f>
        <v>#REF!</v>
      </c>
      <c r="F27" s="395"/>
      <c r="G27" s="395" t="e">
        <f>+LEFT(#REF!,1)</f>
        <v>#REF!</v>
      </c>
      <c r="H27" s="395" t="e">
        <f>+MID(#REF!,2,1)</f>
        <v>#REF!</v>
      </c>
      <c r="I27" s="395" t="e">
        <f>+MID(#REF!,3,1)</f>
        <v>#REF!</v>
      </c>
      <c r="J27" s="395" t="e">
        <f>+MID(#REF!,4,1)</f>
        <v>#REF!</v>
      </c>
      <c r="K27" s="395" t="e">
        <f>+MID(#REF!,5,1)</f>
        <v>#REF!</v>
      </c>
      <c r="L27" s="395" t="e">
        <f>+MID(#REF!,6,1)</f>
        <v>#REF!</v>
      </c>
      <c r="M27" s="395" t="e">
        <f>+MID(#REF!,7,1)</f>
        <v>#REF!</v>
      </c>
      <c r="N27" s="395" t="e">
        <f>+MID(#REF!,8,1)</f>
        <v>#REF!</v>
      </c>
      <c r="O27" s="395" t="e">
        <f>+MID(#REF!,9,1)</f>
        <v>#REF!</v>
      </c>
      <c r="P27" s="395" t="e">
        <f>+MID(#REF!,10,1)</f>
        <v>#REF!</v>
      </c>
      <c r="Q27" s="395" t="e">
        <f>+MID(#REF!,11,1)</f>
        <v>#REF!</v>
      </c>
      <c r="R27" s="395" t="e">
        <f>+MID(#REF!,12,1)</f>
        <v>#REF!</v>
      </c>
      <c r="S27" s="395" t="e">
        <f>+MID(#REF!,13,1)</f>
        <v>#REF!</v>
      </c>
      <c r="T27" s="395" t="e">
        <f>+MID(#REF!,14,1)</f>
        <v>#REF!</v>
      </c>
      <c r="U27" s="395" t="e">
        <f>+MID(#REF!,15,1)</f>
        <v>#REF!</v>
      </c>
      <c r="V27" s="395" t="e">
        <f>+MID(#REF!,16,1)</f>
        <v>#REF!</v>
      </c>
      <c r="W27" s="395" t="e">
        <f>+MID(#REF!,17,1)</f>
        <v>#REF!</v>
      </c>
      <c r="X27" s="395" t="e">
        <f>+MID(#REF!,18,1)</f>
        <v>#REF!</v>
      </c>
      <c r="Y27" s="395" t="e">
        <f>+MID(#REF!,19,1)</f>
        <v>#REF!</v>
      </c>
      <c r="Z27" s="395" t="e">
        <f>+MID(#REF!,20,1)</f>
        <v>#REF!</v>
      </c>
      <c r="AA27" s="395" t="e">
        <f>+MID(#REF!,21,1)</f>
        <v>#REF!</v>
      </c>
      <c r="AB27" s="395" t="e">
        <f>+MID(#REF!,22,1)</f>
        <v>#REF!</v>
      </c>
      <c r="AC27" s="395" t="e">
        <f>+MID(#REF!,23,1)</f>
        <v>#REF!</v>
      </c>
      <c r="AD27" s="395" t="e">
        <f>+MID(#REF!,24,1)</f>
        <v>#REF!</v>
      </c>
      <c r="AE27" s="395" t="e">
        <f>+MID(#REF!,25,1)</f>
        <v>#REF!</v>
      </c>
      <c r="AF27" s="395" t="e">
        <f>+MID(#REF!,26,1)</f>
        <v>#REF!</v>
      </c>
      <c r="AG27" s="395" t="e">
        <f>+MID(#REF!,27,1)</f>
        <v>#REF!</v>
      </c>
      <c r="AH27" s="395" t="e">
        <f>+MID(#REF!,28,1)</f>
        <v>#REF!</v>
      </c>
      <c r="AI27" s="395" t="e">
        <f>+MID(#REF!,29,1)</f>
        <v>#REF!</v>
      </c>
      <c r="AJ27" s="395" t="e">
        <f>+MID(#REF!,30,1)</f>
        <v>#REF!</v>
      </c>
      <c r="AK27" s="402" t="e">
        <f>+MID(#REF!,31,1)</f>
        <v>#REF!</v>
      </c>
    </row>
    <row r="28" spans="1:39" x14ac:dyDescent="0.25">
      <c r="A28" s="400" t="s">
        <v>980</v>
      </c>
      <c r="B28" s="358"/>
      <c r="C28" s="358"/>
      <c r="D28" s="358"/>
      <c r="E28" s="358"/>
      <c r="F28" s="358"/>
      <c r="G28" s="399"/>
      <c r="H28" s="399"/>
      <c r="I28" s="399"/>
      <c r="J28" s="399"/>
      <c r="K28" s="399"/>
      <c r="L28" s="399"/>
      <c r="M28" s="399"/>
      <c r="N28" s="358"/>
      <c r="O28" s="399" t="s">
        <v>981</v>
      </c>
      <c r="P28" s="399"/>
      <c r="Q28" s="399"/>
      <c r="R28" s="399"/>
      <c r="S28" s="399"/>
      <c r="T28" s="399"/>
      <c r="U28" s="399"/>
      <c r="V28" s="399"/>
      <c r="W28" s="399"/>
      <c r="X28" s="399"/>
      <c r="Y28" s="399"/>
      <c r="Z28" s="399"/>
      <c r="AA28" s="399"/>
      <c r="AB28" s="399"/>
      <c r="AC28" s="399"/>
      <c r="AD28" s="399"/>
      <c r="AE28" s="353"/>
      <c r="AF28" s="353"/>
      <c r="AG28" s="353"/>
      <c r="AH28" s="353"/>
      <c r="AI28" s="353"/>
      <c r="AJ28" s="353"/>
      <c r="AK28" s="352"/>
    </row>
    <row r="29" spans="1:39" s="484" customFormat="1" ht="19.5" customHeight="1" x14ac:dyDescent="0.25">
      <c r="A29" s="398">
        <v>0</v>
      </c>
      <c r="B29" s="395" t="e">
        <f>+LEFT(#REF!,1)</f>
        <v>#REF!</v>
      </c>
      <c r="C29" s="395" t="e">
        <f>+MID(#REF!,2,1)</f>
        <v>#REF!</v>
      </c>
      <c r="D29" s="395" t="e">
        <f>+MID(#REF!,3,1)</f>
        <v>#REF!</v>
      </c>
      <c r="E29" s="395" t="s">
        <v>982</v>
      </c>
      <c r="F29" s="395" t="e">
        <f>+LEFT(#REF!,1)</f>
        <v>#REF!</v>
      </c>
      <c r="G29" s="395" t="e">
        <f>+MID(#REF!,2,1)</f>
        <v>#REF!</v>
      </c>
      <c r="H29" s="395" t="e">
        <f>+MID(#REF!,3,1)</f>
        <v>#REF!</v>
      </c>
      <c r="I29" s="395" t="e">
        <f>+MID(#REF!,4,1)</f>
        <v>#REF!</v>
      </c>
      <c r="J29" s="395" t="e">
        <f>+MID(#REF!,5,1)</f>
        <v>#REF!</v>
      </c>
      <c r="K29" s="395" t="e">
        <f>+MID(#REF!,6,1)</f>
        <v>#REF!</v>
      </c>
      <c r="L29" s="395" t="e">
        <f>+MID(#REF!,7,1)</f>
        <v>#REF!</v>
      </c>
      <c r="M29" s="395" t="e">
        <f>+MID(#REF!,8,1)</f>
        <v>#REF!</v>
      </c>
      <c r="N29" s="397"/>
      <c r="O29" s="396">
        <v>0</v>
      </c>
      <c r="P29" s="395" t="e">
        <f>+LEFT(#REF!,1)</f>
        <v>#REF!</v>
      </c>
      <c r="Q29" s="395" t="e">
        <f>+MID(#REF!,2,1)</f>
        <v>#REF!</v>
      </c>
      <c r="R29" s="395" t="e">
        <f>+MID(#REF!,3,1)</f>
        <v>#REF!</v>
      </c>
      <c r="S29" s="395" t="s">
        <v>982</v>
      </c>
      <c r="T29" s="395" t="e">
        <f>+LEFT(#REF!,1)</f>
        <v>#REF!</v>
      </c>
      <c r="U29" s="395" t="e">
        <f>+MID(#REF!,2,1)</f>
        <v>#REF!</v>
      </c>
      <c r="V29" s="395" t="e">
        <f>+MID(#REF!,3,1)</f>
        <v>#REF!</v>
      </c>
      <c r="W29" s="395" t="e">
        <f>+MID(#REF!,4,1)</f>
        <v>#REF!</v>
      </c>
      <c r="X29" s="395" t="e">
        <f>+MID(#REF!,5,1)</f>
        <v>#REF!</v>
      </c>
      <c r="Y29" s="395" t="e">
        <f>+MID(#REF!,6,1)</f>
        <v>#REF!</v>
      </c>
      <c r="Z29" s="395" t="e">
        <f>+MID(#REF!,7,1)</f>
        <v>#REF!</v>
      </c>
      <c r="AA29" s="395" t="e">
        <f>+MID(#REF!,8,1)</f>
        <v>#REF!</v>
      </c>
      <c r="AB29" s="395"/>
      <c r="AC29" s="395"/>
      <c r="AD29" s="395"/>
      <c r="AE29" s="353"/>
      <c r="AF29" s="353"/>
      <c r="AG29" s="353"/>
      <c r="AH29" s="353"/>
      <c r="AI29" s="353"/>
      <c r="AJ29" s="353"/>
      <c r="AK29" s="352"/>
    </row>
    <row r="30" spans="1:39" s="345" customFormat="1" x14ac:dyDescent="0.25">
      <c r="A30" s="357" t="s">
        <v>984</v>
      </c>
      <c r="B30" s="356"/>
      <c r="C30" s="356"/>
      <c r="D30" s="356"/>
      <c r="E30" s="356"/>
      <c r="F30" s="356"/>
      <c r="G30" s="356"/>
      <c r="H30" s="356"/>
      <c r="I30" s="356"/>
      <c r="J30" s="356"/>
      <c r="K30" s="356"/>
      <c r="L30" s="356"/>
      <c r="M30" s="356"/>
      <c r="N30" s="356"/>
      <c r="O30" s="356"/>
      <c r="P30" s="356"/>
      <c r="Q30" s="356"/>
      <c r="R30" s="356"/>
      <c r="S30" s="356"/>
      <c r="T30" s="356"/>
      <c r="U30" s="356"/>
      <c r="V30" s="356"/>
      <c r="W30" s="353"/>
      <c r="X30" s="353"/>
      <c r="Y30" s="353"/>
      <c r="Z30" s="353"/>
      <c r="AA30" s="353"/>
      <c r="AB30" s="353"/>
      <c r="AC30" s="353"/>
      <c r="AD30" s="353"/>
      <c r="AE30" s="353"/>
      <c r="AF30" s="353"/>
      <c r="AG30" s="353"/>
      <c r="AH30" s="353"/>
      <c r="AI30" s="353"/>
      <c r="AJ30" s="353"/>
      <c r="AK30" s="352"/>
    </row>
    <row r="31" spans="1:39" s="484" customFormat="1" ht="19.5" customHeight="1" thickBot="1" x14ac:dyDescent="0.3">
      <c r="A31" s="394" t="e">
        <f>+LEFT(#REF!,1)</f>
        <v>#REF!</v>
      </c>
      <c r="B31" s="393" t="e">
        <f>+MID(#REF!,2,1)</f>
        <v>#REF!</v>
      </c>
      <c r="C31" s="393" t="e">
        <f>+MID(#REF!,3,1)</f>
        <v>#REF!</v>
      </c>
      <c r="D31" s="393" t="e">
        <f>+MID(#REF!,4,1)</f>
        <v>#REF!</v>
      </c>
      <c r="E31" s="393" t="e">
        <f>+MID(#REF!,5,1)</f>
        <v>#REF!</v>
      </c>
      <c r="F31" s="393" t="e">
        <f>+MID(#REF!,6,1)</f>
        <v>#REF!</v>
      </c>
      <c r="G31" s="393" t="e">
        <f>+MID(#REF!,7,1)</f>
        <v>#REF!</v>
      </c>
      <c r="H31" s="393" t="e">
        <f>+MID(#REF!,8,1)</f>
        <v>#REF!</v>
      </c>
      <c r="I31" s="393" t="e">
        <f>+MID(#REF!,9,1)</f>
        <v>#REF!</v>
      </c>
      <c r="J31" s="393" t="e">
        <f>+MID(#REF!,10,1)</f>
        <v>#REF!</v>
      </c>
      <c r="K31" s="393" t="e">
        <f>+MID(#REF!,11,1)</f>
        <v>#REF!</v>
      </c>
      <c r="L31" s="393" t="e">
        <f>+MID(#REF!,12,1)</f>
        <v>#REF!</v>
      </c>
      <c r="M31" s="393" t="e">
        <f>+MID(#REF!,13,1)</f>
        <v>#REF!</v>
      </c>
      <c r="N31" s="393" t="e">
        <f>+MID(#REF!,14,1)</f>
        <v>#REF!</v>
      </c>
      <c r="O31" s="393" t="e">
        <f>+MID(#REF!,15,1)</f>
        <v>#REF!</v>
      </c>
      <c r="P31" s="393" t="e">
        <f>+MID(#REF!,16,1)</f>
        <v>#REF!</v>
      </c>
      <c r="Q31" s="393" t="e">
        <f>+MID(#REF!,17,1)</f>
        <v>#REF!</v>
      </c>
      <c r="R31" s="393" t="e">
        <f>+MID(#REF!,18,1)</f>
        <v>#REF!</v>
      </c>
      <c r="S31" s="393" t="e">
        <f>+MID(#REF!,19,1)</f>
        <v>#REF!</v>
      </c>
      <c r="T31" s="393" t="e">
        <f>+MID(#REF!,20,1)</f>
        <v>#REF!</v>
      </c>
      <c r="U31" s="393" t="e">
        <f>+MID(#REF!,21,1)</f>
        <v>#REF!</v>
      </c>
      <c r="V31" s="393" t="e">
        <f>+MID(#REF!,22,1)</f>
        <v>#REF!</v>
      </c>
      <c r="W31" s="393" t="e">
        <f>+MID(#REF!,23,1)</f>
        <v>#REF!</v>
      </c>
      <c r="X31" s="393" t="e">
        <f>+MID(#REF!,24,1)</f>
        <v>#REF!</v>
      </c>
      <c r="Y31" s="393" t="e">
        <f>+MID(#REF!,25,1)</f>
        <v>#REF!</v>
      </c>
      <c r="Z31" s="393" t="e">
        <f>+MID(#REF!,26,1)</f>
        <v>#REF!</v>
      </c>
      <c r="AA31" s="393" t="e">
        <f>+MID(#REF!,27,1)</f>
        <v>#REF!</v>
      </c>
      <c r="AB31" s="393" t="e">
        <f>+MID(#REF!,28,1)</f>
        <v>#REF!</v>
      </c>
      <c r="AC31" s="393" t="e">
        <f>+MID(#REF!,29,1)</f>
        <v>#REF!</v>
      </c>
      <c r="AD31" s="393" t="e">
        <f>+MID(#REF!,30,1)</f>
        <v>#REF!</v>
      </c>
      <c r="AE31" s="393" t="e">
        <f>+MID(#REF!,31,1)</f>
        <v>#REF!</v>
      </c>
      <c r="AF31" s="393" t="e">
        <f>+MID(#REF!,32,1)</f>
        <v>#REF!</v>
      </c>
      <c r="AG31" s="393" t="e">
        <f>+MID(#REF!,33,1)</f>
        <v>#REF!</v>
      </c>
      <c r="AH31" s="393" t="e">
        <f>+MID(#REF!,34,1)</f>
        <v>#REF!</v>
      </c>
      <c r="AI31" s="393" t="e">
        <f>+MID(#REF!,35,1)</f>
        <v>#REF!</v>
      </c>
      <c r="AJ31" s="393" t="e">
        <f>+MID(#REF!,36,1)</f>
        <v>#REF!</v>
      </c>
      <c r="AK31" s="392" t="e">
        <f>+MID(#REF!,37,1)</f>
        <v>#REF!</v>
      </c>
    </row>
    <row r="32" spans="1:39" s="345" customFormat="1" ht="4.5" customHeight="1" thickBot="1" x14ac:dyDescent="0.3">
      <c r="W32" s="346"/>
      <c r="X32" s="346"/>
      <c r="Y32" s="346"/>
      <c r="Z32" s="346"/>
      <c r="AA32" s="346"/>
      <c r="AB32" s="346"/>
      <c r="AC32" s="346"/>
      <c r="AD32" s="346"/>
      <c r="AE32" s="346"/>
      <c r="AF32" s="346"/>
      <c r="AG32" s="346"/>
      <c r="AH32" s="346"/>
      <c r="AI32" s="346"/>
      <c r="AJ32" s="346"/>
      <c r="AK32" s="346"/>
    </row>
    <row r="33" spans="1:41" s="388" customFormat="1" ht="12.75" customHeight="1" x14ac:dyDescent="0.25">
      <c r="A33" s="391" t="s">
        <v>985</v>
      </c>
      <c r="B33" s="390"/>
      <c r="C33" s="390"/>
      <c r="D33" s="390"/>
      <c r="E33" s="390"/>
      <c r="F33" s="390"/>
      <c r="G33" s="390"/>
      <c r="H33" s="390"/>
      <c r="I33" s="390"/>
      <c r="J33" s="390"/>
      <c r="K33" s="389"/>
      <c r="L33" s="1538" t="s">
        <v>988</v>
      </c>
      <c r="M33" s="1539"/>
      <c r="N33" s="1539"/>
      <c r="O33" s="1539"/>
      <c r="P33" s="1539"/>
      <c r="Q33" s="1539"/>
      <c r="R33" s="1539"/>
      <c r="S33" s="1539"/>
      <c r="T33" s="1540"/>
      <c r="U33" s="1433" t="s">
        <v>987</v>
      </c>
      <c r="V33" s="1433"/>
      <c r="W33" s="1433"/>
      <c r="X33" s="1433"/>
      <c r="Y33" s="1433"/>
      <c r="Z33" s="1433"/>
      <c r="AA33" s="1433"/>
      <c r="AB33" s="1434"/>
      <c r="AC33" s="1538" t="s">
        <v>986</v>
      </c>
      <c r="AD33" s="1539"/>
      <c r="AE33" s="1539"/>
      <c r="AF33" s="1539"/>
      <c r="AG33" s="1539"/>
      <c r="AH33" s="1539"/>
      <c r="AI33" s="1539"/>
      <c r="AJ33" s="1539"/>
      <c r="AK33" s="1544"/>
    </row>
    <row r="34" spans="1:41" s="345" customFormat="1" ht="19.5" customHeight="1" x14ac:dyDescent="0.25">
      <c r="A34" s="374" t="e">
        <f>LEFT(TEXT(#REF!,"dd.m.yyyy"),1)</f>
        <v>#REF!</v>
      </c>
      <c r="B34" s="373" t="e">
        <f>MID(TEXT(#REF!,"dd.mm.yyyy"),2,1)</f>
        <v>#REF!</v>
      </c>
      <c r="C34" s="372" t="s">
        <v>953</v>
      </c>
      <c r="D34" s="373" t="e">
        <f>MID(TEXT(#REF!,"dd.mm.yyyy"),4,1)</f>
        <v>#REF!</v>
      </c>
      <c r="E34" s="373" t="e">
        <f>MID(TEXT(#REF!,"dd.mm.yyyy"),5,1)</f>
        <v>#REF!</v>
      </c>
      <c r="F34" s="372" t="s">
        <v>953</v>
      </c>
      <c r="G34" s="371" t="e">
        <f>MID(TEXT(#REF!,"dd.mm.yyyy"),7,1)</f>
        <v>#REF!</v>
      </c>
      <c r="H34" s="371" t="e">
        <f>MID(TEXT(#REF!,"dd.mm.yyyy"),8,1)</f>
        <v>#REF!</v>
      </c>
      <c r="I34" s="371" t="e">
        <f>MID(TEXT(#REF!,"dd.mm.yyyy"),9,1)</f>
        <v>#REF!</v>
      </c>
      <c r="J34" s="371" t="e">
        <f>MID(TEXT(#REF!,"dd.mm.yyyy"),10,1)</f>
        <v>#REF!</v>
      </c>
      <c r="K34" s="387"/>
      <c r="L34" s="1541"/>
      <c r="M34" s="1542"/>
      <c r="N34" s="1542"/>
      <c r="O34" s="1542"/>
      <c r="P34" s="1542"/>
      <c r="Q34" s="1542"/>
      <c r="R34" s="1542"/>
      <c r="S34" s="1542"/>
      <c r="T34" s="1543"/>
      <c r="U34" s="1436"/>
      <c r="V34" s="1436"/>
      <c r="W34" s="1436"/>
      <c r="X34" s="1436"/>
      <c r="Y34" s="1436"/>
      <c r="Z34" s="1436"/>
      <c r="AA34" s="1436"/>
      <c r="AB34" s="1437"/>
      <c r="AC34" s="1541"/>
      <c r="AD34" s="1542"/>
      <c r="AE34" s="1542"/>
      <c r="AF34" s="1542"/>
      <c r="AG34" s="1542"/>
      <c r="AH34" s="1542"/>
      <c r="AI34" s="1542"/>
      <c r="AJ34" s="1542"/>
      <c r="AK34" s="1545"/>
      <c r="AO34" s="483"/>
    </row>
    <row r="35" spans="1:41" s="345" customFormat="1" ht="13.5" customHeight="1" x14ac:dyDescent="0.25">
      <c r="A35" s="386"/>
      <c r="B35" s="385"/>
      <c r="C35" s="385"/>
      <c r="D35" s="385"/>
      <c r="E35" s="385"/>
      <c r="F35" s="385"/>
      <c r="G35" s="384"/>
      <c r="H35" s="384"/>
      <c r="I35" s="384"/>
      <c r="J35" s="384"/>
      <c r="K35" s="383"/>
      <c r="L35" s="1541"/>
      <c r="M35" s="1542"/>
      <c r="N35" s="1542"/>
      <c r="O35" s="1542"/>
      <c r="P35" s="1542"/>
      <c r="Q35" s="1542"/>
      <c r="R35" s="1542"/>
      <c r="S35" s="1542"/>
      <c r="T35" s="1543"/>
      <c r="U35" s="1436"/>
      <c r="V35" s="1436"/>
      <c r="W35" s="1436"/>
      <c r="X35" s="1436"/>
      <c r="Y35" s="1436"/>
      <c r="Z35" s="1436"/>
      <c r="AA35" s="1436"/>
      <c r="AB35" s="1437"/>
      <c r="AC35" s="1541"/>
      <c r="AD35" s="1542"/>
      <c r="AE35" s="1542"/>
      <c r="AF35" s="1542"/>
      <c r="AG35" s="1542"/>
      <c r="AH35" s="1542"/>
      <c r="AI35" s="1542"/>
      <c r="AJ35" s="1542"/>
      <c r="AK35" s="1545"/>
    </row>
    <row r="36" spans="1:41" s="345" customFormat="1" x14ac:dyDescent="0.2">
      <c r="A36" s="357" t="s">
        <v>989</v>
      </c>
      <c r="B36" s="356"/>
      <c r="C36" s="356"/>
      <c r="D36" s="356"/>
      <c r="E36" s="356"/>
      <c r="F36" s="356"/>
      <c r="G36" s="382"/>
      <c r="H36" s="382"/>
      <c r="I36" s="382"/>
      <c r="J36" s="382"/>
      <c r="K36" s="381"/>
      <c r="L36" s="380"/>
      <c r="M36" s="380"/>
      <c r="N36" s="380"/>
      <c r="O36" s="380"/>
      <c r="P36" s="380"/>
      <c r="Q36" s="380"/>
      <c r="R36" s="380"/>
      <c r="S36" s="356"/>
      <c r="T36" s="378"/>
      <c r="U36" s="379"/>
      <c r="V36" s="379"/>
      <c r="W36" s="379"/>
      <c r="X36" s="379"/>
      <c r="Y36" s="379"/>
      <c r="Z36" s="353"/>
      <c r="AA36" s="379"/>
      <c r="AB36" s="378"/>
      <c r="AC36" s="377"/>
      <c r="AD36" s="376"/>
      <c r="AE36" s="376"/>
      <c r="AF36" s="376"/>
      <c r="AG36" s="376"/>
      <c r="AH36" s="376"/>
      <c r="AI36" s="376"/>
      <c r="AJ36" s="376"/>
      <c r="AK36" s="375"/>
    </row>
    <row r="37" spans="1:41" s="345" customFormat="1" ht="19.5" customHeight="1" x14ac:dyDescent="0.25">
      <c r="A37" s="374" t="e">
        <f>IF(#REF!="","",LEFT(TEXT(#REF!,"dd.mm.yyyy"),1))</f>
        <v>#REF!</v>
      </c>
      <c r="B37" s="373" t="e">
        <f>IF(#REF!="","",MID(TEXT(#REF!,"dd.mm.yyyy"),2,1))</f>
        <v>#REF!</v>
      </c>
      <c r="C37" s="372" t="s">
        <v>953</v>
      </c>
      <c r="D37" s="373" t="e">
        <f>IF(#REF!="","",MID(TEXT(#REF!,"dd.mm.yyyy"),4,1))</f>
        <v>#REF!</v>
      </c>
      <c r="E37" s="373" t="e">
        <f>IF(#REF!="","",MID(TEXT(#REF!,"dd.mm.yyyy"),5,1))</f>
        <v>#REF!</v>
      </c>
      <c r="F37" s="372" t="s">
        <v>953</v>
      </c>
      <c r="G37" s="371" t="e">
        <f>IF(#REF!="","",MID(TEXT(#REF!,"dd.mm.yyyy"),7,1))</f>
        <v>#REF!</v>
      </c>
      <c r="H37" s="371" t="e">
        <f>IF(#REF!="","",MID(TEXT(#REF!,"dd.mm.yyyy"),8,1))</f>
        <v>#REF!</v>
      </c>
      <c r="I37" s="371" t="e">
        <f>IF(#REF!="","",MID(TEXT(#REF!,"dd.mm.yyyy"),9,1))</f>
        <v>#REF!</v>
      </c>
      <c r="J37" s="371" t="e">
        <f>IF(#REF!="","",MID(TEXT(#REF!,"dd.mm.yyyy"),10,1))</f>
        <v>#REF!</v>
      </c>
      <c r="K37" s="370"/>
      <c r="L37" s="356"/>
      <c r="M37" s="356"/>
      <c r="N37" s="356"/>
      <c r="O37" s="356"/>
      <c r="P37" s="356"/>
      <c r="Q37" s="356"/>
      <c r="R37" s="356"/>
      <c r="S37" s="356"/>
      <c r="T37" s="482"/>
      <c r="U37" s="356"/>
      <c r="V37" s="353"/>
      <c r="W37" s="353"/>
      <c r="X37" s="353"/>
      <c r="Y37" s="353"/>
      <c r="Z37" s="353"/>
      <c r="AA37" s="353"/>
      <c r="AB37" s="481"/>
      <c r="AC37" s="353"/>
      <c r="AD37" s="353"/>
      <c r="AE37" s="353"/>
      <c r="AF37" s="353"/>
      <c r="AG37" s="353"/>
      <c r="AH37" s="353"/>
      <c r="AI37" s="353"/>
      <c r="AJ37" s="353"/>
      <c r="AK37" s="352"/>
    </row>
    <row r="38" spans="1:41" s="351" customFormat="1" thickBot="1" x14ac:dyDescent="0.3">
      <c r="A38" s="366"/>
      <c r="B38" s="365"/>
      <c r="C38" s="365"/>
      <c r="D38" s="365"/>
      <c r="E38" s="365"/>
      <c r="F38" s="365"/>
      <c r="G38" s="365"/>
      <c r="H38" s="365"/>
      <c r="I38" s="365"/>
      <c r="J38" s="365"/>
      <c r="K38" s="364"/>
      <c r="L38" s="1440" t="e">
        <f>#REF!</f>
        <v>#REF!</v>
      </c>
      <c r="M38" s="1441"/>
      <c r="N38" s="1441"/>
      <c r="O38" s="1441"/>
      <c r="P38" s="1441"/>
      <c r="Q38" s="1441"/>
      <c r="R38" s="1441"/>
      <c r="S38" s="1441"/>
      <c r="T38" s="1442"/>
      <c r="U38" s="1440" t="e">
        <f>#REF!</f>
        <v>#REF!</v>
      </c>
      <c r="V38" s="1441"/>
      <c r="W38" s="1441"/>
      <c r="X38" s="1441"/>
      <c r="Y38" s="1441"/>
      <c r="Z38" s="1441"/>
      <c r="AA38" s="1441"/>
      <c r="AB38" s="1442"/>
      <c r="AC38" s="1443" t="e">
        <f>#REF!</f>
        <v>#REF!</v>
      </c>
      <c r="AD38" s="1441"/>
      <c r="AE38" s="1441"/>
      <c r="AF38" s="1441"/>
      <c r="AG38" s="1441"/>
      <c r="AH38" s="1441"/>
      <c r="AI38" s="1441"/>
      <c r="AJ38" s="1441"/>
      <c r="AK38" s="1444"/>
    </row>
    <row r="39" spans="1:41" s="351" customFormat="1" x14ac:dyDescent="0.25">
      <c r="W39" s="346"/>
      <c r="X39" s="346"/>
      <c r="Y39" s="346"/>
      <c r="Z39" s="346"/>
      <c r="AA39" s="346"/>
      <c r="AB39" s="346"/>
      <c r="AC39" s="346"/>
      <c r="AD39" s="346"/>
      <c r="AE39" s="346"/>
      <c r="AF39" s="346"/>
      <c r="AG39" s="346"/>
      <c r="AH39" s="346"/>
      <c r="AI39" s="346"/>
      <c r="AJ39" s="346"/>
      <c r="AK39" s="346"/>
    </row>
    <row r="40" spans="1:41" s="351" customFormat="1" x14ac:dyDescent="0.25">
      <c r="W40" s="346"/>
      <c r="X40" s="346"/>
      <c r="Y40" s="346"/>
      <c r="Z40" s="346"/>
      <c r="AA40" s="346"/>
      <c r="AB40" s="346"/>
      <c r="AC40" s="346"/>
      <c r="AD40" s="346"/>
      <c r="AE40" s="346"/>
      <c r="AF40" s="346"/>
      <c r="AG40" s="346"/>
      <c r="AH40" s="346"/>
      <c r="AI40" s="346"/>
      <c r="AJ40" s="346"/>
      <c r="AK40" s="346"/>
    </row>
    <row r="41" spans="1:41" s="351" customFormat="1" x14ac:dyDescent="0.25">
      <c r="W41" s="346"/>
      <c r="X41" s="346"/>
      <c r="Y41" s="346"/>
      <c r="Z41" s="346"/>
      <c r="AA41" s="346"/>
      <c r="AB41" s="346"/>
      <c r="AC41" s="346"/>
      <c r="AD41" s="346"/>
      <c r="AE41" s="346"/>
      <c r="AF41" s="346"/>
      <c r="AG41" s="346"/>
      <c r="AH41" s="346"/>
      <c r="AI41" s="346"/>
      <c r="AJ41" s="346"/>
      <c r="AK41" s="346"/>
    </row>
    <row r="42" spans="1:41" ht="13.5" thickBot="1" x14ac:dyDescent="0.3">
      <c r="W42" s="346"/>
      <c r="X42" s="346"/>
      <c r="Y42" s="346"/>
      <c r="Z42" s="346"/>
      <c r="AA42" s="346"/>
      <c r="AB42" s="346"/>
      <c r="AC42" s="346"/>
      <c r="AD42" s="346"/>
      <c r="AE42" s="346"/>
      <c r="AF42" s="346"/>
      <c r="AG42" s="346"/>
      <c r="AH42" s="346"/>
      <c r="AI42" s="346"/>
      <c r="AJ42" s="346"/>
      <c r="AK42" s="346"/>
    </row>
    <row r="43" spans="1:41" s="351" customFormat="1" x14ac:dyDescent="0.25">
      <c r="B43" s="363" t="s">
        <v>990</v>
      </c>
      <c r="C43" s="362"/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2"/>
      <c r="O43" s="362"/>
      <c r="P43" s="362"/>
      <c r="Q43" s="362"/>
      <c r="R43" s="362"/>
      <c r="S43" s="362"/>
      <c r="T43" s="362"/>
      <c r="U43" s="362"/>
      <c r="V43" s="362"/>
      <c r="W43" s="361"/>
      <c r="X43" s="361"/>
      <c r="Y43" s="361"/>
      <c r="Z43" s="361"/>
      <c r="AA43" s="361"/>
      <c r="AB43" s="361"/>
      <c r="AC43" s="361"/>
      <c r="AD43" s="361"/>
      <c r="AE43" s="361"/>
      <c r="AF43" s="361"/>
      <c r="AG43" s="361"/>
      <c r="AH43" s="361"/>
      <c r="AI43" s="361"/>
      <c r="AJ43" s="360"/>
      <c r="AK43" s="346"/>
    </row>
    <row r="44" spans="1:41" s="351" customFormat="1" x14ac:dyDescent="0.25">
      <c r="B44" s="355"/>
      <c r="C44" s="354"/>
      <c r="D44" s="354"/>
      <c r="E44" s="354"/>
      <c r="F44" s="354"/>
      <c r="G44" s="354"/>
      <c r="H44" s="354"/>
      <c r="I44" s="354"/>
      <c r="J44" s="354"/>
      <c r="K44" s="354"/>
      <c r="L44" s="354"/>
      <c r="M44" s="354"/>
      <c r="N44" s="354"/>
      <c r="O44" s="354"/>
      <c r="P44" s="354"/>
      <c r="Q44" s="354"/>
      <c r="R44" s="354"/>
      <c r="S44" s="354"/>
      <c r="T44" s="354"/>
      <c r="U44" s="354"/>
      <c r="V44" s="354"/>
      <c r="W44" s="353"/>
      <c r="X44" s="353"/>
      <c r="Y44" s="353"/>
      <c r="Z44" s="353"/>
      <c r="AA44" s="353"/>
      <c r="AB44" s="353"/>
      <c r="AC44" s="353"/>
      <c r="AD44" s="353"/>
      <c r="AE44" s="353"/>
      <c r="AF44" s="353"/>
      <c r="AG44" s="353"/>
      <c r="AH44" s="353"/>
      <c r="AI44" s="353"/>
      <c r="AJ44" s="352"/>
      <c r="AK44" s="346"/>
    </row>
    <row r="45" spans="1:41" x14ac:dyDescent="0.25">
      <c r="B45" s="359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58"/>
      <c r="W45" s="353"/>
      <c r="X45" s="353"/>
      <c r="Y45" s="353"/>
      <c r="Z45" s="353"/>
      <c r="AA45" s="353"/>
      <c r="AB45" s="353"/>
      <c r="AC45" s="353"/>
      <c r="AD45" s="353"/>
      <c r="AE45" s="353"/>
      <c r="AF45" s="353"/>
      <c r="AG45" s="353"/>
      <c r="AH45" s="353"/>
      <c r="AI45" s="353"/>
      <c r="AJ45" s="352"/>
      <c r="AK45" s="346"/>
    </row>
    <row r="46" spans="1:41" s="351" customFormat="1" x14ac:dyDescent="0.25">
      <c r="B46" s="355"/>
      <c r="C46" s="354"/>
      <c r="D46" s="354"/>
      <c r="E46" s="354"/>
      <c r="F46" s="354"/>
      <c r="G46" s="354"/>
      <c r="H46" s="354"/>
      <c r="I46" s="354"/>
      <c r="J46" s="354"/>
      <c r="K46" s="354"/>
      <c r="L46" s="354"/>
      <c r="M46" s="354"/>
      <c r="N46" s="354"/>
      <c r="O46" s="354"/>
      <c r="P46" s="354"/>
      <c r="Q46" s="354"/>
      <c r="R46" s="354"/>
      <c r="S46" s="354"/>
      <c r="T46" s="354"/>
      <c r="U46" s="354"/>
      <c r="V46" s="354"/>
      <c r="W46" s="353"/>
      <c r="X46" s="353"/>
      <c r="Y46" s="353"/>
      <c r="Z46" s="353"/>
      <c r="AA46" s="353"/>
      <c r="AB46" s="353"/>
      <c r="AC46" s="353"/>
      <c r="AD46" s="353"/>
      <c r="AE46" s="353"/>
      <c r="AF46" s="353"/>
      <c r="AG46" s="353"/>
      <c r="AH46" s="353"/>
      <c r="AI46" s="353"/>
      <c r="AJ46" s="352"/>
      <c r="AK46" s="346"/>
    </row>
    <row r="47" spans="1:41" s="345" customFormat="1" x14ac:dyDescent="0.25">
      <c r="B47" s="357"/>
      <c r="C47" s="356"/>
      <c r="D47" s="356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  <c r="T47" s="356"/>
      <c r="U47" s="356"/>
      <c r="V47" s="356"/>
      <c r="W47" s="353"/>
      <c r="X47" s="353"/>
      <c r="Y47" s="353"/>
      <c r="Z47" s="353"/>
      <c r="AA47" s="353"/>
      <c r="AB47" s="353"/>
      <c r="AC47" s="353"/>
      <c r="AD47" s="353"/>
      <c r="AE47" s="353"/>
      <c r="AF47" s="353"/>
      <c r="AG47" s="353"/>
      <c r="AH47" s="353"/>
      <c r="AI47" s="353"/>
      <c r="AJ47" s="352"/>
      <c r="AK47" s="346"/>
    </row>
    <row r="48" spans="1:41" s="345" customFormat="1" x14ac:dyDescent="0.25">
      <c r="B48" s="357"/>
      <c r="C48" s="356"/>
      <c r="D48" s="356"/>
      <c r="E48" s="356"/>
      <c r="F48" s="356"/>
      <c r="G48" s="356"/>
      <c r="H48" s="356"/>
      <c r="I48" s="356"/>
      <c r="J48" s="356"/>
      <c r="K48" s="356"/>
      <c r="L48" s="356"/>
      <c r="M48" s="356"/>
      <c r="N48" s="356"/>
      <c r="O48" s="356"/>
      <c r="P48" s="356"/>
      <c r="Q48" s="356"/>
      <c r="R48" s="356"/>
      <c r="S48" s="356"/>
      <c r="T48" s="356"/>
      <c r="U48" s="356"/>
      <c r="V48" s="356"/>
      <c r="W48" s="353"/>
      <c r="X48" s="353"/>
      <c r="Y48" s="353"/>
      <c r="Z48" s="353"/>
      <c r="AA48" s="353"/>
      <c r="AB48" s="353"/>
      <c r="AC48" s="353"/>
      <c r="AD48" s="353"/>
      <c r="AE48" s="353"/>
      <c r="AF48" s="353"/>
      <c r="AG48" s="353"/>
      <c r="AH48" s="353"/>
      <c r="AI48" s="353"/>
      <c r="AJ48" s="352"/>
      <c r="AK48" s="346"/>
    </row>
    <row r="49" spans="1:39" s="351" customFormat="1" x14ac:dyDescent="0.25">
      <c r="B49" s="355"/>
      <c r="C49" s="354"/>
      <c r="D49" s="354"/>
      <c r="E49" s="354"/>
      <c r="F49" s="354"/>
      <c r="G49" s="354"/>
      <c r="H49" s="354"/>
      <c r="I49" s="354"/>
      <c r="J49" s="354"/>
      <c r="K49" s="354"/>
      <c r="L49" s="354"/>
      <c r="M49" s="354"/>
      <c r="N49" s="354"/>
      <c r="O49" s="354"/>
      <c r="P49" s="354"/>
      <c r="Q49" s="354"/>
      <c r="R49" s="354"/>
      <c r="S49" s="354"/>
      <c r="T49" s="354"/>
      <c r="U49" s="354"/>
      <c r="V49" s="354"/>
      <c r="W49" s="353"/>
      <c r="X49" s="353"/>
      <c r="Y49" s="353"/>
      <c r="Z49" s="353"/>
      <c r="AA49" s="353"/>
      <c r="AB49" s="353"/>
      <c r="AC49" s="353"/>
      <c r="AD49" s="353"/>
      <c r="AE49" s="353"/>
      <c r="AF49" s="353"/>
      <c r="AG49" s="353"/>
      <c r="AH49" s="353"/>
      <c r="AI49" s="353"/>
      <c r="AJ49" s="352"/>
      <c r="AK49" s="346"/>
    </row>
    <row r="50" spans="1:39" s="351" customFormat="1" x14ac:dyDescent="0.25">
      <c r="B50" s="355"/>
      <c r="C50" s="354"/>
      <c r="D50" s="354"/>
      <c r="E50" s="354"/>
      <c r="F50" s="354"/>
      <c r="G50" s="354"/>
      <c r="H50" s="354"/>
      <c r="I50" s="354"/>
      <c r="J50" s="354"/>
      <c r="K50" s="354"/>
      <c r="L50" s="354"/>
      <c r="M50" s="354"/>
      <c r="N50" s="354"/>
      <c r="O50" s="354"/>
      <c r="P50" s="354"/>
      <c r="Q50" s="354"/>
      <c r="R50" s="354"/>
      <c r="S50" s="354"/>
      <c r="T50" s="354"/>
      <c r="U50" s="354"/>
      <c r="V50" s="354"/>
      <c r="W50" s="353"/>
      <c r="X50" s="353"/>
      <c r="Y50" s="353"/>
      <c r="Z50" s="353"/>
      <c r="AA50" s="353"/>
      <c r="AB50" s="353"/>
      <c r="AC50" s="353"/>
      <c r="AD50" s="353"/>
      <c r="AE50" s="353"/>
      <c r="AF50" s="353"/>
      <c r="AG50" s="353"/>
      <c r="AH50" s="353"/>
      <c r="AI50" s="353"/>
      <c r="AJ50" s="352"/>
      <c r="AK50" s="346"/>
    </row>
    <row r="51" spans="1:39" s="351" customFormat="1" x14ac:dyDescent="0.25">
      <c r="B51" s="355"/>
      <c r="C51" s="354"/>
      <c r="D51" s="354"/>
      <c r="E51" s="354"/>
      <c r="F51" s="354"/>
      <c r="G51" s="354"/>
      <c r="H51" s="354"/>
      <c r="I51" s="354"/>
      <c r="J51" s="354"/>
      <c r="K51" s="354"/>
      <c r="L51" s="354"/>
      <c r="M51" s="354"/>
      <c r="N51" s="354"/>
      <c r="O51" s="354"/>
      <c r="P51" s="354"/>
      <c r="Q51" s="354"/>
      <c r="R51" s="354"/>
      <c r="S51" s="354"/>
      <c r="T51" s="354"/>
      <c r="U51" s="354"/>
      <c r="V51" s="354"/>
      <c r="W51" s="353"/>
      <c r="X51" s="353"/>
      <c r="Y51" s="353"/>
      <c r="Z51" s="353"/>
      <c r="AA51" s="353"/>
      <c r="AB51" s="353"/>
      <c r="AC51" s="353"/>
      <c r="AD51" s="353"/>
      <c r="AE51" s="353"/>
      <c r="AF51" s="353"/>
      <c r="AG51" s="353"/>
      <c r="AH51" s="353"/>
      <c r="AI51" s="353"/>
      <c r="AJ51" s="352"/>
      <c r="AK51" s="346"/>
    </row>
    <row r="52" spans="1:39" s="351" customFormat="1" x14ac:dyDescent="0.25">
      <c r="B52" s="355"/>
      <c r="C52" s="354"/>
      <c r="D52" s="354"/>
      <c r="E52" s="354"/>
      <c r="F52" s="354"/>
      <c r="G52" s="354"/>
      <c r="H52" s="354"/>
      <c r="I52" s="354"/>
      <c r="J52" s="354"/>
      <c r="K52" s="354"/>
      <c r="L52" s="354"/>
      <c r="M52" s="354"/>
      <c r="N52" s="354"/>
      <c r="O52" s="354"/>
      <c r="P52" s="354"/>
      <c r="Q52" s="354"/>
      <c r="R52" s="354"/>
      <c r="S52" s="354"/>
      <c r="T52" s="354"/>
      <c r="U52" s="354"/>
      <c r="V52" s="354"/>
      <c r="W52" s="353"/>
      <c r="X52" s="353"/>
      <c r="Y52" s="353"/>
      <c r="Z52" s="353"/>
      <c r="AA52" s="353"/>
      <c r="AB52" s="353"/>
      <c r="AC52" s="353"/>
      <c r="AD52" s="353"/>
      <c r="AE52" s="353"/>
      <c r="AF52" s="353"/>
      <c r="AG52" s="353"/>
      <c r="AH52" s="353"/>
      <c r="AI52" s="353"/>
      <c r="AJ52" s="352"/>
      <c r="AK52" s="346"/>
    </row>
    <row r="53" spans="1:39" s="345" customFormat="1" ht="13.5" thickBot="1" x14ac:dyDescent="0.3">
      <c r="B53" s="350"/>
      <c r="C53" s="349"/>
      <c r="D53" s="349"/>
      <c r="E53" s="349"/>
      <c r="F53" s="349"/>
      <c r="G53" s="349" t="s">
        <v>991</v>
      </c>
      <c r="H53" s="349"/>
      <c r="I53" s="349"/>
      <c r="J53" s="349"/>
      <c r="K53" s="349"/>
      <c r="L53" s="349"/>
      <c r="M53" s="349"/>
      <c r="N53" s="349"/>
      <c r="O53" s="349"/>
      <c r="P53" s="349"/>
      <c r="Q53" s="349"/>
      <c r="R53" s="349"/>
      <c r="S53" s="349"/>
      <c r="T53" s="349"/>
      <c r="U53" s="349" t="s">
        <v>992</v>
      </c>
      <c r="V53" s="349"/>
      <c r="W53" s="348"/>
      <c r="X53" s="348"/>
      <c r="Y53" s="348"/>
      <c r="Z53" s="348"/>
      <c r="AA53" s="348"/>
      <c r="AB53" s="348"/>
      <c r="AC53" s="348"/>
      <c r="AD53" s="348"/>
      <c r="AE53" s="348"/>
      <c r="AF53" s="348"/>
      <c r="AG53" s="348"/>
      <c r="AH53" s="348"/>
      <c r="AI53" s="348"/>
      <c r="AJ53" s="347"/>
      <c r="AK53" s="346"/>
    </row>
    <row r="55" spans="1:39" x14ac:dyDescent="0.25">
      <c r="A55" s="454"/>
      <c r="B55" s="454"/>
      <c r="C55" s="455"/>
      <c r="D55" s="454"/>
      <c r="E55" s="454"/>
      <c r="F55" s="454"/>
      <c r="G55" s="454"/>
      <c r="H55" s="454"/>
      <c r="I55" s="454"/>
      <c r="J55" s="454"/>
      <c r="K55" s="454"/>
      <c r="L55" s="454"/>
      <c r="M55" s="454"/>
      <c r="N55" s="454"/>
      <c r="O55" s="454"/>
      <c r="P55" s="454"/>
      <c r="Q55" s="454"/>
      <c r="R55" s="454"/>
      <c r="S55" s="454"/>
      <c r="T55" s="454"/>
      <c r="U55" s="454"/>
      <c r="V55" s="454"/>
      <c r="W55" s="454"/>
      <c r="X55" s="454"/>
      <c r="Y55" s="454"/>
      <c r="Z55" s="454"/>
      <c r="AA55" s="454"/>
      <c r="AB55" s="454"/>
      <c r="AC55" s="454"/>
      <c r="AD55" s="454"/>
      <c r="AE55" s="454"/>
      <c r="AF55" s="454"/>
      <c r="AG55" s="454"/>
      <c r="AH55" s="454"/>
      <c r="AI55" s="454"/>
      <c r="AJ55" s="454"/>
      <c r="AK55" s="454"/>
      <c r="AL55" s="454"/>
      <c r="AM55" s="454"/>
    </row>
  </sheetData>
  <mergeCells count="7">
    <mergeCell ref="L38:T38"/>
    <mergeCell ref="U38:AB38"/>
    <mergeCell ref="AC38:AK38"/>
    <mergeCell ref="U33:AB35"/>
    <mergeCell ref="N1:W3"/>
    <mergeCell ref="L33:T35"/>
    <mergeCell ref="AC33:AK35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24219/3/2008/1&amp;RStrana 1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AX51"/>
  <sheetViews>
    <sheetView showGridLines="0" view="pageBreakPreview" topLeftCell="A25" zoomScaleNormal="100" zoomScaleSheetLayoutView="100" workbookViewId="0">
      <selection activeCell="U51" sqref="U51"/>
    </sheetView>
  </sheetViews>
  <sheetFormatPr defaultColWidth="9.140625" defaultRowHeight="12.75" x14ac:dyDescent="0.25"/>
  <cols>
    <col min="1" max="37" width="2.5703125" style="344" customWidth="1"/>
    <col min="38" max="38" width="0.140625" style="344" customWidth="1"/>
    <col min="39" max="39" width="2" style="344" customWidth="1"/>
    <col min="40" max="40" width="0.42578125" style="344" customWidth="1"/>
    <col min="41" max="41" width="2.5703125" style="344" customWidth="1"/>
    <col min="42" max="42" width="9.140625" style="344"/>
    <col min="43" max="45" width="2.5703125" style="344" customWidth="1"/>
    <col min="46" max="46" width="7.7109375" style="344" customWidth="1"/>
    <col min="47" max="61" width="2.5703125" style="344" customWidth="1"/>
    <col min="62" max="16384" width="9.140625" style="344"/>
  </cols>
  <sheetData>
    <row r="1" spans="1:37" s="454" customFormat="1" ht="10.5" customHeight="1" thickBot="1" x14ac:dyDescent="0.3">
      <c r="B1" s="582"/>
      <c r="C1" s="582" t="s">
        <v>951</v>
      </c>
      <c r="N1" s="1536" t="s">
        <v>1259</v>
      </c>
      <c r="O1" s="1536"/>
      <c r="P1" s="1536"/>
      <c r="Q1" s="1536"/>
      <c r="R1" s="1536"/>
      <c r="S1" s="1536"/>
      <c r="T1" s="1536"/>
      <c r="U1" s="1536"/>
      <c r="V1" s="1536"/>
      <c r="W1" s="1536"/>
      <c r="X1" s="1546"/>
    </row>
    <row r="2" spans="1:37" s="351" customFormat="1" ht="21" customHeight="1" thickBot="1" x14ac:dyDescent="0.3">
      <c r="B2" s="584"/>
      <c r="C2" s="585" t="s">
        <v>1260</v>
      </c>
      <c r="D2" s="585"/>
      <c r="E2" s="585"/>
      <c r="F2" s="585"/>
      <c r="G2" s="585"/>
      <c r="H2" s="585"/>
      <c r="I2" s="585"/>
      <c r="J2" s="586"/>
      <c r="K2" s="585"/>
      <c r="L2" s="585"/>
      <c r="M2" s="587"/>
      <c r="N2" s="1536"/>
      <c r="O2" s="1536"/>
      <c r="P2" s="1536"/>
      <c r="Q2" s="1536" t="s">
        <v>1259</v>
      </c>
      <c r="R2" s="1536"/>
      <c r="S2" s="1536"/>
      <c r="T2" s="1536"/>
      <c r="U2" s="1536"/>
      <c r="V2" s="1536"/>
      <c r="W2" s="1536"/>
      <c r="X2" s="1546"/>
    </row>
    <row r="3" spans="1:37" ht="13.5" customHeight="1" thickBot="1" x14ac:dyDescent="0.3">
      <c r="N3" s="1547"/>
      <c r="O3" s="1547"/>
      <c r="P3" s="1547"/>
      <c r="Q3" s="1547"/>
      <c r="R3" s="1547"/>
      <c r="S3" s="1547"/>
      <c r="T3" s="1547"/>
      <c r="U3" s="1547"/>
      <c r="V3" s="1547"/>
      <c r="W3" s="1547"/>
      <c r="X3" s="1548"/>
    </row>
    <row r="4" spans="1:37" ht="28.5" customHeight="1" thickBot="1" x14ac:dyDescent="0.3">
      <c r="J4" s="1549" t="s">
        <v>1261</v>
      </c>
      <c r="K4" s="1550"/>
      <c r="L4" s="448" t="e">
        <f>+MID(#REF!,1,1)</f>
        <v>#REF!</v>
      </c>
      <c r="M4" s="448" t="e">
        <f>+MID(#REF!,2,1)</f>
        <v>#REF!</v>
      </c>
      <c r="N4" s="448" t="s">
        <v>953</v>
      </c>
      <c r="O4" s="448" t="e">
        <f>LEFT(#REF!,1)</f>
        <v>#REF!</v>
      </c>
      <c r="P4" s="448" t="e">
        <f>RIGHT(#REF!,1)</f>
        <v>#REF!</v>
      </c>
      <c r="Q4" s="448" t="s">
        <v>953</v>
      </c>
      <c r="R4" s="448" t="e">
        <f>+LEFT(#REF!,1)</f>
        <v>#REF!</v>
      </c>
      <c r="S4" s="448" t="e">
        <f>+MID(#REF!,2,1)</f>
        <v>#REF!</v>
      </c>
      <c r="T4" s="448" t="e">
        <f>+MID(#REF!,3,1)</f>
        <v>#REF!</v>
      </c>
      <c r="U4" s="448" t="e">
        <f>+MID(#REF!,4,1)</f>
        <v>#REF!</v>
      </c>
      <c r="V4" s="589"/>
      <c r="W4" s="446" t="s">
        <v>1262</v>
      </c>
      <c r="X4" s="446"/>
      <c r="Y4" s="446"/>
      <c r="Z4" s="446"/>
      <c r="AA4" s="445"/>
    </row>
    <row r="5" spans="1:37" ht="7.5" customHeight="1" thickBot="1" x14ac:dyDescent="0.3"/>
    <row r="6" spans="1:37" s="441" customFormat="1" ht="14.25" customHeight="1" x14ac:dyDescent="0.25">
      <c r="A6" s="444" t="s">
        <v>1606</v>
      </c>
      <c r="B6" s="443"/>
      <c r="C6" s="443"/>
      <c r="D6" s="443"/>
      <c r="E6" s="443"/>
      <c r="F6" s="443"/>
      <c r="G6" s="443"/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2"/>
      <c r="T6" s="443"/>
      <c r="U6" s="443"/>
      <c r="V6" s="443"/>
      <c r="W6" s="443"/>
      <c r="X6" s="443"/>
      <c r="Y6" s="443"/>
      <c r="Z6" s="443"/>
      <c r="AA6" s="443"/>
      <c r="AB6" s="443"/>
      <c r="AC6" s="443"/>
      <c r="AD6" s="443"/>
      <c r="AE6" s="443"/>
      <c r="AF6" s="443"/>
      <c r="AG6" s="443"/>
      <c r="AH6" s="443"/>
      <c r="AI6" s="443"/>
      <c r="AJ6" s="443"/>
      <c r="AK6" s="442"/>
    </row>
    <row r="7" spans="1:37" s="345" customFormat="1" ht="15" customHeight="1" x14ac:dyDescent="0.25">
      <c r="A7" s="357" t="s">
        <v>1372</v>
      </c>
      <c r="B7" s="356"/>
      <c r="C7" s="356"/>
      <c r="D7" s="356"/>
      <c r="E7" s="356"/>
      <c r="F7" s="356"/>
      <c r="G7" s="356"/>
      <c r="H7" s="356"/>
      <c r="I7" s="356"/>
      <c r="J7" s="356"/>
      <c r="K7" s="356"/>
      <c r="L7" s="356"/>
      <c r="M7" s="356"/>
      <c r="N7" s="356"/>
      <c r="O7" s="356"/>
      <c r="P7" s="356"/>
      <c r="Q7" s="356"/>
      <c r="R7" s="356"/>
      <c r="S7" s="440"/>
      <c r="T7" s="356"/>
      <c r="U7" s="356"/>
      <c r="V7" s="356"/>
      <c r="W7" s="356"/>
      <c r="X7" s="356"/>
      <c r="Y7" s="356"/>
      <c r="Z7" s="356"/>
      <c r="AA7" s="356"/>
      <c r="AB7" s="356"/>
      <c r="AC7" s="356"/>
      <c r="AD7" s="356"/>
      <c r="AE7" s="356"/>
      <c r="AF7" s="356"/>
      <c r="AG7" s="356"/>
      <c r="AH7" s="356"/>
      <c r="AI7" s="356"/>
      <c r="AJ7" s="356"/>
      <c r="AK7" s="440"/>
    </row>
    <row r="8" spans="1:37" s="436" customFormat="1" ht="18" customHeight="1" thickBot="1" x14ac:dyDescent="0.3">
      <c r="A8" s="439" t="s">
        <v>1263</v>
      </c>
      <c r="B8" s="438"/>
      <c r="C8" s="438"/>
      <c r="D8" s="438"/>
      <c r="E8" s="439"/>
      <c r="F8" s="438"/>
      <c r="G8" s="438"/>
      <c r="H8" s="438"/>
      <c r="I8" s="438"/>
      <c r="J8" s="438"/>
      <c r="K8" s="438"/>
      <c r="L8" s="438"/>
      <c r="M8" s="438"/>
      <c r="N8" s="438"/>
      <c r="O8" s="438"/>
      <c r="P8" s="438"/>
      <c r="Q8" s="438"/>
      <c r="R8" s="438"/>
      <c r="S8" s="437"/>
      <c r="T8" s="438"/>
      <c r="U8" s="438"/>
      <c r="V8" s="438"/>
      <c r="W8" s="438"/>
      <c r="X8" s="438"/>
      <c r="Y8" s="438"/>
      <c r="Z8" s="438"/>
      <c r="AA8" s="438"/>
      <c r="AB8" s="438"/>
      <c r="AC8" s="438"/>
      <c r="AD8" s="438"/>
      <c r="AE8" s="438"/>
      <c r="AF8" s="438"/>
      <c r="AG8" s="438"/>
      <c r="AH8" s="438"/>
      <c r="AI8" s="438"/>
      <c r="AJ8" s="438"/>
      <c r="AK8" s="437"/>
    </row>
    <row r="9" spans="1:37" s="416" customFormat="1" ht="3.75" customHeight="1" thickBot="1" x14ac:dyDescent="0.3">
      <c r="AF9" s="419"/>
      <c r="AG9" s="419"/>
    </row>
    <row r="10" spans="1:37" s="416" customFormat="1" ht="14.25" customHeight="1" x14ac:dyDescent="0.25">
      <c r="A10" s="418" t="s">
        <v>1264</v>
      </c>
      <c r="B10" s="417"/>
      <c r="C10" s="417"/>
      <c r="D10" s="417"/>
      <c r="E10" s="417"/>
      <c r="F10" s="417"/>
      <c r="G10" s="417"/>
      <c r="H10" s="417"/>
      <c r="I10" s="361"/>
      <c r="J10" s="360"/>
      <c r="K10" s="434" t="s">
        <v>1265</v>
      </c>
      <c r="L10" s="417"/>
      <c r="M10" s="435"/>
      <c r="N10" s="435"/>
      <c r="O10" s="435"/>
      <c r="P10" s="417"/>
      <c r="Q10" s="434" t="s">
        <v>1265</v>
      </c>
      <c r="R10" s="417"/>
      <c r="S10" s="361"/>
      <c r="T10" s="417"/>
      <c r="U10" s="417"/>
      <c r="V10" s="433"/>
      <c r="W10" s="417"/>
      <c r="X10" s="417"/>
      <c r="Y10" s="417"/>
      <c r="Z10" s="417"/>
      <c r="AA10" s="417"/>
      <c r="AB10" s="417"/>
      <c r="AC10" s="417"/>
      <c r="AD10" s="434" t="s">
        <v>1266</v>
      </c>
      <c r="AE10" s="434"/>
      <c r="AF10" s="434"/>
      <c r="AG10" s="434" t="s">
        <v>1267</v>
      </c>
      <c r="AH10" s="417"/>
      <c r="AI10" s="417"/>
      <c r="AJ10" s="417"/>
      <c r="AK10" s="433"/>
    </row>
    <row r="11" spans="1:37" s="416" customFormat="1" ht="19.5" customHeight="1" x14ac:dyDescent="0.2">
      <c r="A11" s="430" t="e">
        <f>LEFT(#REF!,1)</f>
        <v>#REF!</v>
      </c>
      <c r="B11" s="395" t="e">
        <f>MID(#REF!,2,1)</f>
        <v>#REF!</v>
      </c>
      <c r="C11" s="395" t="e">
        <f>MID(#REF!,3,1)</f>
        <v>#REF!</v>
      </c>
      <c r="D11" s="395" t="e">
        <f>MID(#REF!,4,1)</f>
        <v>#REF!</v>
      </c>
      <c r="E11" s="395" t="e">
        <f>MID(#REF!,5,1)</f>
        <v>#REF!</v>
      </c>
      <c r="F11" s="395" t="e">
        <f>MID(#REF!,6,1)</f>
        <v>#REF!</v>
      </c>
      <c r="G11" s="395" t="e">
        <f>MID(#REF!,7,1)</f>
        <v>#REF!</v>
      </c>
      <c r="H11" s="395" t="e">
        <f>MID(#REF!,8,1)</f>
        <v>#REF!</v>
      </c>
      <c r="I11" s="395" t="e">
        <f>MID(#REF!,9,1)</f>
        <v>#REF!</v>
      </c>
      <c r="J11" s="402" t="e">
        <f>MID(#REF!,10,1)</f>
        <v>#REF!</v>
      </c>
      <c r="K11" s="353"/>
      <c r="L11" s="419"/>
      <c r="M11" s="419"/>
      <c r="N11" s="419"/>
      <c r="O11" s="419"/>
      <c r="P11" s="419"/>
      <c r="Q11" s="419"/>
      <c r="R11" s="419"/>
      <c r="S11" s="419"/>
      <c r="T11" s="419"/>
      <c r="U11" s="419"/>
      <c r="V11" s="425"/>
      <c r="W11" s="424" t="s">
        <v>1268</v>
      </c>
      <c r="X11" s="419"/>
      <c r="Y11" s="419"/>
      <c r="Z11" s="419"/>
      <c r="AA11" s="419"/>
      <c r="AB11" s="424" t="s">
        <v>1269</v>
      </c>
      <c r="AC11" s="419"/>
      <c r="AD11" s="395" t="e">
        <f>MID(#REF!,1,1)</f>
        <v>#REF!</v>
      </c>
      <c r="AE11" s="395" t="e">
        <f>MID(#REF!,2,1)</f>
        <v>#REF!</v>
      </c>
      <c r="AF11" s="395"/>
      <c r="AG11" s="395" t="e">
        <f>MID(#REF!,1,1)</f>
        <v>#REF!</v>
      </c>
      <c r="AH11" s="395" t="e">
        <f>MID(#REF!,2,1)</f>
        <v>#REF!</v>
      </c>
      <c r="AI11" s="395" t="e">
        <f>MID(#REF!,3,1)</f>
        <v>#REF!</v>
      </c>
      <c r="AJ11" s="395" t="e">
        <f>MID(#REF!,4,1)</f>
        <v>#REF!</v>
      </c>
      <c r="AK11" s="425"/>
    </row>
    <row r="12" spans="1:37" s="416" customFormat="1" ht="19.5" customHeight="1" x14ac:dyDescent="0.25">
      <c r="A12" s="357" t="s">
        <v>1270</v>
      </c>
      <c r="B12" s="419"/>
      <c r="C12" s="419"/>
      <c r="D12" s="419"/>
      <c r="E12" s="419"/>
      <c r="F12" s="419"/>
      <c r="G12" s="419"/>
      <c r="H12" s="353"/>
      <c r="I12" s="353"/>
      <c r="J12" s="352"/>
      <c r="K12" s="353"/>
      <c r="L12" s="432" t="e">
        <f>IF(#REF!="x","x"," ")</f>
        <v>#REF!</v>
      </c>
      <c r="M12" s="424" t="s">
        <v>1271</v>
      </c>
      <c r="N12" s="426"/>
      <c r="O12" s="426"/>
      <c r="P12" s="426"/>
      <c r="Q12" s="426"/>
      <c r="R12" s="432" t="e">
        <f>IF(#REF!="x","x"," ")</f>
        <v>#REF!</v>
      </c>
      <c r="S12" s="424" t="s">
        <v>1272</v>
      </c>
      <c r="T12" s="419"/>
      <c r="U12" s="419"/>
      <c r="V12" s="425"/>
      <c r="W12" s="590"/>
      <c r="X12" s="591"/>
      <c r="Y12" s="591"/>
      <c r="Z12" s="591"/>
      <c r="AA12" s="591"/>
      <c r="AB12" s="592" t="s">
        <v>1273</v>
      </c>
      <c r="AC12" s="591"/>
      <c r="AD12" s="593" t="e">
        <f>MID(#REF!,1,1)</f>
        <v>#REF!</v>
      </c>
      <c r="AE12" s="593" t="e">
        <f>MID(#REF!,2,1)</f>
        <v>#REF!</v>
      </c>
      <c r="AF12" s="593"/>
      <c r="AG12" s="593" t="e">
        <f>MID(#REF!,1,1)</f>
        <v>#REF!</v>
      </c>
      <c r="AH12" s="593" t="e">
        <f>MID(#REF!,2,1)</f>
        <v>#REF!</v>
      </c>
      <c r="AI12" s="593" t="e">
        <f>MID(#REF!,3,1)</f>
        <v>#REF!</v>
      </c>
      <c r="AJ12" s="593" t="e">
        <f>MID(#REF!,4,1)</f>
        <v>#REF!</v>
      </c>
      <c r="AK12" s="594"/>
    </row>
    <row r="13" spans="1:37" s="416" customFormat="1" ht="19.5" customHeight="1" x14ac:dyDescent="0.2">
      <c r="A13" s="430" t="e">
        <f>LEFT(#REF!,1)</f>
        <v>#REF!</v>
      </c>
      <c r="B13" s="395" t="e">
        <f>MID(#REF!,2,1)</f>
        <v>#REF!</v>
      </c>
      <c r="C13" s="395" t="e">
        <f>MID(#REF!,3,1)</f>
        <v>#REF!</v>
      </c>
      <c r="D13" s="395" t="e">
        <f>MID(#REF!,4,1)</f>
        <v>#REF!</v>
      </c>
      <c r="E13" s="395" t="e">
        <f>MID(#REF!,5,1)</f>
        <v>#REF!</v>
      </c>
      <c r="F13" s="395" t="e">
        <f>MID(#REF!,6,1)</f>
        <v>#REF!</v>
      </c>
      <c r="G13" s="395" t="e">
        <f>MID(#REF!,7,1)</f>
        <v>#REF!</v>
      </c>
      <c r="H13" s="395" t="e">
        <f>MID(#REF!,8,1)</f>
        <v>#REF!</v>
      </c>
      <c r="I13" s="353"/>
      <c r="J13" s="352"/>
      <c r="K13" s="353"/>
      <c r="L13" s="428" t="e">
        <f>IF(#REF!="x","x", "")</f>
        <v>#REF!</v>
      </c>
      <c r="M13" s="424" t="s">
        <v>1274</v>
      </c>
      <c r="N13" s="426"/>
      <c r="O13" s="426"/>
      <c r="P13" s="426"/>
      <c r="Q13" s="426"/>
      <c r="R13" s="429" t="e">
        <f>IF(#REF!="x","x"," ")</f>
        <v>#REF!</v>
      </c>
      <c r="S13" s="424" t="s">
        <v>1275</v>
      </c>
      <c r="T13" s="419"/>
      <c r="U13" s="419"/>
      <c r="V13" s="425"/>
      <c r="W13" s="1551" t="s">
        <v>1276</v>
      </c>
      <c r="X13" s="1552"/>
      <c r="Y13" s="1552"/>
      <c r="Z13" s="1552"/>
      <c r="AA13" s="1552"/>
      <c r="AB13" s="426"/>
      <c r="AC13" s="353"/>
      <c r="AD13" s="428"/>
      <c r="AE13" s="428"/>
      <c r="AF13" s="428"/>
      <c r="AG13" s="428"/>
      <c r="AH13" s="428"/>
      <c r="AI13" s="428"/>
      <c r="AJ13" s="428"/>
      <c r="AK13" s="352"/>
    </row>
    <row r="14" spans="1:37" s="416" customFormat="1" ht="19.5" customHeight="1" x14ac:dyDescent="0.2">
      <c r="A14" s="357" t="s">
        <v>971</v>
      </c>
      <c r="B14" s="419"/>
      <c r="C14" s="419"/>
      <c r="D14" s="419"/>
      <c r="E14" s="419"/>
      <c r="F14" s="419"/>
      <c r="G14" s="419"/>
      <c r="H14" s="419"/>
      <c r="I14" s="353"/>
      <c r="J14" s="352"/>
      <c r="K14" s="353"/>
      <c r="L14" s="353"/>
      <c r="M14" s="424"/>
      <c r="N14" s="426"/>
      <c r="O14" s="426"/>
      <c r="P14" s="426"/>
      <c r="Q14" s="426"/>
      <c r="R14" s="427" t="s">
        <v>1277</v>
      </c>
      <c r="S14" s="426"/>
      <c r="T14" s="419"/>
      <c r="U14" s="419"/>
      <c r="V14" s="425"/>
      <c r="W14" s="1553"/>
      <c r="X14" s="1554"/>
      <c r="Y14" s="1554"/>
      <c r="Z14" s="1554"/>
      <c r="AA14" s="1554"/>
      <c r="AB14" s="424" t="s">
        <v>1269</v>
      </c>
      <c r="AC14" s="353"/>
      <c r="AD14" s="395" t="e">
        <f>MID(#REF!,1,1)</f>
        <v>#REF!</v>
      </c>
      <c r="AE14" s="395" t="e">
        <f>MID(#REF!,2,1)</f>
        <v>#REF!</v>
      </c>
      <c r="AF14" s="395"/>
      <c r="AG14" s="395" t="e">
        <f>MID(#REF!,1,1)</f>
        <v>#REF!</v>
      </c>
      <c r="AH14" s="395" t="e">
        <f>MID(#REF!,2,1)</f>
        <v>#REF!</v>
      </c>
      <c r="AI14" s="395" t="e">
        <f>MID(#REF!,3,1)</f>
        <v>#REF!</v>
      </c>
      <c r="AJ14" s="395" t="e">
        <f>MID(#REF!,4,1)</f>
        <v>#REF!</v>
      </c>
      <c r="AK14" s="352"/>
    </row>
    <row r="15" spans="1:37" s="416" customFormat="1" ht="19.5" customHeight="1" thickBot="1" x14ac:dyDescent="0.25">
      <c r="A15" s="423" t="e">
        <f>#REF!</f>
        <v>#REF!</v>
      </c>
      <c r="B15" s="348" t="e">
        <f>#REF!</f>
        <v>#REF!</v>
      </c>
      <c r="C15" s="421" t="s">
        <v>953</v>
      </c>
      <c r="D15" s="348" t="e">
        <f>#REF!</f>
        <v>#REF!</v>
      </c>
      <c r="E15" s="348" t="e">
        <f>#REF!</f>
        <v>#REF!</v>
      </c>
      <c r="F15" s="421" t="s">
        <v>953</v>
      </c>
      <c r="G15" s="348" t="e">
        <f>#REF!</f>
        <v>#REF!</v>
      </c>
      <c r="H15" s="348"/>
      <c r="I15" s="348"/>
      <c r="J15" s="347"/>
      <c r="K15" s="348"/>
      <c r="L15" s="348"/>
      <c r="M15" s="348"/>
      <c r="N15" s="348"/>
      <c r="O15" s="348"/>
      <c r="P15" s="348"/>
      <c r="Q15" s="348"/>
      <c r="R15" s="348"/>
      <c r="S15" s="348"/>
      <c r="T15" s="421"/>
      <c r="U15" s="421"/>
      <c r="V15" s="422"/>
      <c r="W15" s="1555"/>
      <c r="X15" s="1556"/>
      <c r="Y15" s="1556"/>
      <c r="Z15" s="1556"/>
      <c r="AA15" s="1556"/>
      <c r="AB15" s="420" t="s">
        <v>1273</v>
      </c>
      <c r="AC15" s="348"/>
      <c r="AD15" s="393" t="e">
        <f>MID(#REF!,1,1)</f>
        <v>#REF!</v>
      </c>
      <c r="AE15" s="393" t="e">
        <f>MID(#REF!,2,1)</f>
        <v>#REF!</v>
      </c>
      <c r="AF15" s="393"/>
      <c r="AG15" s="393" t="e">
        <f>MID(#REF!,1,1)</f>
        <v>#REF!</v>
      </c>
      <c r="AH15" s="393" t="e">
        <f>MID(#REF!,2,1)</f>
        <v>#REF!</v>
      </c>
      <c r="AI15" s="393" t="e">
        <f>MID(#REF!,3,1)</f>
        <v>#REF!</v>
      </c>
      <c r="AJ15" s="393" t="e">
        <f>MID(#REF!,4,1)</f>
        <v>#REF!</v>
      </c>
      <c r="AK15" s="347"/>
    </row>
    <row r="16" spans="1:37" s="416" customFormat="1" ht="4.5" customHeight="1" x14ac:dyDescent="0.25">
      <c r="A16" s="419"/>
      <c r="B16" s="419"/>
      <c r="C16" s="419"/>
      <c r="D16" s="419"/>
      <c r="E16" s="419"/>
      <c r="F16" s="419"/>
      <c r="G16" s="419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419"/>
      <c r="U16" s="419"/>
      <c r="V16" s="353"/>
      <c r="W16" s="353"/>
      <c r="X16" s="353"/>
      <c r="Y16" s="353"/>
      <c r="Z16" s="353"/>
      <c r="AA16" s="353"/>
      <c r="AB16" s="353"/>
      <c r="AC16" s="353"/>
      <c r="AD16" s="353"/>
      <c r="AE16" s="353"/>
      <c r="AF16" s="353"/>
      <c r="AG16" s="353"/>
      <c r="AH16" s="353"/>
      <c r="AI16" s="353"/>
      <c r="AJ16" s="353"/>
      <c r="AK16" s="353"/>
    </row>
    <row r="17" spans="1:50" s="416" customFormat="1" ht="3" customHeight="1" thickBot="1" x14ac:dyDescent="0.3">
      <c r="H17" s="346"/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W17" s="346"/>
      <c r="X17" s="346"/>
      <c r="Y17" s="346"/>
      <c r="Z17" s="346"/>
      <c r="AA17" s="346"/>
      <c r="AB17" s="346"/>
      <c r="AC17" s="346"/>
      <c r="AD17" s="346"/>
      <c r="AE17" s="346"/>
      <c r="AF17" s="346"/>
      <c r="AG17" s="346"/>
      <c r="AH17" s="346"/>
      <c r="AI17" s="346"/>
      <c r="AJ17" s="346"/>
      <c r="AK17" s="346"/>
    </row>
    <row r="18" spans="1:50" s="416" customFormat="1" ht="16.5" x14ac:dyDescent="0.25">
      <c r="A18" s="418" t="s">
        <v>1278</v>
      </c>
      <c r="B18" s="417"/>
      <c r="C18" s="417"/>
      <c r="D18" s="417"/>
      <c r="E18" s="417"/>
      <c r="F18" s="417"/>
      <c r="G18" s="417"/>
      <c r="H18" s="361"/>
      <c r="I18" s="361"/>
      <c r="J18" s="361"/>
      <c r="K18" s="361"/>
      <c r="L18" s="361"/>
      <c r="M18" s="361"/>
      <c r="N18" s="361"/>
      <c r="O18" s="361"/>
      <c r="P18" s="361"/>
      <c r="Q18" s="361"/>
      <c r="R18" s="361"/>
      <c r="S18" s="361"/>
      <c r="T18" s="417"/>
      <c r="U18" s="417"/>
      <c r="V18" s="417"/>
      <c r="W18" s="361"/>
      <c r="X18" s="361"/>
      <c r="Y18" s="361"/>
      <c r="Z18" s="361"/>
      <c r="AA18" s="361"/>
      <c r="AB18" s="361"/>
      <c r="AC18" s="361"/>
      <c r="AD18" s="361"/>
      <c r="AE18" s="361"/>
      <c r="AF18" s="361"/>
      <c r="AG18" s="361"/>
      <c r="AH18" s="361"/>
      <c r="AI18" s="361"/>
      <c r="AJ18" s="361"/>
      <c r="AK18" s="360"/>
    </row>
    <row r="19" spans="1:50" s="346" customFormat="1" ht="19.5" customHeight="1" x14ac:dyDescent="0.25">
      <c r="A19" s="403" t="e">
        <f>+LEFT(#REF!,1)</f>
        <v>#REF!</v>
      </c>
      <c r="B19" s="395" t="e">
        <f>+MID(#REF!,2,1)</f>
        <v>#REF!</v>
      </c>
      <c r="C19" s="395" t="e">
        <f>+MID(#REF!,3,1)</f>
        <v>#REF!</v>
      </c>
      <c r="D19" s="395" t="e">
        <f>+MID(#REF!,4,1)</f>
        <v>#REF!</v>
      </c>
      <c r="E19" s="395" t="e">
        <f>+MID(#REF!,5,1)</f>
        <v>#REF!</v>
      </c>
      <c r="F19" s="395" t="e">
        <f>+MID(#REF!,6,1)</f>
        <v>#REF!</v>
      </c>
      <c r="G19" s="395" t="e">
        <f>+MID(#REF!,7,1)</f>
        <v>#REF!</v>
      </c>
      <c r="H19" s="395" t="e">
        <f>+MID(#REF!,8,1)</f>
        <v>#REF!</v>
      </c>
      <c r="I19" s="395" t="e">
        <f>+MID(#REF!,9,1)</f>
        <v>#REF!</v>
      </c>
      <c r="J19" s="395" t="e">
        <f>+MID(#REF!,10,1)</f>
        <v>#REF!</v>
      </c>
      <c r="K19" s="395" t="e">
        <f>+MID(#REF!,11,1)</f>
        <v>#REF!</v>
      </c>
      <c r="L19" s="395" t="e">
        <f>+MID(#REF!,12,1)</f>
        <v>#REF!</v>
      </c>
      <c r="M19" s="395" t="e">
        <f>+MID(#REF!,13,1)</f>
        <v>#REF!</v>
      </c>
      <c r="N19" s="395" t="e">
        <f>+MID(#REF!,14,1)</f>
        <v>#REF!</v>
      </c>
      <c r="O19" s="395" t="e">
        <f>+MID(#REF!,15,1)</f>
        <v>#REF!</v>
      </c>
      <c r="P19" s="395" t="e">
        <f>+MID(#REF!,16,1)</f>
        <v>#REF!</v>
      </c>
      <c r="Q19" s="395" t="e">
        <f>+MID(#REF!,17,1)</f>
        <v>#REF!</v>
      </c>
      <c r="R19" s="395" t="e">
        <f>+MID(#REF!,18,1)</f>
        <v>#REF!</v>
      </c>
      <c r="S19" s="395" t="e">
        <f>+MID(#REF!,19,1)</f>
        <v>#REF!</v>
      </c>
      <c r="T19" s="395" t="e">
        <f>+MID(#REF!,20,1)</f>
        <v>#REF!</v>
      </c>
      <c r="U19" s="395" t="e">
        <f>+MID(#REF!,21,1)</f>
        <v>#REF!</v>
      </c>
      <c r="V19" s="395" t="e">
        <f>+MID(#REF!,22,1)</f>
        <v>#REF!</v>
      </c>
      <c r="W19" s="395" t="e">
        <f>+MID(#REF!,23,1)</f>
        <v>#REF!</v>
      </c>
      <c r="X19" s="395" t="e">
        <f>+MID(#REF!,24,1)</f>
        <v>#REF!</v>
      </c>
      <c r="Y19" s="395" t="e">
        <f>+MID(#REF!,25,1)</f>
        <v>#REF!</v>
      </c>
      <c r="Z19" s="395" t="e">
        <f>+MID(#REF!,26,1)</f>
        <v>#REF!</v>
      </c>
      <c r="AA19" s="395" t="e">
        <f>+MID(#REF!,27,1)</f>
        <v>#REF!</v>
      </c>
      <c r="AB19" s="395" t="e">
        <f>+MID(#REF!,28,1)</f>
        <v>#REF!</v>
      </c>
      <c r="AC19" s="395" t="e">
        <f>+MID(#REF!,29,1)</f>
        <v>#REF!</v>
      </c>
      <c r="AD19" s="395" t="e">
        <f>+MID(#REF!,30,1)</f>
        <v>#REF!</v>
      </c>
      <c r="AE19" s="395" t="e">
        <f>+MID(#REF!,31,1)</f>
        <v>#REF!</v>
      </c>
      <c r="AF19" s="395" t="e">
        <f>+MID(#REF!,32,1)</f>
        <v>#REF!</v>
      </c>
      <c r="AG19" s="395" t="e">
        <f>+MID(#REF!,33,1)</f>
        <v>#REF!</v>
      </c>
      <c r="AH19" s="395" t="e">
        <f>+MID(#REF!,34,1)</f>
        <v>#REF!</v>
      </c>
      <c r="AI19" s="395" t="e">
        <f>+MID(#REF!,35,1)</f>
        <v>#REF!</v>
      </c>
      <c r="AJ19" s="395" t="e">
        <f>+MID(#REF!,36,1)</f>
        <v>#REF!</v>
      </c>
      <c r="AK19" s="402" t="e">
        <f>+MID(#REF!,37,1)</f>
        <v>#REF!</v>
      </c>
      <c r="AL19" s="416"/>
      <c r="AM19" s="416"/>
      <c r="AN19" s="416"/>
    </row>
    <row r="20" spans="1:50" s="485" customFormat="1" ht="19.5" customHeight="1" x14ac:dyDescent="0.25">
      <c r="A20" s="403" t="e">
        <f>+MID(#REF!,38,1)</f>
        <v>#REF!</v>
      </c>
      <c r="B20" s="395" t="e">
        <f>+MID(#REF!,39,1)</f>
        <v>#REF!</v>
      </c>
      <c r="C20" s="395" t="e">
        <f>+MID(#REF!,40,1)</f>
        <v>#REF!</v>
      </c>
      <c r="D20" s="395" t="e">
        <f>+MID(#REF!,41,1)</f>
        <v>#REF!</v>
      </c>
      <c r="E20" s="395" t="e">
        <f>+MID(#REF!,42,1)</f>
        <v>#REF!</v>
      </c>
      <c r="F20" s="395" t="e">
        <f>+MID(#REF!,43,1)</f>
        <v>#REF!</v>
      </c>
      <c r="G20" s="395" t="e">
        <f>+MID(#REF!,44,1)</f>
        <v>#REF!</v>
      </c>
      <c r="H20" s="395" t="e">
        <f>+MID(#REF!,45,1)</f>
        <v>#REF!</v>
      </c>
      <c r="I20" s="395" t="e">
        <f>+MID(#REF!,46,1)</f>
        <v>#REF!</v>
      </c>
      <c r="J20" s="395" t="e">
        <f>+MID(#REF!,47,1)</f>
        <v>#REF!</v>
      </c>
      <c r="K20" s="395" t="e">
        <f>+MID(#REF!,48,1)</f>
        <v>#REF!</v>
      </c>
      <c r="L20" s="395" t="e">
        <f>+MID(#REF!,49,1)</f>
        <v>#REF!</v>
      </c>
      <c r="M20" s="395" t="e">
        <f>+MID(#REF!,50,1)</f>
        <v>#REF!</v>
      </c>
      <c r="N20" s="395" t="e">
        <f>+MID(#REF!,51,1)</f>
        <v>#REF!</v>
      </c>
      <c r="O20" s="395" t="e">
        <f>+MID(#REF!,52,1)</f>
        <v>#REF!</v>
      </c>
      <c r="P20" s="395" t="e">
        <f>+MID(#REF!,53,1)</f>
        <v>#REF!</v>
      </c>
      <c r="Q20" s="395" t="e">
        <f>+MID(#REF!,54,1)</f>
        <v>#REF!</v>
      </c>
      <c r="R20" s="395" t="e">
        <f>+MID(#REF!,55,1)</f>
        <v>#REF!</v>
      </c>
      <c r="S20" s="395" t="e">
        <f>+MID(#REF!,56,1)</f>
        <v>#REF!</v>
      </c>
      <c r="T20" s="395" t="e">
        <f>+MID(#REF!,57,1)</f>
        <v>#REF!</v>
      </c>
      <c r="U20" s="395" t="e">
        <f>+MID(#REF!,58,1)</f>
        <v>#REF!</v>
      </c>
      <c r="V20" s="395" t="e">
        <f>+MID(#REF!,59,1)</f>
        <v>#REF!</v>
      </c>
      <c r="W20" s="395" t="e">
        <f>+MID(#REF!,60,1)</f>
        <v>#REF!</v>
      </c>
      <c r="X20" s="395" t="e">
        <f>+MID(#REF!,61,1)</f>
        <v>#REF!</v>
      </c>
      <c r="Y20" s="395" t="e">
        <f>+MID(#REF!,62,1)</f>
        <v>#REF!</v>
      </c>
      <c r="Z20" s="395" t="e">
        <f>+MID(#REF!,63,1)</f>
        <v>#REF!</v>
      </c>
      <c r="AA20" s="395" t="e">
        <f>+MID(#REF!,64,1)</f>
        <v>#REF!</v>
      </c>
      <c r="AB20" s="395" t="e">
        <f>+MID(#REF!,65,1)</f>
        <v>#REF!</v>
      </c>
      <c r="AC20" s="395" t="e">
        <f>+MID(#REF!,66,1)</f>
        <v>#REF!</v>
      </c>
      <c r="AD20" s="395" t="e">
        <f>+MID(#REF!,67,1)</f>
        <v>#REF!</v>
      </c>
      <c r="AE20" s="395" t="e">
        <f>+MID(#REF!,68,1)</f>
        <v>#REF!</v>
      </c>
      <c r="AF20" s="395" t="e">
        <f>+MID(#REF!,69,1)</f>
        <v>#REF!</v>
      </c>
      <c r="AG20" s="395" t="e">
        <f>+MID(#REF!,70,1)</f>
        <v>#REF!</v>
      </c>
      <c r="AH20" s="395" t="e">
        <f>+MID(#REF!,71,1)</f>
        <v>#REF!</v>
      </c>
      <c r="AI20" s="395" t="e">
        <f>+MID(#REF!,72,1)</f>
        <v>#REF!</v>
      </c>
      <c r="AJ20" s="395" t="e">
        <f>+MID(#REF!,73,1)</f>
        <v>#REF!</v>
      </c>
      <c r="AK20" s="402" t="e">
        <f>+MID(#REF!,74,1)</f>
        <v>#REF!</v>
      </c>
      <c r="AL20" s="344"/>
      <c r="AM20" s="344"/>
      <c r="AN20" s="344"/>
    </row>
    <row r="21" spans="1:50" s="404" customFormat="1" ht="14.25" customHeight="1" x14ac:dyDescent="0.25">
      <c r="A21" s="408" t="s">
        <v>1279</v>
      </c>
      <c r="B21" s="407"/>
      <c r="C21" s="407"/>
      <c r="D21" s="407"/>
      <c r="E21" s="407"/>
      <c r="F21" s="407"/>
      <c r="G21" s="407"/>
      <c r="H21" s="407"/>
      <c r="I21" s="407"/>
      <c r="J21" s="407"/>
      <c r="K21" s="407"/>
      <c r="L21" s="407"/>
      <c r="M21" s="407"/>
      <c r="N21" s="407"/>
      <c r="O21" s="407"/>
      <c r="P21" s="407"/>
      <c r="Q21" s="407"/>
      <c r="R21" s="407"/>
      <c r="S21" s="407"/>
      <c r="T21" s="407"/>
      <c r="U21" s="407"/>
      <c r="V21" s="407"/>
      <c r="W21" s="406"/>
      <c r="X21" s="406"/>
      <c r="Y21" s="406"/>
      <c r="Z21" s="406"/>
      <c r="AA21" s="406"/>
      <c r="AB21" s="406"/>
      <c r="AC21" s="406"/>
      <c r="AD21" s="406"/>
      <c r="AE21" s="406"/>
      <c r="AF21" s="406"/>
      <c r="AG21" s="406"/>
      <c r="AH21" s="406"/>
      <c r="AI21" s="406"/>
      <c r="AJ21" s="406"/>
      <c r="AK21" s="405"/>
    </row>
    <row r="22" spans="1:50" x14ac:dyDescent="0.25">
      <c r="A22" s="400" t="s">
        <v>1280</v>
      </c>
      <c r="B22" s="358"/>
      <c r="C22" s="358"/>
      <c r="D22" s="358"/>
      <c r="E22" s="358"/>
      <c r="F22" s="358"/>
      <c r="G22" s="358"/>
      <c r="H22" s="358"/>
      <c r="I22" s="358"/>
      <c r="J22" s="358"/>
      <c r="K22" s="358"/>
      <c r="L22" s="358"/>
      <c r="M22" s="358"/>
      <c r="N22" s="358"/>
      <c r="O22" s="358"/>
      <c r="P22" s="358"/>
      <c r="Q22" s="358"/>
      <c r="R22" s="358"/>
      <c r="S22" s="358"/>
      <c r="T22" s="358"/>
      <c r="U22" s="358"/>
      <c r="V22" s="358"/>
      <c r="W22" s="353"/>
      <c r="X22" s="353"/>
      <c r="Y22" s="353"/>
      <c r="Z22" s="353"/>
      <c r="AA22" s="353"/>
      <c r="AB22" s="358"/>
      <c r="AC22" s="353"/>
      <c r="AD22" s="356" t="s">
        <v>1281</v>
      </c>
      <c r="AE22" s="353"/>
      <c r="AF22" s="353"/>
      <c r="AG22" s="353"/>
      <c r="AH22" s="353"/>
      <c r="AI22" s="353"/>
      <c r="AJ22" s="353"/>
      <c r="AK22" s="352"/>
    </row>
    <row r="23" spans="1:50" s="484" customFormat="1" ht="19.5" customHeight="1" x14ac:dyDescent="0.25">
      <c r="A23" s="403" t="e">
        <f>+LEFT(#REF!,1)</f>
        <v>#REF!</v>
      </c>
      <c r="B23" s="395" t="e">
        <f>+MID(#REF!,2,1)</f>
        <v>#REF!</v>
      </c>
      <c r="C23" s="395" t="e">
        <f>+MID(#REF!,3,1)</f>
        <v>#REF!</v>
      </c>
      <c r="D23" s="395" t="e">
        <f>+MID(#REF!,4,1)</f>
        <v>#REF!</v>
      </c>
      <c r="E23" s="395" t="e">
        <f>+MID(#REF!,5,1)</f>
        <v>#REF!</v>
      </c>
      <c r="F23" s="395" t="e">
        <f>+MID(#REF!,6,1)</f>
        <v>#REF!</v>
      </c>
      <c r="G23" s="395" t="e">
        <f>+MID(#REF!,7,1)</f>
        <v>#REF!</v>
      </c>
      <c r="H23" s="395" t="e">
        <f>+MID(#REF!,8,1)</f>
        <v>#REF!</v>
      </c>
      <c r="I23" s="395" t="e">
        <f>+MID(#REF!,9,1)</f>
        <v>#REF!</v>
      </c>
      <c r="J23" s="395" t="e">
        <f>+MID(#REF!,10,1)</f>
        <v>#REF!</v>
      </c>
      <c r="K23" s="395" t="e">
        <f>+MID(#REF!,11,1)</f>
        <v>#REF!</v>
      </c>
      <c r="L23" s="395" t="e">
        <f>+MID(#REF!,12,1)</f>
        <v>#REF!</v>
      </c>
      <c r="M23" s="395" t="e">
        <f>+MID(#REF!,13,1)</f>
        <v>#REF!</v>
      </c>
      <c r="N23" s="395" t="e">
        <f>+MID(#REF!,14,1)</f>
        <v>#REF!</v>
      </c>
      <c r="O23" s="395" t="e">
        <f>+MID(#REF!,15,1)</f>
        <v>#REF!</v>
      </c>
      <c r="P23" s="395" t="e">
        <f>+MID(#REF!,16,1)</f>
        <v>#REF!</v>
      </c>
      <c r="Q23" s="395" t="e">
        <f>+MID(#REF!,17,1)</f>
        <v>#REF!</v>
      </c>
      <c r="R23" s="395" t="e">
        <f>+MID(#REF!,18,1)</f>
        <v>#REF!</v>
      </c>
      <c r="S23" s="395" t="e">
        <f>+MID(#REF!,19,1)</f>
        <v>#REF!</v>
      </c>
      <c r="T23" s="395" t="e">
        <f>+MID(#REF!,20,1)</f>
        <v>#REF!</v>
      </c>
      <c r="U23" s="395" t="e">
        <f>+MID(#REF!,21,1)</f>
        <v>#REF!</v>
      </c>
      <c r="V23" s="395" t="e">
        <f>+MID(#REF!,22,1)</f>
        <v>#REF!</v>
      </c>
      <c r="W23" s="395" t="e">
        <f>+MID(#REF!,23,1)</f>
        <v>#REF!</v>
      </c>
      <c r="X23" s="395" t="e">
        <f>+MID(#REF!,24,1)</f>
        <v>#REF!</v>
      </c>
      <c r="Y23" s="395" t="e">
        <f>+MID(#REF!,25,1)</f>
        <v>#REF!</v>
      </c>
      <c r="Z23" s="395" t="e">
        <f>+MID(#REF!,26,1)</f>
        <v>#REF!</v>
      </c>
      <c r="AA23" s="395" t="e">
        <f>+MID(#REF!,27,1)</f>
        <v>#REF!</v>
      </c>
      <c r="AB23" s="395" t="e">
        <f>+MID(#REF!,28,1)</f>
        <v>#REF!</v>
      </c>
      <c r="AC23" s="397"/>
      <c r="AD23" s="395" t="e">
        <f>+LEFT(#REF!,1)</f>
        <v>#REF!</v>
      </c>
      <c r="AE23" s="395" t="e">
        <f>+MID(#REF!,2,1)</f>
        <v>#REF!</v>
      </c>
      <c r="AF23" s="395" t="e">
        <f>+MID(#REF!,3,1)</f>
        <v>#REF!</v>
      </c>
      <c r="AG23" s="395" t="e">
        <f>+MID(#REF!,4,1)</f>
        <v>#REF!</v>
      </c>
      <c r="AH23" s="395" t="e">
        <f>+MID(#REF!,5,1)</f>
        <v>#REF!</v>
      </c>
      <c r="AI23" s="395" t="e">
        <f>+MID(#REF!,6,1)</f>
        <v>#REF!</v>
      </c>
      <c r="AJ23" s="395" t="e">
        <f>+MID(#REF!,7,1)</f>
        <v>#REF!</v>
      </c>
      <c r="AK23" s="402" t="e">
        <f>+MID(#REF!,8,1)</f>
        <v>#REF!</v>
      </c>
    </row>
    <row r="24" spans="1:50" x14ac:dyDescent="0.25">
      <c r="A24" s="400" t="s">
        <v>1282</v>
      </c>
      <c r="B24" s="358"/>
      <c r="C24" s="358"/>
      <c r="D24" s="358"/>
      <c r="E24" s="358"/>
      <c r="F24" s="358"/>
      <c r="G24" s="399" t="s">
        <v>1283</v>
      </c>
      <c r="H24" s="399"/>
      <c r="I24" s="399"/>
      <c r="J24" s="399"/>
      <c r="K24" s="399"/>
      <c r="L24" s="399"/>
      <c r="M24" s="399"/>
      <c r="N24" s="399"/>
      <c r="O24" s="399"/>
      <c r="P24" s="399"/>
      <c r="Q24" s="399"/>
      <c r="R24" s="399"/>
      <c r="S24" s="399"/>
      <c r="T24" s="399"/>
      <c r="U24" s="399"/>
      <c r="V24" s="399"/>
      <c r="W24" s="399"/>
      <c r="X24" s="399"/>
      <c r="Y24" s="399"/>
      <c r="Z24" s="399"/>
      <c r="AA24" s="399"/>
      <c r="AB24" s="399"/>
      <c r="AC24" s="399"/>
      <c r="AD24" s="399"/>
      <c r="AE24" s="353"/>
      <c r="AF24" s="353"/>
      <c r="AG24" s="353"/>
      <c r="AH24" s="353"/>
      <c r="AI24" s="353"/>
      <c r="AJ24" s="353"/>
      <c r="AK24" s="352"/>
    </row>
    <row r="25" spans="1:50" s="484" customFormat="1" ht="19.5" customHeight="1" x14ac:dyDescent="0.25">
      <c r="A25" s="403" t="e">
        <f>+LEFT(#REF!,1)</f>
        <v>#REF!</v>
      </c>
      <c r="B25" s="395" t="e">
        <f>+MID(#REF!,2,1)</f>
        <v>#REF!</v>
      </c>
      <c r="C25" s="395" t="e">
        <f>+MID(#REF!,3,1)</f>
        <v>#REF!</v>
      </c>
      <c r="D25" s="395" t="e">
        <f>+MID(#REF!,4,1)</f>
        <v>#REF!</v>
      </c>
      <c r="E25" s="395" t="e">
        <f>+MID(#REF!,5,1)</f>
        <v>#REF!</v>
      </c>
      <c r="F25" s="395"/>
      <c r="G25" s="395" t="e">
        <f>+LEFT(#REF!,1)</f>
        <v>#REF!</v>
      </c>
      <c r="H25" s="395" t="e">
        <f>+MID(#REF!,2,1)</f>
        <v>#REF!</v>
      </c>
      <c r="I25" s="395" t="e">
        <f>+MID(#REF!,3,1)</f>
        <v>#REF!</v>
      </c>
      <c r="J25" s="395" t="e">
        <f>+MID(#REF!,4,1)</f>
        <v>#REF!</v>
      </c>
      <c r="K25" s="395" t="e">
        <f>+MID(#REF!,5,1)</f>
        <v>#REF!</v>
      </c>
      <c r="L25" s="395" t="e">
        <f>+MID(#REF!,6,1)</f>
        <v>#REF!</v>
      </c>
      <c r="M25" s="395" t="e">
        <f>+MID(#REF!,7,1)</f>
        <v>#REF!</v>
      </c>
      <c r="N25" s="395" t="e">
        <f>+MID(#REF!,8,1)</f>
        <v>#REF!</v>
      </c>
      <c r="O25" s="395" t="e">
        <f>+MID(#REF!,9,1)</f>
        <v>#REF!</v>
      </c>
      <c r="P25" s="395" t="e">
        <f>+MID(#REF!,10,1)</f>
        <v>#REF!</v>
      </c>
      <c r="Q25" s="395" t="e">
        <f>+MID(#REF!,11,1)</f>
        <v>#REF!</v>
      </c>
      <c r="R25" s="395" t="e">
        <f>+MID(#REF!,12,1)</f>
        <v>#REF!</v>
      </c>
      <c r="S25" s="395" t="e">
        <f>+MID(#REF!,13,1)</f>
        <v>#REF!</v>
      </c>
      <c r="T25" s="395" t="e">
        <f>+MID(#REF!,14,1)</f>
        <v>#REF!</v>
      </c>
      <c r="U25" s="395" t="e">
        <f>+MID(#REF!,15,1)</f>
        <v>#REF!</v>
      </c>
      <c r="V25" s="395" t="e">
        <f>+MID(#REF!,16,1)</f>
        <v>#REF!</v>
      </c>
      <c r="W25" s="395" t="e">
        <f>+MID(#REF!,17,1)</f>
        <v>#REF!</v>
      </c>
      <c r="X25" s="395" t="e">
        <f>+MID(#REF!,18,1)</f>
        <v>#REF!</v>
      </c>
      <c r="Y25" s="395" t="e">
        <f>+MID(#REF!,19,1)</f>
        <v>#REF!</v>
      </c>
      <c r="Z25" s="395" t="e">
        <f>+MID(#REF!,20,1)</f>
        <v>#REF!</v>
      </c>
      <c r="AA25" s="395" t="e">
        <f>+MID(#REF!,21,1)</f>
        <v>#REF!</v>
      </c>
      <c r="AB25" s="395" t="e">
        <f>+MID(#REF!,22,1)</f>
        <v>#REF!</v>
      </c>
      <c r="AC25" s="395" t="e">
        <f>+MID(#REF!,23,1)</f>
        <v>#REF!</v>
      </c>
      <c r="AD25" s="395" t="e">
        <f>+MID(#REF!,24,1)</f>
        <v>#REF!</v>
      </c>
      <c r="AE25" s="395" t="e">
        <f>+MID(#REF!,25,1)</f>
        <v>#REF!</v>
      </c>
      <c r="AF25" s="395" t="e">
        <f>+MID(#REF!,26,1)</f>
        <v>#REF!</v>
      </c>
      <c r="AG25" s="395" t="e">
        <f>+MID(#REF!,27,1)</f>
        <v>#REF!</v>
      </c>
      <c r="AH25" s="395" t="e">
        <f>+MID(#REF!,28,1)</f>
        <v>#REF!</v>
      </c>
      <c r="AI25" s="395" t="e">
        <f>+MID(#REF!,29,1)</f>
        <v>#REF!</v>
      </c>
      <c r="AJ25" s="395" t="e">
        <f>+MID(#REF!,30,1)</f>
        <v>#REF!</v>
      </c>
      <c r="AK25" s="402" t="e">
        <f>+MID(#REF!,31,1)</f>
        <v>#REF!</v>
      </c>
    </row>
    <row r="26" spans="1:50" x14ac:dyDescent="0.25">
      <c r="A26" s="400" t="s">
        <v>1284</v>
      </c>
      <c r="B26" s="358"/>
      <c r="C26" s="358"/>
      <c r="D26" s="358"/>
      <c r="E26" s="358"/>
      <c r="F26" s="358"/>
      <c r="G26" s="399"/>
      <c r="H26" s="399"/>
      <c r="I26" s="399"/>
      <c r="J26" s="399"/>
      <c r="K26" s="399"/>
      <c r="L26" s="399"/>
      <c r="M26" s="399"/>
      <c r="N26" s="358"/>
      <c r="O26" s="399" t="s">
        <v>1285</v>
      </c>
      <c r="P26" s="399"/>
      <c r="Q26" s="399"/>
      <c r="R26" s="399"/>
      <c r="S26" s="399"/>
      <c r="T26" s="399"/>
      <c r="U26" s="399"/>
      <c r="V26" s="399"/>
      <c r="W26" s="399"/>
      <c r="X26" s="399"/>
      <c r="Y26" s="399"/>
      <c r="Z26" s="399"/>
      <c r="AA26" s="399"/>
      <c r="AB26" s="399"/>
      <c r="AC26" s="399"/>
      <c r="AD26" s="399"/>
      <c r="AE26" s="353"/>
      <c r="AF26" s="353"/>
      <c r="AG26" s="353"/>
      <c r="AH26" s="353"/>
      <c r="AI26" s="353"/>
      <c r="AJ26" s="353"/>
      <c r="AK26" s="352"/>
    </row>
    <row r="27" spans="1:50" s="484" customFormat="1" ht="19.5" customHeight="1" x14ac:dyDescent="0.25">
      <c r="A27" s="398">
        <v>0</v>
      </c>
      <c r="B27" s="395" t="e">
        <f>+LEFT(#REF!,1)</f>
        <v>#REF!</v>
      </c>
      <c r="C27" s="395" t="e">
        <f>+MID(#REF!,2,1)</f>
        <v>#REF!</v>
      </c>
      <c r="D27" s="395" t="e">
        <f>+MID(#REF!,3,1)</f>
        <v>#REF!</v>
      </c>
      <c r="E27" s="395" t="s">
        <v>982</v>
      </c>
      <c r="F27" s="395" t="e">
        <f>+LEFT(#REF!,1)</f>
        <v>#REF!</v>
      </c>
      <c r="G27" s="395" t="e">
        <f>+MID(#REF!,2,1)</f>
        <v>#REF!</v>
      </c>
      <c r="H27" s="395" t="e">
        <f>+MID(#REF!,3,1)</f>
        <v>#REF!</v>
      </c>
      <c r="I27" s="395" t="e">
        <f>+MID(#REF!,4,1)</f>
        <v>#REF!</v>
      </c>
      <c r="J27" s="395" t="e">
        <f>+MID(#REF!,5,1)</f>
        <v>#REF!</v>
      </c>
      <c r="K27" s="395" t="e">
        <f>+MID(#REF!,6,1)</f>
        <v>#REF!</v>
      </c>
      <c r="L27" s="395" t="e">
        <f>+MID(#REF!,7,1)</f>
        <v>#REF!</v>
      </c>
      <c r="M27" s="395" t="e">
        <f>+MID(#REF!,8,1)</f>
        <v>#REF!</v>
      </c>
      <c r="N27" s="397"/>
      <c r="O27" s="396">
        <v>0</v>
      </c>
      <c r="P27" s="395" t="e">
        <f>+LEFT(#REF!,1)</f>
        <v>#REF!</v>
      </c>
      <c r="Q27" s="395" t="e">
        <f>+MID(#REF!,2,1)</f>
        <v>#REF!</v>
      </c>
      <c r="R27" s="395" t="e">
        <f>+MID(#REF!,3,1)</f>
        <v>#REF!</v>
      </c>
      <c r="S27" s="395" t="s">
        <v>982</v>
      </c>
      <c r="T27" s="395" t="e">
        <f>+LEFT(#REF!,1)</f>
        <v>#REF!</v>
      </c>
      <c r="U27" s="395" t="e">
        <f>+MID(#REF!,2,1)</f>
        <v>#REF!</v>
      </c>
      <c r="V27" s="395" t="e">
        <f>+MID(#REF!,3,1)</f>
        <v>#REF!</v>
      </c>
      <c r="W27" s="395" t="e">
        <f>+MID(#REF!,4,1)</f>
        <v>#REF!</v>
      </c>
      <c r="X27" s="395" t="e">
        <f>+MID(#REF!,5,1)</f>
        <v>#REF!</v>
      </c>
      <c r="Y27" s="395" t="e">
        <f>+MID(#REF!,6,1)</f>
        <v>#REF!</v>
      </c>
      <c r="Z27" s="395" t="e">
        <f>+MID(#REF!,7,1)</f>
        <v>#REF!</v>
      </c>
      <c r="AA27" s="395" t="e">
        <f>+MID(#REF!,8,1)</f>
        <v>#REF!</v>
      </c>
      <c r="AB27" s="395"/>
      <c r="AC27" s="395"/>
      <c r="AD27" s="395"/>
      <c r="AE27" s="353"/>
      <c r="AF27" s="353"/>
      <c r="AG27" s="353"/>
      <c r="AH27" s="353"/>
      <c r="AI27" s="353"/>
      <c r="AJ27" s="353"/>
      <c r="AK27" s="352"/>
    </row>
    <row r="28" spans="1:50" s="345" customFormat="1" x14ac:dyDescent="0.25">
      <c r="A28" s="357" t="s">
        <v>1286</v>
      </c>
      <c r="B28" s="356"/>
      <c r="C28" s="356"/>
      <c r="D28" s="356"/>
      <c r="E28" s="356"/>
      <c r="F28" s="356"/>
      <c r="G28" s="356"/>
      <c r="H28" s="356"/>
      <c r="I28" s="356"/>
      <c r="J28" s="356"/>
      <c r="K28" s="356"/>
      <c r="L28" s="356"/>
      <c r="M28" s="356"/>
      <c r="N28" s="356"/>
      <c r="O28" s="356"/>
      <c r="P28" s="356"/>
      <c r="Q28" s="356"/>
      <c r="R28" s="356"/>
      <c r="S28" s="356"/>
      <c r="T28" s="356"/>
      <c r="U28" s="356"/>
      <c r="V28" s="356"/>
      <c r="W28" s="353"/>
      <c r="X28" s="353"/>
      <c r="Y28" s="353"/>
      <c r="Z28" s="353"/>
      <c r="AA28" s="353"/>
      <c r="AB28" s="353"/>
      <c r="AC28" s="353"/>
      <c r="AD28" s="353"/>
      <c r="AE28" s="353"/>
      <c r="AF28" s="353"/>
      <c r="AG28" s="353"/>
      <c r="AH28" s="353"/>
      <c r="AI28" s="353"/>
      <c r="AJ28" s="353"/>
      <c r="AK28" s="352"/>
    </row>
    <row r="29" spans="1:50" s="484" customFormat="1" ht="19.5" customHeight="1" thickBot="1" x14ac:dyDescent="0.3">
      <c r="A29" s="394" t="e">
        <f>+LEFT(#REF!,1)</f>
        <v>#REF!</v>
      </c>
      <c r="B29" s="393" t="e">
        <f>+MID(#REF!,2,1)</f>
        <v>#REF!</v>
      </c>
      <c r="C29" s="393" t="e">
        <f>+MID(#REF!,3,1)</f>
        <v>#REF!</v>
      </c>
      <c r="D29" s="393" t="e">
        <f>+MID(#REF!,4,1)</f>
        <v>#REF!</v>
      </c>
      <c r="E29" s="393" t="e">
        <f>+MID(#REF!,5,1)</f>
        <v>#REF!</v>
      </c>
      <c r="F29" s="393" t="e">
        <f>+MID(#REF!,6,1)</f>
        <v>#REF!</v>
      </c>
      <c r="G29" s="393" t="e">
        <f>+MID(#REF!,7,1)</f>
        <v>#REF!</v>
      </c>
      <c r="H29" s="393" t="e">
        <f>+MID(#REF!,8,1)</f>
        <v>#REF!</v>
      </c>
      <c r="I29" s="393" t="e">
        <f>+MID(#REF!,9,1)</f>
        <v>#REF!</v>
      </c>
      <c r="J29" s="393" t="e">
        <f>+MID(#REF!,10,1)</f>
        <v>#REF!</v>
      </c>
      <c r="K29" s="393" t="e">
        <f>+MID(#REF!,11,1)</f>
        <v>#REF!</v>
      </c>
      <c r="L29" s="393" t="e">
        <f>+MID(#REF!,12,1)</f>
        <v>#REF!</v>
      </c>
      <c r="M29" s="393" t="e">
        <f>+MID(#REF!,13,1)</f>
        <v>#REF!</v>
      </c>
      <c r="N29" s="393" t="e">
        <f>+MID(#REF!,14,1)</f>
        <v>#REF!</v>
      </c>
      <c r="O29" s="393" t="e">
        <f>+MID(#REF!,15,1)</f>
        <v>#REF!</v>
      </c>
      <c r="P29" s="393" t="e">
        <f>+MID(#REF!,16,1)</f>
        <v>#REF!</v>
      </c>
      <c r="Q29" s="393" t="e">
        <f>+MID(#REF!,17,1)</f>
        <v>#REF!</v>
      </c>
      <c r="R29" s="393" t="e">
        <f>+MID(#REF!,18,1)</f>
        <v>#REF!</v>
      </c>
      <c r="S29" s="393" t="e">
        <f>+MID(#REF!,19,1)</f>
        <v>#REF!</v>
      </c>
      <c r="T29" s="393" t="e">
        <f>+MID(#REF!,20,1)</f>
        <v>#REF!</v>
      </c>
      <c r="U29" s="393" t="e">
        <f>+MID(#REF!,21,1)</f>
        <v>#REF!</v>
      </c>
      <c r="V29" s="393" t="e">
        <f>+MID(#REF!,22,1)</f>
        <v>#REF!</v>
      </c>
      <c r="W29" s="393" t="e">
        <f>+MID(#REF!,23,1)</f>
        <v>#REF!</v>
      </c>
      <c r="X29" s="393" t="e">
        <f>+MID(#REF!,24,1)</f>
        <v>#REF!</v>
      </c>
      <c r="Y29" s="393" t="e">
        <f>+MID(#REF!,25,1)</f>
        <v>#REF!</v>
      </c>
      <c r="Z29" s="393" t="e">
        <f>+MID(#REF!,26,1)</f>
        <v>#REF!</v>
      </c>
      <c r="AA29" s="393" t="e">
        <f>+MID(#REF!,27,1)</f>
        <v>#REF!</v>
      </c>
      <c r="AB29" s="393" t="e">
        <f>+MID(#REF!,28,1)</f>
        <v>#REF!</v>
      </c>
      <c r="AC29" s="393" t="e">
        <f>+MID(#REF!,29,1)</f>
        <v>#REF!</v>
      </c>
      <c r="AD29" s="393" t="e">
        <f>+MID(#REF!,30,1)</f>
        <v>#REF!</v>
      </c>
      <c r="AE29" s="393" t="e">
        <f>+MID(#REF!,31,1)</f>
        <v>#REF!</v>
      </c>
      <c r="AF29" s="393" t="e">
        <f>+MID(#REF!,32,1)</f>
        <v>#REF!</v>
      </c>
      <c r="AG29" s="393" t="e">
        <f>+MID(#REF!,33,1)</f>
        <v>#REF!</v>
      </c>
      <c r="AH29" s="393" t="e">
        <f>+MID(#REF!,34,1)</f>
        <v>#REF!</v>
      </c>
      <c r="AI29" s="393" t="e">
        <f>+MID(#REF!,35,1)</f>
        <v>#REF!</v>
      </c>
      <c r="AJ29" s="393" t="e">
        <f>+MID(#REF!,36,1)</f>
        <v>#REF!</v>
      </c>
      <c r="AK29" s="392" t="e">
        <f>+MID(#REF!,37,1)</f>
        <v>#REF!</v>
      </c>
    </row>
    <row r="30" spans="1:50" s="345" customFormat="1" ht="4.5" customHeight="1" thickBot="1" x14ac:dyDescent="0.3">
      <c r="W30" s="346"/>
      <c r="X30" s="346"/>
      <c r="Y30" s="346"/>
      <c r="Z30" s="346"/>
      <c r="AA30" s="346"/>
      <c r="AB30" s="346"/>
      <c r="AC30" s="346"/>
      <c r="AD30" s="346"/>
      <c r="AE30" s="346"/>
      <c r="AF30" s="346"/>
      <c r="AG30" s="346"/>
      <c r="AH30" s="346"/>
      <c r="AI30" s="346"/>
      <c r="AJ30" s="346"/>
      <c r="AK30" s="346"/>
    </row>
    <row r="31" spans="1:50" s="388" customFormat="1" ht="12.75" customHeight="1" x14ac:dyDescent="0.25">
      <c r="A31" s="391" t="s">
        <v>1191</v>
      </c>
      <c r="B31" s="390"/>
      <c r="C31" s="390"/>
      <c r="D31" s="390"/>
      <c r="E31" s="390"/>
      <c r="F31" s="390"/>
      <c r="G31" s="390"/>
      <c r="H31" s="390"/>
      <c r="I31" s="390"/>
      <c r="J31" s="390"/>
      <c r="K31" s="595"/>
      <c r="L31" s="595"/>
      <c r="M31" s="1538" t="s">
        <v>1287</v>
      </c>
      <c r="N31" s="1539"/>
      <c r="O31" s="1539"/>
      <c r="P31" s="1539"/>
      <c r="Q31" s="1539"/>
      <c r="R31" s="1539"/>
      <c r="S31" s="1539"/>
      <c r="T31" s="1539"/>
      <c r="U31" s="1540"/>
      <c r="V31" s="1538" t="s">
        <v>1288</v>
      </c>
      <c r="W31" s="1539"/>
      <c r="X31" s="1539"/>
      <c r="Y31" s="1539"/>
      <c r="Z31" s="1539"/>
      <c r="AA31" s="1539"/>
      <c r="AB31" s="1539"/>
      <c r="AC31" s="1540"/>
      <c r="AD31" s="1538" t="s">
        <v>1289</v>
      </c>
      <c r="AE31" s="1539"/>
      <c r="AF31" s="1539"/>
      <c r="AG31" s="1539"/>
      <c r="AH31" s="1539"/>
      <c r="AI31" s="1539"/>
      <c r="AJ31" s="1539"/>
      <c r="AK31" s="1539"/>
      <c r="AL31" s="1544"/>
    </row>
    <row r="32" spans="1:50" s="345" customFormat="1" ht="19.5" customHeight="1" x14ac:dyDescent="0.25">
      <c r="A32" s="374" t="e">
        <f>LEFT(TEXT(#REF!,"dd.m.yyyy"),1)</f>
        <v>#REF!</v>
      </c>
      <c r="B32" s="373" t="e">
        <f>MID(TEXT(#REF!,"dd.mm.yyyy"),2,1)</f>
        <v>#REF!</v>
      </c>
      <c r="C32" s="372" t="s">
        <v>953</v>
      </c>
      <c r="D32" s="373" t="e">
        <f>MID(TEXT(#REF!,"dd.mm.yyyy"),4,1)</f>
        <v>#REF!</v>
      </c>
      <c r="E32" s="373" t="e">
        <f>MID(TEXT(#REF!,"dd.mm.yyyy"),5,1)</f>
        <v>#REF!</v>
      </c>
      <c r="F32" s="372" t="s">
        <v>953</v>
      </c>
      <c r="G32" s="373" t="e">
        <f>MID(TEXT(#REF!,"dd.mm.yyyy"),7,1)</f>
        <v>#REF!</v>
      </c>
      <c r="H32" s="373" t="e">
        <f>MID(TEXT(#REF!,"dd.mm.yyyy"),8,1)</f>
        <v>#REF!</v>
      </c>
      <c r="I32" s="373" t="e">
        <f>MID(TEXT(#REF!,"dd.mm.yyyy"),9,1)</f>
        <v>#REF!</v>
      </c>
      <c r="J32" s="373" t="e">
        <f>MID(TEXT(#REF!,"dd.mm.yyyy"),10,1)</f>
        <v>#REF!</v>
      </c>
      <c r="K32" s="596"/>
      <c r="L32" s="380"/>
      <c r="M32" s="1541"/>
      <c r="N32" s="1542"/>
      <c r="O32" s="1542"/>
      <c r="P32" s="1542"/>
      <c r="Q32" s="1542"/>
      <c r="R32" s="1542"/>
      <c r="S32" s="1542"/>
      <c r="T32" s="1542"/>
      <c r="U32" s="1543"/>
      <c r="V32" s="1541"/>
      <c r="W32" s="1542"/>
      <c r="X32" s="1542"/>
      <c r="Y32" s="1542"/>
      <c r="Z32" s="1542"/>
      <c r="AA32" s="1542"/>
      <c r="AB32" s="1542"/>
      <c r="AC32" s="1543"/>
      <c r="AD32" s="1541"/>
      <c r="AE32" s="1542"/>
      <c r="AF32" s="1542"/>
      <c r="AG32" s="1542"/>
      <c r="AH32" s="1542"/>
      <c r="AI32" s="1542"/>
      <c r="AJ32" s="1542"/>
      <c r="AK32" s="1542"/>
      <c r="AL32" s="1545"/>
      <c r="AP32" s="483"/>
      <c r="AX32" s="345" t="s">
        <v>983</v>
      </c>
    </row>
    <row r="33" spans="1:38" s="345" customFormat="1" ht="12.75" customHeight="1" x14ac:dyDescent="0.25">
      <c r="A33" s="386"/>
      <c r="B33" s="385"/>
      <c r="C33" s="385"/>
      <c r="D33" s="385"/>
      <c r="E33" s="385"/>
      <c r="F33" s="385"/>
      <c r="G33" s="385"/>
      <c r="H33" s="385"/>
      <c r="I33" s="385"/>
      <c r="J33" s="385"/>
      <c r="K33" s="597"/>
      <c r="L33" s="597"/>
      <c r="M33" s="1541"/>
      <c r="N33" s="1542"/>
      <c r="O33" s="1542"/>
      <c r="P33" s="1542"/>
      <c r="Q33" s="1542"/>
      <c r="R33" s="1542"/>
      <c r="S33" s="1542"/>
      <c r="T33" s="1542"/>
      <c r="U33" s="1543"/>
      <c r="V33" s="1541"/>
      <c r="W33" s="1542"/>
      <c r="X33" s="1542"/>
      <c r="Y33" s="1542"/>
      <c r="Z33" s="1542"/>
      <c r="AA33" s="1542"/>
      <c r="AB33" s="1542"/>
      <c r="AC33" s="1543"/>
      <c r="AD33" s="1541"/>
      <c r="AE33" s="1542"/>
      <c r="AF33" s="1542"/>
      <c r="AG33" s="1542"/>
      <c r="AH33" s="1542"/>
      <c r="AI33" s="1542"/>
      <c r="AJ33" s="1542"/>
      <c r="AK33" s="1542"/>
      <c r="AL33" s="1545"/>
    </row>
    <row r="34" spans="1:38" s="345" customFormat="1" x14ac:dyDescent="0.2">
      <c r="A34" s="357" t="s">
        <v>1190</v>
      </c>
      <c r="B34" s="356"/>
      <c r="C34" s="356"/>
      <c r="D34" s="356"/>
      <c r="E34" s="356"/>
      <c r="F34" s="356"/>
      <c r="G34" s="356"/>
      <c r="H34" s="356"/>
      <c r="I34" s="356"/>
      <c r="J34" s="356"/>
      <c r="K34" s="380"/>
      <c r="L34" s="598"/>
      <c r="M34" s="380"/>
      <c r="N34" s="380"/>
      <c r="O34" s="380"/>
      <c r="P34" s="380"/>
      <c r="Q34" s="380"/>
      <c r="R34" s="380"/>
      <c r="S34" s="380"/>
      <c r="T34" s="356"/>
      <c r="U34" s="378"/>
      <c r="V34" s="379"/>
      <c r="W34" s="379"/>
      <c r="X34" s="379"/>
      <c r="Y34" s="379"/>
      <c r="Z34" s="379"/>
      <c r="AA34" s="353"/>
      <c r="AB34" s="379"/>
      <c r="AC34" s="378"/>
      <c r="AD34" s="377"/>
      <c r="AE34" s="376"/>
      <c r="AF34" s="376"/>
      <c r="AG34" s="376"/>
      <c r="AH34" s="376"/>
      <c r="AI34" s="376"/>
      <c r="AJ34" s="376"/>
      <c r="AK34" s="376"/>
      <c r="AL34" s="375"/>
    </row>
    <row r="35" spans="1:38" s="345" customFormat="1" ht="19.5" customHeight="1" x14ac:dyDescent="0.25">
      <c r="A35" s="374" t="e">
        <f>IF(#REF!="","",LEFT(TEXT(#REF!,"dd.mm.yyyy"),1))</f>
        <v>#REF!</v>
      </c>
      <c r="B35" s="373" t="e">
        <f>IF(#REF!="","",MID(TEXT(#REF!,"dd.mm.yyyy"),2,1))</f>
        <v>#REF!</v>
      </c>
      <c r="C35" s="372" t="s">
        <v>953</v>
      </c>
      <c r="D35" s="373" t="e">
        <f>IF(#REF!="","",MID(TEXT(#REF!,"dd.mm.yyyy"),4,1))</f>
        <v>#REF!</v>
      </c>
      <c r="E35" s="373" t="e">
        <f>IF(#REF!="","",MID(TEXT(#REF!,"dd.mm.yyyy"),5,1))</f>
        <v>#REF!</v>
      </c>
      <c r="F35" s="372" t="s">
        <v>953</v>
      </c>
      <c r="G35" s="371" t="e">
        <f>IF(#REF!="","",MID(TEXT(#REF!,"dd.mm.yyyy"),7,1))</f>
        <v>#REF!</v>
      </c>
      <c r="H35" s="371" t="e">
        <f>IF(#REF!="","",MID(TEXT(#REF!,"dd.mm.yyyy"),8,1))</f>
        <v>#REF!</v>
      </c>
      <c r="I35" s="371" t="e">
        <f>IF(#REF!="","",MID(TEXT(#REF!,"dd.mm.yyyy"),9,1))</f>
        <v>#REF!</v>
      </c>
      <c r="J35" s="371" t="e">
        <f>IF(#REF!="","",MID(TEXT(#REF!,"dd.mm.yyyy"),10,1))</f>
        <v>#REF!</v>
      </c>
      <c r="K35" s="599"/>
      <c r="L35" s="482"/>
      <c r="M35" s="356"/>
      <c r="N35" s="356"/>
      <c r="O35" s="356"/>
      <c r="P35" s="356"/>
      <c r="Q35" s="356"/>
      <c r="R35" s="356"/>
      <c r="S35" s="356"/>
      <c r="T35" s="356"/>
      <c r="U35" s="482"/>
      <c r="V35" s="356"/>
      <c r="W35" s="353"/>
      <c r="X35" s="353"/>
      <c r="Y35" s="353"/>
      <c r="Z35" s="353"/>
      <c r="AA35" s="353"/>
      <c r="AB35" s="353"/>
      <c r="AC35" s="481"/>
      <c r="AD35" s="353"/>
      <c r="AE35" s="353"/>
      <c r="AF35" s="353"/>
      <c r="AG35" s="353"/>
      <c r="AH35" s="353"/>
      <c r="AI35" s="353"/>
      <c r="AJ35" s="353"/>
      <c r="AK35" s="353"/>
      <c r="AL35" s="352"/>
    </row>
    <row r="36" spans="1:38" s="351" customFormat="1" thickBot="1" x14ac:dyDescent="0.3">
      <c r="A36" s="366"/>
      <c r="B36" s="365"/>
      <c r="C36" s="365"/>
      <c r="D36" s="365"/>
      <c r="E36" s="365"/>
      <c r="F36" s="365"/>
      <c r="G36" s="365"/>
      <c r="H36" s="365"/>
      <c r="I36" s="365"/>
      <c r="J36" s="365"/>
      <c r="K36" s="365"/>
      <c r="L36" s="364"/>
      <c r="M36" s="1440" t="e">
        <f>#REF!</f>
        <v>#REF!</v>
      </c>
      <c r="N36" s="1441"/>
      <c r="O36" s="1441"/>
      <c r="P36" s="1441"/>
      <c r="Q36" s="1441"/>
      <c r="R36" s="1441"/>
      <c r="S36" s="1441"/>
      <c r="T36" s="1441"/>
      <c r="U36" s="1442"/>
      <c r="V36" s="1440" t="e">
        <f>#REF!</f>
        <v>#REF!</v>
      </c>
      <c r="W36" s="1441"/>
      <c r="X36" s="1441"/>
      <c r="Y36" s="1441"/>
      <c r="Z36" s="1441"/>
      <c r="AA36" s="1441"/>
      <c r="AB36" s="1441"/>
      <c r="AC36" s="1442"/>
      <c r="AD36" s="1443" t="e">
        <f>#REF!</f>
        <v>#REF!</v>
      </c>
      <c r="AE36" s="1441"/>
      <c r="AF36" s="1441"/>
      <c r="AG36" s="1441"/>
      <c r="AH36" s="1441"/>
      <c r="AI36" s="1441"/>
      <c r="AJ36" s="1441"/>
      <c r="AK36" s="1441"/>
      <c r="AL36" s="1444"/>
    </row>
    <row r="37" spans="1:38" s="351" customFormat="1" x14ac:dyDescent="0.25">
      <c r="W37" s="346"/>
      <c r="X37" s="346"/>
      <c r="Y37" s="346"/>
      <c r="Z37" s="346"/>
      <c r="AA37" s="346"/>
      <c r="AB37" s="346"/>
      <c r="AC37" s="346"/>
      <c r="AD37" s="346"/>
      <c r="AE37" s="346"/>
      <c r="AF37" s="346"/>
      <c r="AG37" s="346"/>
      <c r="AH37" s="346"/>
      <c r="AI37" s="346"/>
      <c r="AJ37" s="346"/>
      <c r="AK37" s="346"/>
    </row>
    <row r="38" spans="1:38" s="351" customFormat="1" x14ac:dyDescent="0.25">
      <c r="W38" s="346"/>
      <c r="X38" s="346"/>
      <c r="Y38" s="346"/>
      <c r="Z38" s="346"/>
      <c r="AA38" s="346"/>
      <c r="AB38" s="346"/>
      <c r="AC38" s="346"/>
      <c r="AD38" s="346"/>
      <c r="AE38" s="346"/>
      <c r="AF38" s="346"/>
      <c r="AG38" s="346"/>
      <c r="AH38" s="346"/>
      <c r="AI38" s="346"/>
      <c r="AJ38" s="346"/>
      <c r="AK38" s="346"/>
    </row>
    <row r="39" spans="1:38" s="351" customFormat="1" x14ac:dyDescent="0.25">
      <c r="W39" s="346"/>
      <c r="X39" s="346"/>
      <c r="Y39" s="346"/>
      <c r="Z39" s="346"/>
      <c r="AA39" s="346"/>
      <c r="AB39" s="346"/>
      <c r="AC39" s="346"/>
      <c r="AD39" s="346"/>
      <c r="AE39" s="346"/>
      <c r="AF39" s="346"/>
      <c r="AG39" s="346"/>
      <c r="AH39" s="346"/>
      <c r="AI39" s="346"/>
      <c r="AJ39" s="346"/>
      <c r="AK39" s="346"/>
    </row>
    <row r="40" spans="1:38" ht="13.5" thickBot="1" x14ac:dyDescent="0.3">
      <c r="W40" s="346"/>
      <c r="X40" s="346"/>
      <c r="Y40" s="346"/>
      <c r="Z40" s="346"/>
      <c r="AA40" s="346"/>
      <c r="AB40" s="346"/>
      <c r="AC40" s="346"/>
      <c r="AD40" s="346"/>
      <c r="AE40" s="346"/>
      <c r="AF40" s="346"/>
      <c r="AG40" s="346"/>
      <c r="AH40" s="346"/>
      <c r="AI40" s="346"/>
      <c r="AJ40" s="346"/>
      <c r="AK40" s="346"/>
    </row>
    <row r="41" spans="1:38" s="351" customFormat="1" x14ac:dyDescent="0.25">
      <c r="B41" s="363" t="s">
        <v>1290</v>
      </c>
      <c r="C41" s="362"/>
      <c r="D41" s="362"/>
      <c r="E41" s="362"/>
      <c r="F41" s="362"/>
      <c r="G41" s="362"/>
      <c r="H41" s="362"/>
      <c r="I41" s="362"/>
      <c r="J41" s="362"/>
      <c r="K41" s="362"/>
      <c r="L41" s="362"/>
      <c r="M41" s="362"/>
      <c r="N41" s="362"/>
      <c r="O41" s="362"/>
      <c r="P41" s="362"/>
      <c r="Q41" s="362"/>
      <c r="R41" s="362"/>
      <c r="S41" s="362"/>
      <c r="T41" s="362"/>
      <c r="U41" s="362"/>
      <c r="V41" s="362"/>
      <c r="W41" s="361"/>
      <c r="X41" s="361"/>
      <c r="Y41" s="361"/>
      <c r="Z41" s="361"/>
      <c r="AA41" s="361"/>
      <c r="AB41" s="361"/>
      <c r="AC41" s="361"/>
      <c r="AD41" s="361"/>
      <c r="AE41" s="361"/>
      <c r="AF41" s="361"/>
      <c r="AG41" s="361"/>
      <c r="AH41" s="361"/>
      <c r="AI41" s="361"/>
      <c r="AJ41" s="360"/>
      <c r="AK41" s="346"/>
    </row>
    <row r="42" spans="1:38" s="351" customFormat="1" x14ac:dyDescent="0.25">
      <c r="B42" s="355"/>
      <c r="C42" s="354"/>
      <c r="D42" s="354"/>
      <c r="E42" s="354"/>
      <c r="F42" s="354"/>
      <c r="G42" s="354"/>
      <c r="H42" s="354"/>
      <c r="I42" s="354"/>
      <c r="J42" s="354"/>
      <c r="K42" s="354"/>
      <c r="L42" s="354"/>
      <c r="M42" s="354"/>
      <c r="N42" s="354"/>
      <c r="O42" s="354"/>
      <c r="P42" s="354"/>
      <c r="Q42" s="354"/>
      <c r="R42" s="354"/>
      <c r="S42" s="354"/>
      <c r="T42" s="354"/>
      <c r="U42" s="354"/>
      <c r="V42" s="354"/>
      <c r="W42" s="353"/>
      <c r="X42" s="353"/>
      <c r="Y42" s="353"/>
      <c r="Z42" s="353"/>
      <c r="AA42" s="353"/>
      <c r="AB42" s="353"/>
      <c r="AC42" s="353"/>
      <c r="AD42" s="353"/>
      <c r="AE42" s="353"/>
      <c r="AF42" s="353"/>
      <c r="AG42" s="353"/>
      <c r="AH42" s="353"/>
      <c r="AI42" s="353"/>
      <c r="AJ42" s="352"/>
      <c r="AK42" s="346"/>
    </row>
    <row r="43" spans="1:38" x14ac:dyDescent="0.25">
      <c r="B43" s="359"/>
      <c r="C43" s="358"/>
      <c r="D43" s="358"/>
      <c r="E43" s="358"/>
      <c r="F43" s="358"/>
      <c r="G43" s="358"/>
      <c r="H43" s="358"/>
      <c r="I43" s="358"/>
      <c r="J43" s="358"/>
      <c r="K43" s="358"/>
      <c r="L43" s="358"/>
      <c r="M43" s="358"/>
      <c r="N43" s="358"/>
      <c r="O43" s="358"/>
      <c r="P43" s="358"/>
      <c r="Q43" s="358"/>
      <c r="R43" s="358"/>
      <c r="S43" s="358"/>
      <c r="T43" s="358"/>
      <c r="U43" s="358"/>
      <c r="V43" s="358"/>
      <c r="W43" s="353"/>
      <c r="X43" s="353"/>
      <c r="Y43" s="353"/>
      <c r="Z43" s="353"/>
      <c r="AA43" s="353"/>
      <c r="AB43" s="353"/>
      <c r="AC43" s="353"/>
      <c r="AD43" s="353"/>
      <c r="AE43" s="353"/>
      <c r="AF43" s="353"/>
      <c r="AG43" s="353"/>
      <c r="AH43" s="353"/>
      <c r="AI43" s="353"/>
      <c r="AJ43" s="352"/>
      <c r="AK43" s="346"/>
    </row>
    <row r="44" spans="1:38" s="351" customFormat="1" x14ac:dyDescent="0.25">
      <c r="B44" s="355"/>
      <c r="C44" s="354"/>
      <c r="D44" s="354"/>
      <c r="E44" s="354"/>
      <c r="F44" s="354"/>
      <c r="G44" s="354"/>
      <c r="H44" s="354"/>
      <c r="I44" s="354"/>
      <c r="J44" s="354"/>
      <c r="K44" s="354"/>
      <c r="L44" s="354"/>
      <c r="M44" s="354"/>
      <c r="N44" s="354"/>
      <c r="O44" s="354"/>
      <c r="P44" s="354"/>
      <c r="Q44" s="354"/>
      <c r="R44" s="354"/>
      <c r="S44" s="354"/>
      <c r="T44" s="354"/>
      <c r="U44" s="354"/>
      <c r="V44" s="354"/>
      <c r="W44" s="353"/>
      <c r="X44" s="353"/>
      <c r="Y44" s="353"/>
      <c r="Z44" s="353"/>
      <c r="AA44" s="353"/>
      <c r="AB44" s="353"/>
      <c r="AC44" s="353"/>
      <c r="AD44" s="353"/>
      <c r="AE44" s="353"/>
      <c r="AF44" s="353"/>
      <c r="AG44" s="353"/>
      <c r="AH44" s="353"/>
      <c r="AI44" s="353"/>
      <c r="AJ44" s="352"/>
      <c r="AK44" s="346"/>
    </row>
    <row r="45" spans="1:38" s="345" customFormat="1" x14ac:dyDescent="0.25">
      <c r="B45" s="357"/>
      <c r="C45" s="356"/>
      <c r="D45" s="356"/>
      <c r="E45" s="356"/>
      <c r="F45" s="356"/>
      <c r="G45" s="356"/>
      <c r="H45" s="356"/>
      <c r="I45" s="356"/>
      <c r="J45" s="356"/>
      <c r="K45" s="356"/>
      <c r="L45" s="356"/>
      <c r="M45" s="356"/>
      <c r="N45" s="356"/>
      <c r="O45" s="356"/>
      <c r="P45" s="356"/>
      <c r="Q45" s="356"/>
      <c r="R45" s="356"/>
      <c r="S45" s="356"/>
      <c r="T45" s="356"/>
      <c r="U45" s="356"/>
      <c r="V45" s="356"/>
      <c r="W45" s="353"/>
      <c r="X45" s="353"/>
      <c r="Y45" s="353"/>
      <c r="Z45" s="353"/>
      <c r="AA45" s="353"/>
      <c r="AB45" s="353"/>
      <c r="AC45" s="353"/>
      <c r="AD45" s="353"/>
      <c r="AE45" s="353"/>
      <c r="AF45" s="353"/>
      <c r="AG45" s="353"/>
      <c r="AH45" s="353"/>
      <c r="AI45" s="353"/>
      <c r="AJ45" s="352"/>
      <c r="AK45" s="346"/>
    </row>
    <row r="46" spans="1:38" s="345" customFormat="1" x14ac:dyDescent="0.25">
      <c r="B46" s="357"/>
      <c r="C46" s="356"/>
      <c r="D46" s="356"/>
      <c r="E46" s="356"/>
      <c r="F46" s="356"/>
      <c r="G46" s="356"/>
      <c r="H46" s="356"/>
      <c r="I46" s="356"/>
      <c r="J46" s="356"/>
      <c r="K46" s="356"/>
      <c r="L46" s="356"/>
      <c r="M46" s="356"/>
      <c r="N46" s="356"/>
      <c r="O46" s="356"/>
      <c r="P46" s="356"/>
      <c r="Q46" s="356"/>
      <c r="R46" s="356"/>
      <c r="S46" s="356"/>
      <c r="T46" s="356"/>
      <c r="U46" s="356"/>
      <c r="V46" s="356"/>
      <c r="W46" s="353"/>
      <c r="X46" s="353"/>
      <c r="Y46" s="353"/>
      <c r="Z46" s="353"/>
      <c r="AA46" s="353"/>
      <c r="AB46" s="353"/>
      <c r="AC46" s="353"/>
      <c r="AD46" s="353"/>
      <c r="AE46" s="353"/>
      <c r="AF46" s="353"/>
      <c r="AG46" s="353"/>
      <c r="AH46" s="353"/>
      <c r="AI46" s="353"/>
      <c r="AJ46" s="352"/>
      <c r="AK46" s="346"/>
    </row>
    <row r="47" spans="1:38" s="351" customFormat="1" x14ac:dyDescent="0.25">
      <c r="B47" s="355"/>
      <c r="C47" s="354"/>
      <c r="D47" s="354"/>
      <c r="E47" s="354"/>
      <c r="F47" s="354"/>
      <c r="G47" s="354"/>
      <c r="H47" s="354"/>
      <c r="I47" s="354"/>
      <c r="J47" s="354"/>
      <c r="K47" s="354"/>
      <c r="L47" s="354"/>
      <c r="M47" s="354"/>
      <c r="N47" s="354"/>
      <c r="O47" s="354"/>
      <c r="P47" s="354"/>
      <c r="Q47" s="354"/>
      <c r="R47" s="354"/>
      <c r="S47" s="354"/>
      <c r="T47" s="354"/>
      <c r="U47" s="354"/>
      <c r="V47" s="354"/>
      <c r="W47" s="353"/>
      <c r="X47" s="353"/>
      <c r="Y47" s="353"/>
      <c r="Z47" s="353"/>
      <c r="AA47" s="353"/>
      <c r="AB47" s="353"/>
      <c r="AC47" s="353"/>
      <c r="AD47" s="353"/>
      <c r="AE47" s="353"/>
      <c r="AF47" s="353"/>
      <c r="AG47" s="353"/>
      <c r="AH47" s="353"/>
      <c r="AI47" s="353"/>
      <c r="AJ47" s="352"/>
      <c r="AK47" s="346"/>
    </row>
    <row r="48" spans="1:38" s="351" customFormat="1" x14ac:dyDescent="0.25">
      <c r="B48" s="355"/>
      <c r="C48" s="354"/>
      <c r="D48" s="354"/>
      <c r="E48" s="354"/>
      <c r="F48" s="354"/>
      <c r="G48" s="354"/>
      <c r="H48" s="354"/>
      <c r="I48" s="354"/>
      <c r="J48" s="354"/>
      <c r="K48" s="354"/>
      <c r="L48" s="354"/>
      <c r="M48" s="354"/>
      <c r="N48" s="354"/>
      <c r="O48" s="354"/>
      <c r="P48" s="354"/>
      <c r="Q48" s="354"/>
      <c r="R48" s="354"/>
      <c r="S48" s="354"/>
      <c r="T48" s="354"/>
      <c r="U48" s="354"/>
      <c r="V48" s="354"/>
      <c r="W48" s="353"/>
      <c r="X48" s="353"/>
      <c r="Y48" s="353"/>
      <c r="Z48" s="353"/>
      <c r="AA48" s="353"/>
      <c r="AB48" s="353"/>
      <c r="AC48" s="353"/>
      <c r="AD48" s="353"/>
      <c r="AE48" s="353"/>
      <c r="AF48" s="353"/>
      <c r="AG48" s="353"/>
      <c r="AH48" s="353"/>
      <c r="AI48" s="353"/>
      <c r="AJ48" s="352"/>
      <c r="AK48" s="346"/>
    </row>
    <row r="49" spans="2:37" s="351" customFormat="1" x14ac:dyDescent="0.25">
      <c r="B49" s="355"/>
      <c r="C49" s="354"/>
      <c r="D49" s="354"/>
      <c r="E49" s="354"/>
      <c r="F49" s="354"/>
      <c r="G49" s="354"/>
      <c r="H49" s="354"/>
      <c r="I49" s="354"/>
      <c r="J49" s="354"/>
      <c r="K49" s="354"/>
      <c r="L49" s="354"/>
      <c r="M49" s="354"/>
      <c r="N49" s="354"/>
      <c r="O49" s="354"/>
      <c r="P49" s="354"/>
      <c r="Q49" s="354"/>
      <c r="R49" s="354"/>
      <c r="S49" s="354"/>
      <c r="T49" s="354"/>
      <c r="U49" s="354"/>
      <c r="V49" s="354"/>
      <c r="W49" s="353"/>
      <c r="X49" s="353"/>
      <c r="Y49" s="353"/>
      <c r="Z49" s="353"/>
      <c r="AA49" s="353"/>
      <c r="AB49" s="353"/>
      <c r="AC49" s="353"/>
      <c r="AD49" s="353"/>
      <c r="AE49" s="353"/>
      <c r="AF49" s="353"/>
      <c r="AG49" s="353"/>
      <c r="AH49" s="353"/>
      <c r="AI49" s="353"/>
      <c r="AJ49" s="352"/>
      <c r="AK49" s="346"/>
    </row>
    <row r="50" spans="2:37" s="351" customFormat="1" x14ac:dyDescent="0.25">
      <c r="B50" s="355"/>
      <c r="C50" s="354"/>
      <c r="D50" s="354"/>
      <c r="E50" s="354"/>
      <c r="F50" s="354"/>
      <c r="G50" s="354"/>
      <c r="H50" s="354"/>
      <c r="I50" s="354"/>
      <c r="J50" s="354"/>
      <c r="K50" s="354"/>
      <c r="L50" s="354"/>
      <c r="M50" s="354"/>
      <c r="N50" s="354"/>
      <c r="O50" s="354"/>
      <c r="P50" s="354"/>
      <c r="Q50" s="354"/>
      <c r="R50" s="354"/>
      <c r="S50" s="354"/>
      <c r="T50" s="354"/>
      <c r="U50" s="354"/>
      <c r="V50" s="354"/>
      <c r="W50" s="353"/>
      <c r="X50" s="353"/>
      <c r="Y50" s="353"/>
      <c r="Z50" s="353"/>
      <c r="AA50" s="353"/>
      <c r="AB50" s="353"/>
      <c r="AC50" s="353"/>
      <c r="AD50" s="353"/>
      <c r="AE50" s="353"/>
      <c r="AF50" s="353"/>
      <c r="AG50" s="353"/>
      <c r="AH50" s="353"/>
      <c r="AI50" s="353"/>
      <c r="AJ50" s="352"/>
      <c r="AK50" s="346"/>
    </row>
    <row r="51" spans="2:37" s="345" customFormat="1" ht="13.5" thickBot="1" x14ac:dyDescent="0.3">
      <c r="B51" s="350"/>
      <c r="C51" s="349"/>
      <c r="D51" s="349"/>
      <c r="E51" s="349"/>
      <c r="F51" s="349"/>
      <c r="G51" s="349" t="s">
        <v>1291</v>
      </c>
      <c r="H51" s="349"/>
      <c r="I51" s="349"/>
      <c r="J51" s="349"/>
      <c r="K51" s="349"/>
      <c r="L51" s="349"/>
      <c r="M51" s="349"/>
      <c r="N51" s="349"/>
      <c r="O51" s="349"/>
      <c r="P51" s="349"/>
      <c r="Q51" s="349"/>
      <c r="R51" s="349"/>
      <c r="S51" s="349"/>
      <c r="T51" s="349"/>
      <c r="U51" s="349" t="s">
        <v>1292</v>
      </c>
      <c r="V51" s="349"/>
      <c r="W51" s="348"/>
      <c r="X51" s="348"/>
      <c r="Y51" s="348"/>
      <c r="Z51" s="348"/>
      <c r="AA51" s="348"/>
      <c r="AB51" s="348"/>
      <c r="AC51" s="348"/>
      <c r="AD51" s="348"/>
      <c r="AE51" s="348"/>
      <c r="AF51" s="348"/>
      <c r="AG51" s="348"/>
      <c r="AH51" s="348"/>
      <c r="AI51" s="348"/>
      <c r="AJ51" s="347"/>
      <c r="AK51" s="346"/>
    </row>
  </sheetData>
  <mergeCells count="9">
    <mergeCell ref="M36:U36"/>
    <mergeCell ref="V36:AC36"/>
    <mergeCell ref="AD36:AL36"/>
    <mergeCell ref="N1:X3"/>
    <mergeCell ref="J4:K4"/>
    <mergeCell ref="W13:AA15"/>
    <mergeCell ref="M31:U33"/>
    <mergeCell ref="V31:AC33"/>
    <mergeCell ref="AD31:AL33"/>
  </mergeCells>
  <pageMargins left="0.39370078740157483" right="0.39370078740157483" top="0.35433070866141736" bottom="0.35433070866141736" header="0.23622047244094491" footer="0.23622047244094491"/>
  <pageSetup orientation="portrait" r:id="rId1"/>
  <headerFooter alignWithMargins="0">
    <oddFooter>&amp;LMF SR č. 25947/1/2010&amp;RPage 1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213"/>
  <sheetViews>
    <sheetView zoomScaleNormal="100" zoomScaleSheetLayoutView="100" workbookViewId="0">
      <selection activeCell="B211" sqref="B211"/>
    </sheetView>
  </sheetViews>
  <sheetFormatPr defaultColWidth="9.140625" defaultRowHeight="11.25" x14ac:dyDescent="0.25"/>
  <cols>
    <col min="1" max="1" width="5.5703125" style="456" customWidth="1"/>
    <col min="2" max="2" width="18.7109375" style="456" customWidth="1"/>
    <col min="3" max="3" width="3.7109375" style="456" customWidth="1"/>
    <col min="4" max="4" width="3.5703125" style="456" customWidth="1"/>
    <col min="5" max="5" width="12.42578125" style="456" customWidth="1"/>
    <col min="6" max="6" width="12.140625" style="456" customWidth="1"/>
    <col min="7" max="7" width="14.7109375" style="456" customWidth="1"/>
    <col min="8" max="8" width="3.5703125" style="456" customWidth="1"/>
    <col min="9" max="9" width="10.5703125" style="456" customWidth="1"/>
    <col min="10" max="10" width="14.42578125" style="456" customWidth="1"/>
    <col min="11" max="16384" width="9.140625" style="456"/>
  </cols>
  <sheetData>
    <row r="1" spans="1:13" ht="7.5" customHeight="1" x14ac:dyDescent="0.25">
      <c r="A1" s="455"/>
      <c r="F1" s="399"/>
      <c r="G1" s="399"/>
      <c r="H1" s="399"/>
      <c r="I1" s="399"/>
    </row>
    <row r="2" spans="1:13" ht="17.25" customHeight="1" x14ac:dyDescent="0.25">
      <c r="A2" s="455"/>
      <c r="B2" s="1604" t="s">
        <v>1260</v>
      </c>
      <c r="C2" s="1605"/>
      <c r="E2" s="399"/>
      <c r="F2" s="479" t="s">
        <v>1293</v>
      </c>
      <c r="G2" s="1606" t="e">
        <f>"  "&amp;#REF!&amp;"  "&amp;#REF!&amp;"  "&amp;#REF!&amp;"  "&amp;#REF!&amp;"  "&amp;#REF!&amp;"  "&amp;#REF!&amp;"  "&amp;#REF!&amp;"  "&amp;#REF!&amp;"  "&amp;#REF!&amp;"  "&amp;#REF!</f>
        <v>#REF!</v>
      </c>
      <c r="H2" s="1607"/>
      <c r="I2" s="1608"/>
    </row>
    <row r="3" spans="1:13" ht="7.5" customHeight="1" thickBot="1" x14ac:dyDescent="0.3">
      <c r="A3" s="455"/>
    </row>
    <row r="4" spans="1:13" s="473" customFormat="1" ht="11.25" customHeight="1" x14ac:dyDescent="0.25">
      <c r="A4" s="1609" t="s">
        <v>1294</v>
      </c>
      <c r="B4" s="1610" t="s">
        <v>1295</v>
      </c>
      <c r="C4" s="1611" t="s">
        <v>1296</v>
      </c>
      <c r="D4" s="1461" t="s">
        <v>1297</v>
      </c>
      <c r="E4" s="1523"/>
      <c r="F4" s="1523"/>
      <c r="G4" s="1523"/>
      <c r="H4" s="1465"/>
      <c r="I4" s="1526" t="s">
        <v>1298</v>
      </c>
      <c r="J4" s="1527"/>
    </row>
    <row r="5" spans="1:13" s="473" customFormat="1" ht="11.25" customHeight="1" x14ac:dyDescent="0.15">
      <c r="A5" s="1578"/>
      <c r="B5" s="1579"/>
      <c r="C5" s="1580"/>
      <c r="D5" s="1503">
        <v>1</v>
      </c>
      <c r="E5" s="1471" t="s">
        <v>1299</v>
      </c>
      <c r="F5" s="1534"/>
      <c r="G5" s="1530" t="s">
        <v>1300</v>
      </c>
      <c r="H5" s="1532"/>
      <c r="I5" s="1463"/>
      <c r="J5" s="1464"/>
    </row>
    <row r="6" spans="1:13" s="473" customFormat="1" ht="12" customHeight="1" x14ac:dyDescent="0.25">
      <c r="A6" s="1473"/>
      <c r="B6" s="1481"/>
      <c r="C6" s="1483"/>
      <c r="D6" s="1581"/>
      <c r="E6" s="1471" t="s">
        <v>1301</v>
      </c>
      <c r="F6" s="1534"/>
      <c r="G6" s="1463"/>
      <c r="H6" s="1466"/>
      <c r="I6" s="1471" t="s">
        <v>1302</v>
      </c>
      <c r="J6" s="1472"/>
    </row>
    <row r="7" spans="1:13" s="475" customFormat="1" ht="27.95" customHeight="1" x14ac:dyDescent="0.25">
      <c r="A7" s="1601"/>
      <c r="B7" s="1603" t="s">
        <v>1303</v>
      </c>
      <c r="C7" s="1493" t="s">
        <v>486</v>
      </c>
      <c r="D7" s="1459">
        <f>'BS old'!D10</f>
        <v>0</v>
      </c>
      <c r="E7" s="1459"/>
      <c r="F7" s="1459"/>
      <c r="G7" s="1456">
        <f>'BS old'!F10</f>
        <v>0</v>
      </c>
      <c r="H7" s="1457"/>
      <c r="I7" s="1458"/>
      <c r="J7" s="474"/>
    </row>
    <row r="8" spans="1:13" s="475" customFormat="1" ht="27.95" customHeight="1" x14ac:dyDescent="0.25">
      <c r="A8" s="1602"/>
      <c r="B8" s="1490"/>
      <c r="C8" s="1493"/>
      <c r="D8" s="1459">
        <f>'BS old'!E10</f>
        <v>0</v>
      </c>
      <c r="E8" s="1459"/>
      <c r="F8" s="1459"/>
      <c r="G8" s="567"/>
      <c r="H8" s="1456">
        <f>'BS old'!G10</f>
        <v>0</v>
      </c>
      <c r="I8" s="1457"/>
      <c r="J8" s="1460"/>
      <c r="M8" s="475" t="s">
        <v>983</v>
      </c>
    </row>
    <row r="9" spans="1:13" s="475" customFormat="1" ht="27.95" customHeight="1" x14ac:dyDescent="0.25">
      <c r="A9" s="1576" t="s">
        <v>487</v>
      </c>
      <c r="B9" s="1490" t="s">
        <v>1304</v>
      </c>
      <c r="C9" s="1493" t="s">
        <v>489</v>
      </c>
      <c r="D9" s="1459">
        <f>'BS old'!D11</f>
        <v>0</v>
      </c>
      <c r="E9" s="1459"/>
      <c r="F9" s="1459"/>
      <c r="G9" s="1456">
        <f>'BS old'!F11</f>
        <v>0</v>
      </c>
      <c r="H9" s="1457"/>
      <c r="I9" s="1458"/>
      <c r="J9" s="474"/>
    </row>
    <row r="10" spans="1:13" s="475" customFormat="1" ht="27.95" customHeight="1" x14ac:dyDescent="0.25">
      <c r="A10" s="1577"/>
      <c r="B10" s="1490"/>
      <c r="C10" s="1493"/>
      <c r="D10" s="1459">
        <f>'BS old'!E11</f>
        <v>0</v>
      </c>
      <c r="E10" s="1459"/>
      <c r="F10" s="1459"/>
      <c r="G10" s="567"/>
      <c r="H10" s="1456">
        <f>'BS old'!G11</f>
        <v>0</v>
      </c>
      <c r="I10" s="1457"/>
      <c r="J10" s="1460"/>
    </row>
    <row r="11" spans="1:13" s="475" customFormat="1" ht="27.95" customHeight="1" x14ac:dyDescent="0.25">
      <c r="A11" s="1576" t="s">
        <v>490</v>
      </c>
      <c r="B11" s="1490" t="s">
        <v>1305</v>
      </c>
      <c r="C11" s="1493" t="s">
        <v>492</v>
      </c>
      <c r="D11" s="1459">
        <f>'BS old'!D12</f>
        <v>0</v>
      </c>
      <c r="E11" s="1459"/>
      <c r="F11" s="1459"/>
      <c r="G11" s="1456">
        <f>'BS old'!F12</f>
        <v>0</v>
      </c>
      <c r="H11" s="1457"/>
      <c r="I11" s="1458"/>
      <c r="J11" s="601"/>
    </row>
    <row r="12" spans="1:13" s="475" customFormat="1" ht="27.95" customHeight="1" x14ac:dyDescent="0.25">
      <c r="A12" s="1577"/>
      <c r="B12" s="1490"/>
      <c r="C12" s="1493"/>
      <c r="D12" s="1459">
        <f>'BS old'!E12</f>
        <v>0</v>
      </c>
      <c r="E12" s="1459"/>
      <c r="F12" s="1459"/>
      <c r="G12" s="567"/>
      <c r="H12" s="1456">
        <f>'BS old'!G12</f>
        <v>0</v>
      </c>
      <c r="I12" s="1457"/>
      <c r="J12" s="1460"/>
    </row>
    <row r="13" spans="1:13" s="473" customFormat="1" ht="27.95" customHeight="1" x14ac:dyDescent="0.25">
      <c r="A13" s="1588" t="s">
        <v>493</v>
      </c>
      <c r="B13" s="1478" t="s">
        <v>1306</v>
      </c>
      <c r="C13" s="1595" t="s">
        <v>495</v>
      </c>
      <c r="D13" s="1459">
        <f>'BS old'!D13</f>
        <v>0</v>
      </c>
      <c r="E13" s="1459"/>
      <c r="F13" s="1459"/>
      <c r="G13" s="1456">
        <f>'BS old'!F13</f>
        <v>0</v>
      </c>
      <c r="H13" s="1457"/>
      <c r="I13" s="1458"/>
      <c r="J13" s="474"/>
    </row>
    <row r="14" spans="1:13" s="473" customFormat="1" ht="27.95" customHeight="1" x14ac:dyDescent="0.25">
      <c r="A14" s="1589"/>
      <c r="B14" s="1478"/>
      <c r="C14" s="1479"/>
      <c r="D14" s="1459">
        <f>'BS old'!E13</f>
        <v>0</v>
      </c>
      <c r="E14" s="1459"/>
      <c r="F14" s="1459"/>
      <c r="G14" s="567"/>
      <c r="H14" s="1456">
        <f>'BS old'!G13</f>
        <v>0</v>
      </c>
      <c r="I14" s="1457"/>
      <c r="J14" s="1460"/>
    </row>
    <row r="15" spans="1:13" s="473" customFormat="1" ht="27.95" customHeight="1" x14ac:dyDescent="0.25">
      <c r="A15" s="1572" t="s">
        <v>496</v>
      </c>
      <c r="B15" s="1478" t="s">
        <v>1307</v>
      </c>
      <c r="C15" s="1595" t="s">
        <v>498</v>
      </c>
      <c r="D15" s="1459">
        <f>'BS old'!D14</f>
        <v>0</v>
      </c>
      <c r="E15" s="1459"/>
      <c r="F15" s="1459"/>
      <c r="G15" s="1456">
        <f>'BS old'!F14</f>
        <v>0</v>
      </c>
      <c r="H15" s="1457"/>
      <c r="I15" s="1458"/>
      <c r="J15" s="474"/>
    </row>
    <row r="16" spans="1:13" s="473" customFormat="1" ht="27.95" customHeight="1" x14ac:dyDescent="0.25">
      <c r="A16" s="1475"/>
      <c r="B16" s="1478"/>
      <c r="C16" s="1479"/>
      <c r="D16" s="1459">
        <f>'BS old'!E14</f>
        <v>0</v>
      </c>
      <c r="E16" s="1459"/>
      <c r="F16" s="1459"/>
      <c r="G16" s="567"/>
      <c r="H16" s="1456">
        <f>'BS old'!G14</f>
        <v>0</v>
      </c>
      <c r="I16" s="1457"/>
      <c r="J16" s="1460"/>
    </row>
    <row r="17" spans="1:10" s="473" customFormat="1" ht="27.95" customHeight="1" x14ac:dyDescent="0.25">
      <c r="A17" s="1572" t="s">
        <v>499</v>
      </c>
      <c r="B17" s="1478" t="s">
        <v>1308</v>
      </c>
      <c r="C17" s="1595" t="s">
        <v>501</v>
      </c>
      <c r="D17" s="1459">
        <f>'BS old'!D15</f>
        <v>0</v>
      </c>
      <c r="E17" s="1459"/>
      <c r="F17" s="1459"/>
      <c r="G17" s="1456">
        <f>'BS old'!F15</f>
        <v>0</v>
      </c>
      <c r="H17" s="1457"/>
      <c r="I17" s="1458"/>
      <c r="J17" s="474"/>
    </row>
    <row r="18" spans="1:10" s="473" customFormat="1" ht="27.95" customHeight="1" x14ac:dyDescent="0.25">
      <c r="A18" s="1475"/>
      <c r="B18" s="1478"/>
      <c r="C18" s="1479"/>
      <c r="D18" s="1459">
        <f>'BS old'!E15</f>
        <v>0</v>
      </c>
      <c r="E18" s="1459"/>
      <c r="F18" s="1459"/>
      <c r="G18" s="567"/>
      <c r="H18" s="1456">
        <f>'BS old'!G15</f>
        <v>0</v>
      </c>
      <c r="I18" s="1457"/>
      <c r="J18" s="1460"/>
    </row>
    <row r="19" spans="1:10" s="473" customFormat="1" ht="27.95" customHeight="1" x14ac:dyDescent="0.25">
      <c r="A19" s="1572" t="s">
        <v>502</v>
      </c>
      <c r="B19" s="1478" t="s">
        <v>1117</v>
      </c>
      <c r="C19" s="1595" t="s">
        <v>504</v>
      </c>
      <c r="D19" s="1459">
        <f>'BS old'!D16</f>
        <v>0</v>
      </c>
      <c r="E19" s="1459"/>
      <c r="F19" s="1459"/>
      <c r="G19" s="1456">
        <f>'BS old'!F16</f>
        <v>0</v>
      </c>
      <c r="H19" s="1457"/>
      <c r="I19" s="1458"/>
      <c r="J19" s="474"/>
    </row>
    <row r="20" spans="1:10" s="473" customFormat="1" ht="27.95" customHeight="1" x14ac:dyDescent="0.25">
      <c r="A20" s="1475"/>
      <c r="B20" s="1478"/>
      <c r="C20" s="1479"/>
      <c r="D20" s="1459">
        <f>'BS old'!E16</f>
        <v>0</v>
      </c>
      <c r="E20" s="1459"/>
      <c r="F20" s="1459"/>
      <c r="G20" s="567"/>
      <c r="H20" s="1456">
        <f>'BS old'!G16</f>
        <v>0</v>
      </c>
      <c r="I20" s="1457"/>
      <c r="J20" s="1460"/>
    </row>
    <row r="21" spans="1:10" s="473" customFormat="1" ht="27.95" customHeight="1" x14ac:dyDescent="0.25">
      <c r="A21" s="1572" t="s">
        <v>505</v>
      </c>
      <c r="B21" s="1478" t="s">
        <v>1309</v>
      </c>
      <c r="C21" s="1595" t="s">
        <v>507</v>
      </c>
      <c r="D21" s="1459">
        <f>'BS old'!D17</f>
        <v>0</v>
      </c>
      <c r="E21" s="1459"/>
      <c r="F21" s="1459"/>
      <c r="G21" s="1456">
        <f>'BS old'!F17</f>
        <v>0</v>
      </c>
      <c r="H21" s="1457"/>
      <c r="I21" s="1458"/>
      <c r="J21" s="474"/>
    </row>
    <row r="22" spans="1:10" s="473" customFormat="1" ht="27.95" customHeight="1" x14ac:dyDescent="0.25">
      <c r="A22" s="1475"/>
      <c r="B22" s="1478"/>
      <c r="C22" s="1479"/>
      <c r="D22" s="1459">
        <f>'BS old'!E17</f>
        <v>0</v>
      </c>
      <c r="E22" s="1459"/>
      <c r="F22" s="1459"/>
      <c r="G22" s="567"/>
      <c r="H22" s="1456">
        <f>'BS old'!G17</f>
        <v>0</v>
      </c>
      <c r="I22" s="1457"/>
      <c r="J22" s="1460"/>
    </row>
    <row r="23" spans="1:10" s="473" customFormat="1" ht="27.95" customHeight="1" x14ac:dyDescent="0.25">
      <c r="A23" s="1572" t="s">
        <v>508</v>
      </c>
      <c r="B23" s="1478" t="s">
        <v>1310</v>
      </c>
      <c r="C23" s="1595" t="s">
        <v>510</v>
      </c>
      <c r="D23" s="1459">
        <f>'BS old'!D18</f>
        <v>0</v>
      </c>
      <c r="E23" s="1459"/>
      <c r="F23" s="1459"/>
      <c r="G23" s="1456">
        <f>'BS old'!F18</f>
        <v>0</v>
      </c>
      <c r="H23" s="1457"/>
      <c r="I23" s="1458"/>
      <c r="J23" s="474"/>
    </row>
    <row r="24" spans="1:10" s="473" customFormat="1" ht="27.95" customHeight="1" x14ac:dyDescent="0.25">
      <c r="A24" s="1475"/>
      <c r="B24" s="1478"/>
      <c r="C24" s="1479"/>
      <c r="D24" s="1459">
        <f>'BS old'!E18</f>
        <v>0</v>
      </c>
      <c r="E24" s="1459"/>
      <c r="F24" s="1459"/>
      <c r="G24" s="567"/>
      <c r="H24" s="1456">
        <f>'BS old'!G18</f>
        <v>0</v>
      </c>
      <c r="I24" s="1457"/>
      <c r="J24" s="1460"/>
    </row>
    <row r="25" spans="1:10" s="473" customFormat="1" ht="27.95" customHeight="1" x14ac:dyDescent="0.25">
      <c r="A25" s="1572" t="s">
        <v>511</v>
      </c>
      <c r="B25" s="1478" t="s">
        <v>1311</v>
      </c>
      <c r="C25" s="1595" t="s">
        <v>513</v>
      </c>
      <c r="D25" s="1459">
        <f>'BS old'!D19</f>
        <v>0</v>
      </c>
      <c r="E25" s="1459"/>
      <c r="F25" s="1459"/>
      <c r="G25" s="1456">
        <f>'BS old'!F19</f>
        <v>0</v>
      </c>
      <c r="H25" s="1457"/>
      <c r="I25" s="1458"/>
      <c r="J25" s="474"/>
    </row>
    <row r="26" spans="1:10" s="473" customFormat="1" ht="27.95" customHeight="1" x14ac:dyDescent="0.25">
      <c r="A26" s="1475"/>
      <c r="B26" s="1478"/>
      <c r="C26" s="1479"/>
      <c r="D26" s="1459">
        <f>'BS old'!E19</f>
        <v>0</v>
      </c>
      <c r="E26" s="1459"/>
      <c r="F26" s="1459"/>
      <c r="G26" s="567"/>
      <c r="H26" s="1456">
        <f>'BS old'!G19</f>
        <v>0</v>
      </c>
      <c r="I26" s="1457"/>
      <c r="J26" s="1460"/>
    </row>
    <row r="27" spans="1:10" s="475" customFormat="1" ht="27.95" customHeight="1" x14ac:dyDescent="0.25">
      <c r="A27" s="1590" t="s">
        <v>514</v>
      </c>
      <c r="B27" s="1490" t="s">
        <v>515</v>
      </c>
      <c r="C27" s="1599" t="s">
        <v>516</v>
      </c>
      <c r="D27" s="1459">
        <f>'BS old'!D20</f>
        <v>0</v>
      </c>
      <c r="E27" s="1459"/>
      <c r="F27" s="1459"/>
      <c r="G27" s="1456">
        <f>'BS old'!F20</f>
        <v>0</v>
      </c>
      <c r="H27" s="1457"/>
      <c r="I27" s="1458"/>
      <c r="J27" s="474"/>
    </row>
    <row r="28" spans="1:10" s="475" customFormat="1" ht="27.95" customHeight="1" x14ac:dyDescent="0.25">
      <c r="A28" s="1591"/>
      <c r="B28" s="1490"/>
      <c r="C28" s="1600"/>
      <c r="D28" s="1459">
        <f>'BS old'!E20</f>
        <v>0</v>
      </c>
      <c r="E28" s="1459"/>
      <c r="F28" s="1459"/>
      <c r="G28" s="567"/>
      <c r="H28" s="1456">
        <f>'BS old'!G20</f>
        <v>0</v>
      </c>
      <c r="I28" s="1457"/>
      <c r="J28" s="1460"/>
    </row>
    <row r="29" spans="1:10" s="473" customFormat="1" ht="27.95" customHeight="1" x14ac:dyDescent="0.25">
      <c r="A29" s="1588" t="s">
        <v>517</v>
      </c>
      <c r="B29" s="1478" t="s">
        <v>1312</v>
      </c>
      <c r="C29" s="1595" t="s">
        <v>519</v>
      </c>
      <c r="D29" s="1459">
        <f>'BS old'!D21</f>
        <v>0</v>
      </c>
      <c r="E29" s="1459"/>
      <c r="F29" s="1459"/>
      <c r="G29" s="1456">
        <f>'BS old'!F21</f>
        <v>0</v>
      </c>
      <c r="H29" s="1457"/>
      <c r="I29" s="1458"/>
      <c r="J29" s="474"/>
    </row>
    <row r="30" spans="1:10" s="473" customFormat="1" ht="27.95" customHeight="1" x14ac:dyDescent="0.25">
      <c r="A30" s="1589"/>
      <c r="B30" s="1478"/>
      <c r="C30" s="1479"/>
      <c r="D30" s="1459">
        <f>'BS old'!E21</f>
        <v>0</v>
      </c>
      <c r="E30" s="1459"/>
      <c r="F30" s="1459"/>
      <c r="G30" s="567"/>
      <c r="H30" s="1456">
        <f>'BS old'!G21</f>
        <v>0</v>
      </c>
      <c r="I30" s="1457"/>
      <c r="J30" s="1460"/>
    </row>
    <row r="31" spans="1:10" s="473" customFormat="1" ht="27.95" customHeight="1" x14ac:dyDescent="0.25">
      <c r="A31" s="1572" t="s">
        <v>496</v>
      </c>
      <c r="B31" s="1478" t="s">
        <v>1313</v>
      </c>
      <c r="C31" s="1595" t="s">
        <v>521</v>
      </c>
      <c r="D31" s="1459">
        <f>'BS old'!D22</f>
        <v>0</v>
      </c>
      <c r="E31" s="1459"/>
      <c r="F31" s="1459"/>
      <c r="G31" s="1596">
        <f>'BS old'!F22</f>
        <v>0</v>
      </c>
      <c r="H31" s="1597"/>
      <c r="I31" s="1598"/>
      <c r="J31" s="474"/>
    </row>
    <row r="32" spans="1:10" s="473" customFormat="1" ht="27.95" customHeight="1" thickBot="1" x14ac:dyDescent="0.3">
      <c r="A32" s="1475"/>
      <c r="B32" s="1478"/>
      <c r="C32" s="1479"/>
      <c r="D32" s="1459">
        <f>'BS old'!E22</f>
        <v>0</v>
      </c>
      <c r="E32" s="1459"/>
      <c r="F32" s="1459"/>
      <c r="G32" s="567"/>
      <c r="H32" s="1456">
        <f>'BS old'!G22</f>
        <v>0</v>
      </c>
      <c r="I32" s="1457"/>
      <c r="J32" s="1460"/>
    </row>
    <row r="33" spans="1:10" s="473" customFormat="1" ht="11.25" customHeight="1" x14ac:dyDescent="0.25">
      <c r="A33" s="1578" t="s">
        <v>1294</v>
      </c>
      <c r="B33" s="1579" t="s">
        <v>1295</v>
      </c>
      <c r="C33" s="1580" t="s">
        <v>1296</v>
      </c>
      <c r="D33" s="1461" t="s">
        <v>1297</v>
      </c>
      <c r="E33" s="1523"/>
      <c r="F33" s="1523"/>
      <c r="G33" s="1523"/>
      <c r="H33" s="1465"/>
      <c r="I33" s="1526" t="s">
        <v>1298</v>
      </c>
      <c r="J33" s="1527"/>
    </row>
    <row r="34" spans="1:10" s="473" customFormat="1" ht="11.25" customHeight="1" x14ac:dyDescent="0.15">
      <c r="A34" s="1578"/>
      <c r="B34" s="1579"/>
      <c r="C34" s="1580"/>
      <c r="D34" s="1503">
        <v>1</v>
      </c>
      <c r="E34" s="1471" t="s">
        <v>1299</v>
      </c>
      <c r="F34" s="1534"/>
      <c r="G34" s="1530" t="s">
        <v>1300</v>
      </c>
      <c r="H34" s="1532"/>
      <c r="I34" s="1463"/>
      <c r="J34" s="1464"/>
    </row>
    <row r="35" spans="1:10" s="473" customFormat="1" ht="12" customHeight="1" x14ac:dyDescent="0.25">
      <c r="A35" s="1473"/>
      <c r="B35" s="1481"/>
      <c r="C35" s="1483"/>
      <c r="D35" s="1581"/>
      <c r="E35" s="1471" t="s">
        <v>1301</v>
      </c>
      <c r="F35" s="1534"/>
      <c r="G35" s="1463"/>
      <c r="H35" s="1466"/>
      <c r="I35" s="1471" t="s">
        <v>1302</v>
      </c>
      <c r="J35" s="1472"/>
    </row>
    <row r="36" spans="1:10" ht="27.95" customHeight="1" x14ac:dyDescent="0.25">
      <c r="A36" s="1572" t="s">
        <v>499</v>
      </c>
      <c r="B36" s="1477" t="s">
        <v>1314</v>
      </c>
      <c r="C36" s="1479" t="s">
        <v>523</v>
      </c>
      <c r="D36" s="1583">
        <f>'BS old'!D23</f>
        <v>0</v>
      </c>
      <c r="E36" s="1583"/>
      <c r="F36" s="1583"/>
      <c r="G36" s="1528">
        <f>'BS old'!F23</f>
        <v>0</v>
      </c>
      <c r="H36" s="1529"/>
      <c r="I36" s="1594"/>
      <c r="J36" s="602"/>
    </row>
    <row r="37" spans="1:10" ht="27.95" customHeight="1" x14ac:dyDescent="0.25">
      <c r="A37" s="1475"/>
      <c r="B37" s="1478"/>
      <c r="C37" s="1480"/>
      <c r="D37" s="1459">
        <f>'BS old'!E23</f>
        <v>0</v>
      </c>
      <c r="E37" s="1459"/>
      <c r="F37" s="1459"/>
      <c r="G37" s="603"/>
      <c r="H37" s="1456">
        <f>'BS old'!G23</f>
        <v>0</v>
      </c>
      <c r="I37" s="1457"/>
      <c r="J37" s="1460"/>
    </row>
    <row r="38" spans="1:10" ht="27.95" customHeight="1" x14ac:dyDescent="0.25">
      <c r="A38" s="1572" t="s">
        <v>502</v>
      </c>
      <c r="B38" s="1478" t="s">
        <v>1315</v>
      </c>
      <c r="C38" s="1480" t="s">
        <v>525</v>
      </c>
      <c r="D38" s="1459">
        <f>'BS old'!D24</f>
        <v>0</v>
      </c>
      <c r="E38" s="1459"/>
      <c r="F38" s="1459"/>
      <c r="G38" s="1456">
        <f>'BS old'!F24</f>
        <v>0</v>
      </c>
      <c r="H38" s="1457"/>
      <c r="I38" s="1458"/>
      <c r="J38" s="602"/>
    </row>
    <row r="39" spans="1:10" ht="27.95" customHeight="1" x14ac:dyDescent="0.25">
      <c r="A39" s="1475"/>
      <c r="B39" s="1478"/>
      <c r="C39" s="1480"/>
      <c r="D39" s="1459">
        <f>'BS old'!E24</f>
        <v>0</v>
      </c>
      <c r="E39" s="1459"/>
      <c r="F39" s="1459"/>
      <c r="G39" s="603"/>
      <c r="H39" s="1456">
        <f>'BS old'!G24</f>
        <v>0</v>
      </c>
      <c r="I39" s="1457"/>
      <c r="J39" s="1460"/>
    </row>
    <row r="40" spans="1:10" ht="27.95" customHeight="1" x14ac:dyDescent="0.25">
      <c r="A40" s="1572" t="s">
        <v>505</v>
      </c>
      <c r="B40" s="1478" t="s">
        <v>1316</v>
      </c>
      <c r="C40" s="1479" t="s">
        <v>527</v>
      </c>
      <c r="D40" s="1459">
        <f>'BS old'!D25</f>
        <v>0</v>
      </c>
      <c r="E40" s="1459"/>
      <c r="F40" s="1459"/>
      <c r="G40" s="1456">
        <f>'BS old'!F25</f>
        <v>0</v>
      </c>
      <c r="H40" s="1457"/>
      <c r="I40" s="1458"/>
      <c r="J40" s="602"/>
    </row>
    <row r="41" spans="1:10" ht="27.95" customHeight="1" x14ac:dyDescent="0.25">
      <c r="A41" s="1475"/>
      <c r="B41" s="1478"/>
      <c r="C41" s="1480"/>
      <c r="D41" s="1459">
        <f>'BS old'!E25</f>
        <v>0</v>
      </c>
      <c r="E41" s="1459"/>
      <c r="F41" s="1459"/>
      <c r="G41" s="603"/>
      <c r="H41" s="1456">
        <f>'BS old'!G25</f>
        <v>0</v>
      </c>
      <c r="I41" s="1457"/>
      <c r="J41" s="1460"/>
    </row>
    <row r="42" spans="1:10" ht="27.95" customHeight="1" x14ac:dyDescent="0.25">
      <c r="A42" s="1572" t="s">
        <v>508</v>
      </c>
      <c r="B42" s="1478" t="s">
        <v>1317</v>
      </c>
      <c r="C42" s="1480" t="s">
        <v>529</v>
      </c>
      <c r="D42" s="1459">
        <f>'BS old'!D26</f>
        <v>0</v>
      </c>
      <c r="E42" s="1459"/>
      <c r="F42" s="1459"/>
      <c r="G42" s="1456">
        <f>'BS old'!F26</f>
        <v>0</v>
      </c>
      <c r="H42" s="1457"/>
      <c r="I42" s="1458"/>
      <c r="J42" s="602"/>
    </row>
    <row r="43" spans="1:10" ht="27.95" customHeight="1" x14ac:dyDescent="0.25">
      <c r="A43" s="1475"/>
      <c r="B43" s="1478"/>
      <c r="C43" s="1480"/>
      <c r="D43" s="1459">
        <f>'BS old'!E26</f>
        <v>0</v>
      </c>
      <c r="E43" s="1459"/>
      <c r="F43" s="1459"/>
      <c r="G43" s="603"/>
      <c r="H43" s="1456">
        <f>'BS old'!G26</f>
        <v>0</v>
      </c>
      <c r="I43" s="1457"/>
      <c r="J43" s="1460"/>
    </row>
    <row r="44" spans="1:10" ht="27.95" customHeight="1" x14ac:dyDescent="0.25">
      <c r="A44" s="1572" t="s">
        <v>511</v>
      </c>
      <c r="B44" s="1478" t="s">
        <v>1318</v>
      </c>
      <c r="C44" s="1479" t="s">
        <v>531</v>
      </c>
      <c r="D44" s="1459">
        <f>'BS old'!D27</f>
        <v>0</v>
      </c>
      <c r="E44" s="1459"/>
      <c r="F44" s="1459"/>
      <c r="G44" s="1456">
        <f>'BS old'!F27</f>
        <v>0</v>
      </c>
      <c r="H44" s="1457"/>
      <c r="I44" s="1458"/>
      <c r="J44" s="602"/>
    </row>
    <row r="45" spans="1:10" ht="27.95" customHeight="1" x14ac:dyDescent="0.25">
      <c r="A45" s="1475"/>
      <c r="B45" s="1478"/>
      <c r="C45" s="1480"/>
      <c r="D45" s="1459">
        <f>'BS old'!E27</f>
        <v>0</v>
      </c>
      <c r="E45" s="1459"/>
      <c r="F45" s="1459"/>
      <c r="G45" s="603"/>
      <c r="H45" s="1456">
        <f>'BS old'!G27</f>
        <v>0</v>
      </c>
      <c r="I45" s="1457"/>
      <c r="J45" s="1460"/>
    </row>
    <row r="46" spans="1:10" ht="27.95" customHeight="1" x14ac:dyDescent="0.25">
      <c r="A46" s="1572" t="s">
        <v>532</v>
      </c>
      <c r="B46" s="1478" t="s">
        <v>1319</v>
      </c>
      <c r="C46" s="1480" t="s">
        <v>534</v>
      </c>
      <c r="D46" s="1459">
        <f>'BS old'!D28</f>
        <v>0</v>
      </c>
      <c r="E46" s="1459"/>
      <c r="F46" s="1459"/>
      <c r="G46" s="1456">
        <f>'BS old'!F28</f>
        <v>0</v>
      </c>
      <c r="H46" s="1457"/>
      <c r="I46" s="1458"/>
      <c r="J46" s="602"/>
    </row>
    <row r="47" spans="1:10" ht="27.95" customHeight="1" x14ac:dyDescent="0.25">
      <c r="A47" s="1475"/>
      <c r="B47" s="1478"/>
      <c r="C47" s="1480"/>
      <c r="D47" s="1459">
        <f>'BS old'!E28</f>
        <v>0</v>
      </c>
      <c r="E47" s="1459"/>
      <c r="F47" s="1459"/>
      <c r="G47" s="603"/>
      <c r="H47" s="1456">
        <f>'BS old'!G28</f>
        <v>0</v>
      </c>
      <c r="I47" s="1457"/>
      <c r="J47" s="1460"/>
    </row>
    <row r="48" spans="1:10" ht="27.95" customHeight="1" x14ac:dyDescent="0.25">
      <c r="A48" s="1572" t="s">
        <v>535</v>
      </c>
      <c r="B48" s="1478" t="s">
        <v>1320</v>
      </c>
      <c r="C48" s="1479" t="s">
        <v>537</v>
      </c>
      <c r="D48" s="1459">
        <f>'BS old'!D29</f>
        <v>0</v>
      </c>
      <c r="E48" s="1459"/>
      <c r="F48" s="1459"/>
      <c r="G48" s="1456">
        <f>'BS old'!F29</f>
        <v>0</v>
      </c>
      <c r="H48" s="1457"/>
      <c r="I48" s="1458"/>
      <c r="J48" s="602"/>
    </row>
    <row r="49" spans="1:10" ht="27.95" customHeight="1" x14ac:dyDescent="0.25">
      <c r="A49" s="1475"/>
      <c r="B49" s="1478"/>
      <c r="C49" s="1480"/>
      <c r="D49" s="1459">
        <f>'BS old'!E29</f>
        <v>0</v>
      </c>
      <c r="E49" s="1459"/>
      <c r="F49" s="1459"/>
      <c r="G49" s="604"/>
      <c r="H49" s="1456">
        <f>'BS old'!G29</f>
        <v>0</v>
      </c>
      <c r="I49" s="1457"/>
      <c r="J49" s="1460"/>
    </row>
    <row r="50" spans="1:10" ht="27.95" customHeight="1" x14ac:dyDescent="0.25">
      <c r="A50" s="1590" t="s">
        <v>538</v>
      </c>
      <c r="B50" s="1490" t="s">
        <v>1321</v>
      </c>
      <c r="C50" s="1480" t="s">
        <v>540</v>
      </c>
      <c r="D50" s="1459">
        <f>'BS old'!D30</f>
        <v>0</v>
      </c>
      <c r="E50" s="1459"/>
      <c r="F50" s="1459"/>
      <c r="G50" s="1456">
        <f>'BS old'!F30</f>
        <v>0</v>
      </c>
      <c r="H50" s="1457"/>
      <c r="I50" s="1458"/>
      <c r="J50" s="602"/>
    </row>
    <row r="51" spans="1:10" ht="27.95" customHeight="1" x14ac:dyDescent="0.25">
      <c r="A51" s="1591"/>
      <c r="B51" s="1490"/>
      <c r="C51" s="1480"/>
      <c r="D51" s="1459">
        <f>'BS old'!E30</f>
        <v>0</v>
      </c>
      <c r="E51" s="1459"/>
      <c r="F51" s="1459"/>
      <c r="G51" s="604"/>
      <c r="H51" s="1456">
        <f>'BS old'!G30</f>
        <v>0</v>
      </c>
      <c r="I51" s="1457"/>
      <c r="J51" s="1460"/>
    </row>
    <row r="52" spans="1:10" s="404" customFormat="1" ht="27.95" customHeight="1" x14ac:dyDescent="0.25">
      <c r="A52" s="1592" t="s">
        <v>541</v>
      </c>
      <c r="B52" s="1478" t="s">
        <v>1322</v>
      </c>
      <c r="C52" s="1479" t="s">
        <v>543</v>
      </c>
      <c r="D52" s="1459">
        <f>'BS old'!D31</f>
        <v>0</v>
      </c>
      <c r="E52" s="1459"/>
      <c r="F52" s="1459"/>
      <c r="G52" s="1456">
        <f>'BS old'!F31</f>
        <v>0</v>
      </c>
      <c r="H52" s="1457"/>
      <c r="I52" s="1458"/>
      <c r="J52" s="602"/>
    </row>
    <row r="53" spans="1:10" s="404" customFormat="1" ht="27.95" customHeight="1" x14ac:dyDescent="0.25">
      <c r="A53" s="1593"/>
      <c r="B53" s="1478"/>
      <c r="C53" s="1480"/>
      <c r="D53" s="1459">
        <f>'BS old'!E31</f>
        <v>0</v>
      </c>
      <c r="E53" s="1459"/>
      <c r="F53" s="1459"/>
      <c r="G53" s="604"/>
      <c r="H53" s="1456">
        <f>'BS old'!G31</f>
        <v>0</v>
      </c>
      <c r="I53" s="1457"/>
      <c r="J53" s="1460"/>
    </row>
    <row r="54" spans="1:10" ht="27.95" customHeight="1" x14ac:dyDescent="0.25">
      <c r="A54" s="1572" t="s">
        <v>496</v>
      </c>
      <c r="B54" s="1478" t="s">
        <v>1323</v>
      </c>
      <c r="C54" s="1480" t="s">
        <v>545</v>
      </c>
      <c r="D54" s="1459">
        <f>'BS old'!D32</f>
        <v>0</v>
      </c>
      <c r="E54" s="1459"/>
      <c r="F54" s="1459"/>
      <c r="G54" s="1456">
        <f>'BS old'!F32</f>
        <v>0</v>
      </c>
      <c r="H54" s="1457"/>
      <c r="I54" s="1458"/>
      <c r="J54" s="602"/>
    </row>
    <row r="55" spans="1:10" ht="27.95" customHeight="1" x14ac:dyDescent="0.25">
      <c r="A55" s="1475"/>
      <c r="B55" s="1478"/>
      <c r="C55" s="1480"/>
      <c r="D55" s="1459">
        <f>'BS old'!E32</f>
        <v>0</v>
      </c>
      <c r="E55" s="1459"/>
      <c r="F55" s="1459"/>
      <c r="G55" s="604"/>
      <c r="H55" s="1456">
        <f>'BS old'!G32</f>
        <v>0</v>
      </c>
      <c r="I55" s="1457"/>
      <c r="J55" s="1460"/>
    </row>
    <row r="56" spans="1:10" ht="27.95" customHeight="1" x14ac:dyDescent="0.25">
      <c r="A56" s="1572" t="s">
        <v>499</v>
      </c>
      <c r="B56" s="1478" t="s">
        <v>1324</v>
      </c>
      <c r="C56" s="1479" t="s">
        <v>547</v>
      </c>
      <c r="D56" s="1459">
        <f>'BS old'!D33</f>
        <v>0</v>
      </c>
      <c r="E56" s="1459"/>
      <c r="F56" s="1459"/>
      <c r="G56" s="1456">
        <f>'BS old'!F33</f>
        <v>0</v>
      </c>
      <c r="H56" s="1457"/>
      <c r="I56" s="1458"/>
      <c r="J56" s="602"/>
    </row>
    <row r="57" spans="1:10" ht="27.95" customHeight="1" x14ac:dyDescent="0.25">
      <c r="A57" s="1475"/>
      <c r="B57" s="1478"/>
      <c r="C57" s="1480"/>
      <c r="D57" s="1459">
        <f>'BS old'!E33</f>
        <v>0</v>
      </c>
      <c r="E57" s="1459"/>
      <c r="F57" s="1459"/>
      <c r="G57" s="604"/>
      <c r="H57" s="1456">
        <f>'BS old'!G33</f>
        <v>0</v>
      </c>
      <c r="I57" s="1457"/>
      <c r="J57" s="1460"/>
    </row>
    <row r="58" spans="1:10" ht="27.95" customHeight="1" x14ac:dyDescent="0.25">
      <c r="A58" s="1572" t="s">
        <v>502</v>
      </c>
      <c r="B58" s="1478" t="s">
        <v>1325</v>
      </c>
      <c r="C58" s="1480" t="s">
        <v>549</v>
      </c>
      <c r="D58" s="1459">
        <f>'BS old'!D34</f>
        <v>0</v>
      </c>
      <c r="E58" s="1459"/>
      <c r="F58" s="1459"/>
      <c r="G58" s="1456">
        <f>'BS old'!F34</f>
        <v>0</v>
      </c>
      <c r="H58" s="1457"/>
      <c r="I58" s="1458"/>
      <c r="J58" s="602"/>
    </row>
    <row r="59" spans="1:10" ht="27.95" customHeight="1" x14ac:dyDescent="0.25">
      <c r="A59" s="1475"/>
      <c r="B59" s="1584"/>
      <c r="C59" s="1480"/>
      <c r="D59" s="1459">
        <f>'BS old'!E34</f>
        <v>0</v>
      </c>
      <c r="E59" s="1459"/>
      <c r="F59" s="1459"/>
      <c r="G59" s="604"/>
      <c r="H59" s="1456">
        <f>'BS old'!G34</f>
        <v>0</v>
      </c>
      <c r="I59" s="1457"/>
      <c r="J59" s="1460"/>
    </row>
    <row r="60" spans="1:10" ht="27.95" customHeight="1" x14ac:dyDescent="0.25">
      <c r="A60" s="1572" t="s">
        <v>505</v>
      </c>
      <c r="B60" s="1478" t="s">
        <v>1326</v>
      </c>
      <c r="C60" s="1479" t="s">
        <v>551</v>
      </c>
      <c r="D60" s="1459">
        <f>'BS old'!D35</f>
        <v>0</v>
      </c>
      <c r="E60" s="1459"/>
      <c r="F60" s="1459"/>
      <c r="G60" s="1456">
        <f>'BS old'!F35</f>
        <v>0</v>
      </c>
      <c r="H60" s="1457"/>
      <c r="I60" s="1458"/>
      <c r="J60" s="602"/>
    </row>
    <row r="61" spans="1:10" ht="27.95" customHeight="1" x14ac:dyDescent="0.25">
      <c r="A61" s="1475"/>
      <c r="B61" s="1478"/>
      <c r="C61" s="1480"/>
      <c r="D61" s="1459">
        <f>'BS old'!E35</f>
        <v>0</v>
      </c>
      <c r="E61" s="1459"/>
      <c r="F61" s="1459"/>
      <c r="G61" s="604"/>
      <c r="H61" s="1456">
        <f>'BS old'!G35</f>
        <v>0</v>
      </c>
      <c r="I61" s="1457"/>
      <c r="J61" s="1460"/>
    </row>
    <row r="62" spans="1:10" ht="27.95" customHeight="1" x14ac:dyDescent="0.25">
      <c r="A62" s="1572" t="s">
        <v>508</v>
      </c>
      <c r="B62" s="1478" t="s">
        <v>1327</v>
      </c>
      <c r="C62" s="1480" t="s">
        <v>553</v>
      </c>
      <c r="D62" s="1459">
        <f>'BS old'!D36</f>
        <v>0</v>
      </c>
      <c r="E62" s="1459"/>
      <c r="F62" s="1459"/>
      <c r="G62" s="1456">
        <f>'BS old'!F36</f>
        <v>0</v>
      </c>
      <c r="H62" s="1457"/>
      <c r="I62" s="1458"/>
      <c r="J62" s="602"/>
    </row>
    <row r="63" spans="1:10" ht="27.95" customHeight="1" x14ac:dyDescent="0.25">
      <c r="A63" s="1475"/>
      <c r="B63" s="1478"/>
      <c r="C63" s="1480"/>
      <c r="D63" s="1459">
        <f>'BS old'!E36</f>
        <v>0</v>
      </c>
      <c r="E63" s="1459"/>
      <c r="F63" s="1459"/>
      <c r="G63" s="567"/>
      <c r="H63" s="1456">
        <f>'BS old'!G36</f>
        <v>0</v>
      </c>
      <c r="I63" s="1457"/>
      <c r="J63" s="1460"/>
    </row>
    <row r="64" spans="1:10" ht="11.25" customHeight="1" x14ac:dyDescent="0.25">
      <c r="A64" s="1578" t="s">
        <v>1294</v>
      </c>
      <c r="B64" s="1579" t="s">
        <v>1295</v>
      </c>
      <c r="C64" s="1580" t="s">
        <v>1296</v>
      </c>
      <c r="D64" s="1463" t="s">
        <v>1297</v>
      </c>
      <c r="E64" s="1485"/>
      <c r="F64" s="1485"/>
      <c r="G64" s="1485"/>
      <c r="H64" s="1466"/>
      <c r="I64" s="1467" t="s">
        <v>1298</v>
      </c>
      <c r="J64" s="1468"/>
    </row>
    <row r="65" spans="1:10" ht="11.25" customHeight="1" x14ac:dyDescent="0.15">
      <c r="A65" s="1578"/>
      <c r="B65" s="1579"/>
      <c r="C65" s="1580"/>
      <c r="D65" s="1503">
        <v>1</v>
      </c>
      <c r="E65" s="1471" t="s">
        <v>1299</v>
      </c>
      <c r="F65" s="1534"/>
      <c r="G65" s="1530" t="s">
        <v>1300</v>
      </c>
      <c r="H65" s="1532"/>
      <c r="I65" s="1463"/>
      <c r="J65" s="1464"/>
    </row>
    <row r="66" spans="1:10" ht="11.25" customHeight="1" x14ac:dyDescent="0.25">
      <c r="A66" s="1473"/>
      <c r="B66" s="1481"/>
      <c r="C66" s="1483"/>
      <c r="D66" s="1581"/>
      <c r="E66" s="1471" t="s">
        <v>1301</v>
      </c>
      <c r="F66" s="1534"/>
      <c r="G66" s="1463"/>
      <c r="H66" s="1466"/>
      <c r="I66" s="1471" t="s">
        <v>1302</v>
      </c>
      <c r="J66" s="1472"/>
    </row>
    <row r="67" spans="1:10" ht="27.95" customHeight="1" x14ac:dyDescent="0.25">
      <c r="A67" s="1572" t="s">
        <v>511</v>
      </c>
      <c r="B67" s="1477" t="s">
        <v>1328</v>
      </c>
      <c r="C67" s="1480" t="s">
        <v>852</v>
      </c>
      <c r="D67" s="1459">
        <f>'BS old'!D37</f>
        <v>0</v>
      </c>
      <c r="E67" s="1459"/>
      <c r="F67" s="1456"/>
      <c r="G67" s="1456">
        <f>'BS old'!F37</f>
        <v>0</v>
      </c>
      <c r="H67" s="1457"/>
      <c r="I67" s="1458"/>
      <c r="J67" s="602"/>
    </row>
    <row r="68" spans="1:10" ht="27.95" customHeight="1" x14ac:dyDescent="0.25">
      <c r="A68" s="1475"/>
      <c r="B68" s="1478"/>
      <c r="C68" s="1480"/>
      <c r="D68" s="1459">
        <f>'BS old'!E37</f>
        <v>0</v>
      </c>
      <c r="E68" s="1459"/>
      <c r="F68" s="1459"/>
      <c r="G68" s="605"/>
      <c r="H68" s="1456">
        <f>'BS old'!G37</f>
        <v>0</v>
      </c>
      <c r="I68" s="1457"/>
      <c r="J68" s="1460"/>
    </row>
    <row r="69" spans="1:10" ht="27.95" customHeight="1" x14ac:dyDescent="0.25">
      <c r="A69" s="1572" t="s">
        <v>532</v>
      </c>
      <c r="B69" s="1478" t="s">
        <v>1329</v>
      </c>
      <c r="C69" s="1480" t="s">
        <v>855</v>
      </c>
      <c r="D69" s="1459">
        <f>'BS old'!D38</f>
        <v>0</v>
      </c>
      <c r="E69" s="1459"/>
      <c r="F69" s="1456"/>
      <c r="G69" s="1456">
        <f>'BS old'!F38</f>
        <v>0</v>
      </c>
      <c r="H69" s="1457"/>
      <c r="I69" s="1458"/>
      <c r="J69" s="602"/>
    </row>
    <row r="70" spans="1:10" ht="27.95" customHeight="1" x14ac:dyDescent="0.25">
      <c r="A70" s="1475"/>
      <c r="B70" s="1478"/>
      <c r="C70" s="1480"/>
      <c r="D70" s="1459">
        <f>'BS old'!E38</f>
        <v>0</v>
      </c>
      <c r="E70" s="1459"/>
      <c r="F70" s="1459"/>
      <c r="G70" s="605"/>
      <c r="H70" s="1456">
        <f>'BS old'!G38</f>
        <v>0</v>
      </c>
      <c r="I70" s="1457"/>
      <c r="J70" s="1460"/>
    </row>
    <row r="71" spans="1:10" ht="27.95" customHeight="1" x14ac:dyDescent="0.25">
      <c r="A71" s="1576" t="s">
        <v>558</v>
      </c>
      <c r="B71" s="1490" t="s">
        <v>1330</v>
      </c>
      <c r="C71" s="1480" t="s">
        <v>858</v>
      </c>
      <c r="D71" s="1459">
        <f>'BS old'!D39</f>
        <v>0</v>
      </c>
      <c r="E71" s="1459"/>
      <c r="F71" s="1456"/>
      <c r="G71" s="1456">
        <f>'BS old'!F39</f>
        <v>0</v>
      </c>
      <c r="H71" s="1457"/>
      <c r="I71" s="1458"/>
      <c r="J71" s="602"/>
    </row>
    <row r="72" spans="1:10" ht="27.95" customHeight="1" x14ac:dyDescent="0.25">
      <c r="A72" s="1577"/>
      <c r="B72" s="1490"/>
      <c r="C72" s="1480"/>
      <c r="D72" s="1459">
        <f>'BS old'!E39</f>
        <v>0</v>
      </c>
      <c r="E72" s="1459"/>
      <c r="F72" s="1459"/>
      <c r="G72" s="605"/>
      <c r="H72" s="1456">
        <f>'BS old'!G39</f>
        <v>0</v>
      </c>
      <c r="I72" s="1457"/>
      <c r="J72" s="1460"/>
    </row>
    <row r="73" spans="1:10" s="404" customFormat="1" ht="27.95" customHeight="1" x14ac:dyDescent="0.25">
      <c r="A73" s="1590" t="s">
        <v>561</v>
      </c>
      <c r="B73" s="1490" t="s">
        <v>562</v>
      </c>
      <c r="C73" s="1480" t="s">
        <v>861</v>
      </c>
      <c r="D73" s="1459">
        <f>'BS old'!D40</f>
        <v>0</v>
      </c>
      <c r="E73" s="1459"/>
      <c r="F73" s="1456"/>
      <c r="G73" s="1456">
        <f>'BS old'!F40</f>
        <v>0</v>
      </c>
      <c r="H73" s="1457"/>
      <c r="I73" s="1458"/>
      <c r="J73" s="602"/>
    </row>
    <row r="74" spans="1:10" s="404" customFormat="1" ht="27.95" customHeight="1" x14ac:dyDescent="0.25">
      <c r="A74" s="1591"/>
      <c r="B74" s="1490"/>
      <c r="C74" s="1480"/>
      <c r="D74" s="1459">
        <f>'BS old'!E40</f>
        <v>0</v>
      </c>
      <c r="E74" s="1459"/>
      <c r="F74" s="1459"/>
      <c r="G74" s="605"/>
      <c r="H74" s="1456">
        <f>'BS old'!G40</f>
        <v>0</v>
      </c>
      <c r="I74" s="1457"/>
      <c r="J74" s="1460"/>
    </row>
    <row r="75" spans="1:10" s="404" customFormat="1" ht="27.95" customHeight="1" x14ac:dyDescent="0.25">
      <c r="A75" s="1588" t="s">
        <v>564</v>
      </c>
      <c r="B75" s="1478" t="s">
        <v>1331</v>
      </c>
      <c r="C75" s="1480" t="s">
        <v>864</v>
      </c>
      <c r="D75" s="1459">
        <f>'BS old'!D41</f>
        <v>0</v>
      </c>
      <c r="E75" s="1459"/>
      <c r="F75" s="1456"/>
      <c r="G75" s="1456">
        <f>'BS old'!F41</f>
        <v>0</v>
      </c>
      <c r="H75" s="1457"/>
      <c r="I75" s="1458"/>
      <c r="J75" s="602"/>
    </row>
    <row r="76" spans="1:10" s="404" customFormat="1" ht="27.95" customHeight="1" x14ac:dyDescent="0.25">
      <c r="A76" s="1589"/>
      <c r="B76" s="1478"/>
      <c r="C76" s="1480"/>
      <c r="D76" s="1459">
        <f>'BS old'!E41</f>
        <v>0</v>
      </c>
      <c r="E76" s="1459"/>
      <c r="F76" s="1459"/>
      <c r="G76" s="605"/>
      <c r="H76" s="1456">
        <f>'BS old'!G41</f>
        <v>0</v>
      </c>
      <c r="I76" s="1457"/>
      <c r="J76" s="1460"/>
    </row>
    <row r="77" spans="1:10" ht="27.95" customHeight="1" x14ac:dyDescent="0.25">
      <c r="A77" s="1572" t="s">
        <v>496</v>
      </c>
      <c r="B77" s="1478" t="s">
        <v>1332</v>
      </c>
      <c r="C77" s="1480" t="s">
        <v>867</v>
      </c>
      <c r="D77" s="1459">
        <f>'BS old'!D42</f>
        <v>0</v>
      </c>
      <c r="E77" s="1459"/>
      <c r="F77" s="1456"/>
      <c r="G77" s="1456">
        <f>'BS old'!F42</f>
        <v>0</v>
      </c>
      <c r="H77" s="1457"/>
      <c r="I77" s="1458"/>
      <c r="J77" s="602"/>
    </row>
    <row r="78" spans="1:10" ht="27.95" customHeight="1" x14ac:dyDescent="0.25">
      <c r="A78" s="1475"/>
      <c r="B78" s="1478"/>
      <c r="C78" s="1480"/>
      <c r="D78" s="1459">
        <f>'BS old'!E42</f>
        <v>0</v>
      </c>
      <c r="E78" s="1459"/>
      <c r="F78" s="1459"/>
      <c r="G78" s="605"/>
      <c r="H78" s="1456">
        <f>'BS old'!G42</f>
        <v>0</v>
      </c>
      <c r="I78" s="1457"/>
      <c r="J78" s="1460"/>
    </row>
    <row r="79" spans="1:10" ht="27.95" customHeight="1" x14ac:dyDescent="0.25">
      <c r="A79" s="1572" t="s">
        <v>499</v>
      </c>
      <c r="B79" s="1478" t="s">
        <v>1333</v>
      </c>
      <c r="C79" s="1480" t="s">
        <v>870</v>
      </c>
      <c r="D79" s="1459">
        <f>'BS old'!D43</f>
        <v>0</v>
      </c>
      <c r="E79" s="1459"/>
      <c r="F79" s="1456"/>
      <c r="G79" s="1456">
        <f>'BS old'!F43</f>
        <v>0</v>
      </c>
      <c r="H79" s="1457"/>
      <c r="I79" s="1458"/>
      <c r="J79" s="602"/>
    </row>
    <row r="80" spans="1:10" ht="27.95" customHeight="1" x14ac:dyDescent="0.25">
      <c r="A80" s="1475"/>
      <c r="B80" s="1478"/>
      <c r="C80" s="1480"/>
      <c r="D80" s="1459">
        <f>'BS old'!E43</f>
        <v>0</v>
      </c>
      <c r="E80" s="1459"/>
      <c r="F80" s="1459"/>
      <c r="G80" s="605"/>
      <c r="H80" s="1456">
        <f>'BS old'!G43</f>
        <v>0</v>
      </c>
      <c r="I80" s="1457"/>
      <c r="J80" s="1460"/>
    </row>
    <row r="81" spans="1:10" ht="27.95" customHeight="1" x14ac:dyDescent="0.25">
      <c r="A81" s="1572" t="s">
        <v>502</v>
      </c>
      <c r="B81" s="1478" t="s">
        <v>1334</v>
      </c>
      <c r="C81" s="1480" t="s">
        <v>873</v>
      </c>
      <c r="D81" s="1459">
        <f>'BS old'!D44</f>
        <v>0</v>
      </c>
      <c r="E81" s="1459"/>
      <c r="F81" s="1456"/>
      <c r="G81" s="1456">
        <f>'BS old'!F44</f>
        <v>0</v>
      </c>
      <c r="H81" s="1457"/>
      <c r="I81" s="1458"/>
      <c r="J81" s="602"/>
    </row>
    <row r="82" spans="1:10" ht="27.95" customHeight="1" x14ac:dyDescent="0.25">
      <c r="A82" s="1475"/>
      <c r="B82" s="1478"/>
      <c r="C82" s="1480"/>
      <c r="D82" s="1459">
        <f>'BS old'!E44</f>
        <v>0</v>
      </c>
      <c r="E82" s="1459"/>
      <c r="F82" s="1459"/>
      <c r="G82" s="605"/>
      <c r="H82" s="1456">
        <f>'BS old'!G44</f>
        <v>0</v>
      </c>
      <c r="I82" s="1457"/>
      <c r="J82" s="1460"/>
    </row>
    <row r="83" spans="1:10" ht="27.95" customHeight="1" x14ac:dyDescent="0.25">
      <c r="A83" s="1572" t="s">
        <v>505</v>
      </c>
      <c r="B83" s="1478" t="s">
        <v>1335</v>
      </c>
      <c r="C83" s="1480" t="s">
        <v>876</v>
      </c>
      <c r="D83" s="1459">
        <f>'BS old'!D45</f>
        <v>0</v>
      </c>
      <c r="E83" s="1459"/>
      <c r="F83" s="1456"/>
      <c r="G83" s="1456">
        <f>'BS old'!F45</f>
        <v>0</v>
      </c>
      <c r="H83" s="1457"/>
      <c r="I83" s="1458"/>
      <c r="J83" s="602"/>
    </row>
    <row r="84" spans="1:10" ht="27.95" customHeight="1" x14ac:dyDescent="0.25">
      <c r="A84" s="1475"/>
      <c r="B84" s="1478"/>
      <c r="C84" s="1480"/>
      <c r="D84" s="1459">
        <f>'BS old'!E45</f>
        <v>0</v>
      </c>
      <c r="E84" s="1459"/>
      <c r="F84" s="1459"/>
      <c r="G84" s="605"/>
      <c r="H84" s="1456">
        <f>'BS old'!G45</f>
        <v>0</v>
      </c>
      <c r="I84" s="1457"/>
      <c r="J84" s="1460"/>
    </row>
    <row r="85" spans="1:10" ht="27.95" customHeight="1" x14ac:dyDescent="0.25">
      <c r="A85" s="1572" t="s">
        <v>508</v>
      </c>
      <c r="B85" s="1478" t="s">
        <v>1336</v>
      </c>
      <c r="C85" s="1480" t="s">
        <v>879</v>
      </c>
      <c r="D85" s="1459">
        <f>'BS old'!D46</f>
        <v>0</v>
      </c>
      <c r="E85" s="1459"/>
      <c r="F85" s="1456"/>
      <c r="G85" s="1456">
        <f>'BS old'!F46</f>
        <v>0</v>
      </c>
      <c r="H85" s="1457"/>
      <c r="I85" s="1458"/>
      <c r="J85" s="602"/>
    </row>
    <row r="86" spans="1:10" ht="27.95" customHeight="1" x14ac:dyDescent="0.25">
      <c r="A86" s="1475"/>
      <c r="B86" s="1478"/>
      <c r="C86" s="1480"/>
      <c r="D86" s="1459">
        <f>'BS old'!E46</f>
        <v>0</v>
      </c>
      <c r="E86" s="1459"/>
      <c r="F86" s="1459"/>
      <c r="G86" s="605"/>
      <c r="H86" s="1456">
        <f>'BS old'!G46</f>
        <v>0</v>
      </c>
      <c r="I86" s="1457"/>
      <c r="J86" s="1460"/>
    </row>
    <row r="87" spans="1:10" ht="27.95" customHeight="1" x14ac:dyDescent="0.25">
      <c r="A87" s="1590" t="s">
        <v>577</v>
      </c>
      <c r="B87" s="1490" t="s">
        <v>578</v>
      </c>
      <c r="C87" s="1480" t="s">
        <v>882</v>
      </c>
      <c r="D87" s="1459">
        <f>'BS old'!D47</f>
        <v>0</v>
      </c>
      <c r="E87" s="1459"/>
      <c r="F87" s="1456"/>
      <c r="G87" s="1456">
        <f>'BS old'!F47</f>
        <v>0</v>
      </c>
      <c r="H87" s="1457"/>
      <c r="I87" s="1458"/>
      <c r="J87" s="602"/>
    </row>
    <row r="88" spans="1:10" ht="27.95" customHeight="1" x14ac:dyDescent="0.25">
      <c r="A88" s="1591"/>
      <c r="B88" s="1490"/>
      <c r="C88" s="1480"/>
      <c r="D88" s="1459">
        <f>'BS old'!E47</f>
        <v>0</v>
      </c>
      <c r="E88" s="1459"/>
      <c r="F88" s="1459"/>
      <c r="G88" s="605"/>
      <c r="H88" s="1456">
        <f>'BS old'!G47</f>
        <v>0</v>
      </c>
      <c r="I88" s="1457"/>
      <c r="J88" s="1460"/>
    </row>
    <row r="89" spans="1:10" s="404" customFormat="1" ht="27.95" customHeight="1" x14ac:dyDescent="0.25">
      <c r="A89" s="1588" t="s">
        <v>580</v>
      </c>
      <c r="B89" s="1478" t="s">
        <v>1337</v>
      </c>
      <c r="C89" s="1480" t="s">
        <v>885</v>
      </c>
      <c r="D89" s="1459">
        <f>'BS old'!D48</f>
        <v>0</v>
      </c>
      <c r="E89" s="1459"/>
      <c r="F89" s="1456"/>
      <c r="G89" s="1456">
        <f>'BS old'!F48</f>
        <v>0</v>
      </c>
      <c r="H89" s="1457"/>
      <c r="I89" s="1458"/>
      <c r="J89" s="602"/>
    </row>
    <row r="90" spans="1:10" s="404" customFormat="1" ht="27.95" customHeight="1" x14ac:dyDescent="0.25">
      <c r="A90" s="1589"/>
      <c r="B90" s="1584"/>
      <c r="C90" s="1480"/>
      <c r="D90" s="1459">
        <f>'BS old'!E48</f>
        <v>0</v>
      </c>
      <c r="E90" s="1459"/>
      <c r="F90" s="1459"/>
      <c r="G90" s="605"/>
      <c r="H90" s="1456">
        <f>'BS old'!G48</f>
        <v>0</v>
      </c>
      <c r="I90" s="1457"/>
      <c r="J90" s="1460"/>
    </row>
    <row r="91" spans="1:10" s="404" customFormat="1" ht="27.95" customHeight="1" x14ac:dyDescent="0.25">
      <c r="A91" s="1572" t="s">
        <v>496</v>
      </c>
      <c r="B91" s="1584" t="s">
        <v>583</v>
      </c>
      <c r="C91" s="1480" t="s">
        <v>888</v>
      </c>
      <c r="D91" s="1459">
        <f>'BS old'!D49</f>
        <v>0</v>
      </c>
      <c r="E91" s="1459"/>
      <c r="F91" s="1456"/>
      <c r="G91" s="1456">
        <f>'BS old'!F49</f>
        <v>0</v>
      </c>
      <c r="H91" s="1457"/>
      <c r="I91" s="1458"/>
      <c r="J91" s="602"/>
    </row>
    <row r="92" spans="1:10" s="404" customFormat="1" ht="27.95" customHeight="1" x14ac:dyDescent="0.25">
      <c r="A92" s="1475"/>
      <c r="B92" s="1477"/>
      <c r="C92" s="1480"/>
      <c r="D92" s="1459">
        <f>'BS old'!E49</f>
        <v>0</v>
      </c>
      <c r="E92" s="1459"/>
      <c r="F92" s="1459"/>
      <c r="G92" s="605"/>
      <c r="H92" s="1456">
        <f>'BS old'!G49</f>
        <v>0</v>
      </c>
      <c r="I92" s="1457"/>
      <c r="J92" s="1460"/>
    </row>
    <row r="93" spans="1:10" ht="27.95" customHeight="1" x14ac:dyDescent="0.25">
      <c r="A93" s="1572" t="s">
        <v>499</v>
      </c>
      <c r="B93" s="1584" t="s">
        <v>1338</v>
      </c>
      <c r="C93" s="1480" t="s">
        <v>891</v>
      </c>
      <c r="D93" s="1459">
        <f>'BS old'!D50</f>
        <v>0</v>
      </c>
      <c r="E93" s="1459"/>
      <c r="F93" s="1456"/>
      <c r="G93" s="1456">
        <f>'BS old'!F50</f>
        <v>0</v>
      </c>
      <c r="H93" s="1457"/>
      <c r="I93" s="1458"/>
      <c r="J93" s="602"/>
    </row>
    <row r="94" spans="1:10" ht="27.95" customHeight="1" x14ac:dyDescent="0.25">
      <c r="A94" s="1475"/>
      <c r="B94" s="1477"/>
      <c r="C94" s="1480"/>
      <c r="D94" s="1459">
        <f>'BS old'!E50</f>
        <v>0</v>
      </c>
      <c r="E94" s="1459"/>
      <c r="F94" s="1459"/>
      <c r="G94" s="557"/>
      <c r="H94" s="1456">
        <f>'BS old'!G50</f>
        <v>0</v>
      </c>
      <c r="I94" s="1457"/>
      <c r="J94" s="1460"/>
    </row>
    <row r="95" spans="1:10" ht="11.25" customHeight="1" x14ac:dyDescent="0.25">
      <c r="A95" s="1578" t="s">
        <v>1294</v>
      </c>
      <c r="B95" s="1579" t="s">
        <v>1295</v>
      </c>
      <c r="C95" s="1580" t="s">
        <v>1296</v>
      </c>
      <c r="D95" s="1463" t="s">
        <v>1297</v>
      </c>
      <c r="E95" s="1485"/>
      <c r="F95" s="1485"/>
      <c r="G95" s="1485"/>
      <c r="H95" s="1466"/>
      <c r="I95" s="1467" t="s">
        <v>1298</v>
      </c>
      <c r="J95" s="1468"/>
    </row>
    <row r="96" spans="1:10" ht="11.25" customHeight="1" x14ac:dyDescent="0.15">
      <c r="A96" s="1578"/>
      <c r="B96" s="1579"/>
      <c r="C96" s="1580"/>
      <c r="D96" s="1503">
        <v>1</v>
      </c>
      <c r="E96" s="1471" t="s">
        <v>1299</v>
      </c>
      <c r="F96" s="1534"/>
      <c r="G96" s="1530" t="s">
        <v>1300</v>
      </c>
      <c r="H96" s="1532"/>
      <c r="I96" s="1463"/>
      <c r="J96" s="1464"/>
    </row>
    <row r="97" spans="1:12" ht="12" customHeight="1" x14ac:dyDescent="0.25">
      <c r="A97" s="1473"/>
      <c r="B97" s="1481"/>
      <c r="C97" s="1483"/>
      <c r="D97" s="1581"/>
      <c r="E97" s="1471" t="s">
        <v>1301</v>
      </c>
      <c r="F97" s="1534"/>
      <c r="G97" s="1463"/>
      <c r="H97" s="1466"/>
      <c r="I97" s="1471" t="s">
        <v>1302</v>
      </c>
      <c r="J97" s="1472"/>
    </row>
    <row r="98" spans="1:12" ht="27.95" customHeight="1" x14ac:dyDescent="0.25">
      <c r="A98" s="1572" t="s">
        <v>502</v>
      </c>
      <c r="B98" s="1587" t="s">
        <v>1339</v>
      </c>
      <c r="C98" s="1479" t="s">
        <v>894</v>
      </c>
      <c r="D98" s="1459">
        <f>'BS old'!D51</f>
        <v>0</v>
      </c>
      <c r="E98" s="1459"/>
      <c r="F98" s="1459"/>
      <c r="G98" s="1456">
        <f>'BS old'!F51</f>
        <v>0</v>
      </c>
      <c r="H98" s="1457"/>
      <c r="I98" s="1458"/>
      <c r="J98" s="602"/>
      <c r="L98" s="456" t="s">
        <v>983</v>
      </c>
    </row>
    <row r="99" spans="1:12" ht="27.95" customHeight="1" x14ac:dyDescent="0.25">
      <c r="A99" s="1475"/>
      <c r="B99" s="1477"/>
      <c r="C99" s="1480"/>
      <c r="D99" s="1459">
        <f>'BS old'!E51</f>
        <v>0</v>
      </c>
      <c r="E99" s="1459"/>
      <c r="F99" s="1459"/>
      <c r="G99" s="603"/>
      <c r="H99" s="1456">
        <f>'BS old'!G51</f>
        <v>0</v>
      </c>
      <c r="I99" s="1457"/>
      <c r="J99" s="1460"/>
    </row>
    <row r="100" spans="1:12" ht="27.95" customHeight="1" x14ac:dyDescent="0.25">
      <c r="A100" s="1572" t="s">
        <v>505</v>
      </c>
      <c r="B100" s="1478" t="s">
        <v>1340</v>
      </c>
      <c r="C100" s="1480" t="s">
        <v>897</v>
      </c>
      <c r="D100" s="1459">
        <f>'BS old'!D52</f>
        <v>0</v>
      </c>
      <c r="E100" s="1459"/>
      <c r="F100" s="1459"/>
      <c r="G100" s="1456">
        <f>'BS old'!F52</f>
        <v>0</v>
      </c>
      <c r="H100" s="1457"/>
      <c r="I100" s="1458"/>
      <c r="J100" s="602"/>
    </row>
    <row r="101" spans="1:12" ht="27.95" customHeight="1" x14ac:dyDescent="0.25">
      <c r="A101" s="1475"/>
      <c r="B101" s="1478"/>
      <c r="C101" s="1480"/>
      <c r="D101" s="1459">
        <f>'BS old'!E52</f>
        <v>0</v>
      </c>
      <c r="E101" s="1459"/>
      <c r="F101" s="1459"/>
      <c r="G101" s="603"/>
      <c r="H101" s="1456">
        <f>'BS old'!G52</f>
        <v>0</v>
      </c>
      <c r="I101" s="1457"/>
      <c r="J101" s="1460"/>
    </row>
    <row r="102" spans="1:12" ht="27.95" customHeight="1" x14ac:dyDescent="0.25">
      <c r="A102" s="1572" t="s">
        <v>508</v>
      </c>
      <c r="B102" s="1478" t="s">
        <v>1341</v>
      </c>
      <c r="C102" s="1479" t="s">
        <v>900</v>
      </c>
      <c r="D102" s="1459">
        <f>'BS old'!D53</f>
        <v>0</v>
      </c>
      <c r="E102" s="1459"/>
      <c r="F102" s="1459"/>
      <c r="G102" s="1456">
        <f>'BS old'!F53</f>
        <v>0</v>
      </c>
      <c r="H102" s="1457"/>
      <c r="I102" s="1458"/>
      <c r="J102" s="602"/>
    </row>
    <row r="103" spans="1:12" ht="27.95" customHeight="1" x14ac:dyDescent="0.25">
      <c r="A103" s="1475"/>
      <c r="B103" s="1478"/>
      <c r="C103" s="1480"/>
      <c r="D103" s="1459">
        <f>'BS old'!E53</f>
        <v>0</v>
      </c>
      <c r="E103" s="1459"/>
      <c r="F103" s="1459"/>
      <c r="G103" s="603"/>
      <c r="H103" s="1456">
        <f>'BS old'!G53</f>
        <v>0</v>
      </c>
      <c r="I103" s="1457"/>
      <c r="J103" s="1460"/>
    </row>
    <row r="104" spans="1:12" ht="27.95" customHeight="1" x14ac:dyDescent="0.25">
      <c r="A104" s="1572" t="s">
        <v>511</v>
      </c>
      <c r="B104" s="1478" t="s">
        <v>1342</v>
      </c>
      <c r="C104" s="1480" t="s">
        <v>903</v>
      </c>
      <c r="D104" s="1459">
        <f>'BS old'!D54</f>
        <v>0</v>
      </c>
      <c r="E104" s="1459"/>
      <c r="F104" s="1459"/>
      <c r="G104" s="1456">
        <f>'BS old'!F54</f>
        <v>0</v>
      </c>
      <c r="H104" s="1457"/>
      <c r="I104" s="1458"/>
      <c r="J104" s="602"/>
    </row>
    <row r="105" spans="1:12" ht="27.95" customHeight="1" x14ac:dyDescent="0.25">
      <c r="A105" s="1475"/>
      <c r="B105" s="1478"/>
      <c r="C105" s="1480"/>
      <c r="D105" s="1459">
        <f>'BS old'!E54</f>
        <v>0</v>
      </c>
      <c r="E105" s="1459"/>
      <c r="F105" s="1459"/>
      <c r="G105" s="603"/>
      <c r="H105" s="1456">
        <f>'BS old'!G54</f>
        <v>0</v>
      </c>
      <c r="I105" s="1457"/>
      <c r="J105" s="1460"/>
    </row>
    <row r="106" spans="1:12" ht="27.95" customHeight="1" x14ac:dyDescent="0.25">
      <c r="A106" s="1582" t="s">
        <v>595</v>
      </c>
      <c r="B106" s="1490" t="s">
        <v>596</v>
      </c>
      <c r="C106" s="1479" t="s">
        <v>905</v>
      </c>
      <c r="D106" s="1459">
        <f>'BS old'!D55</f>
        <v>0</v>
      </c>
      <c r="E106" s="1459"/>
      <c r="F106" s="1459"/>
      <c r="G106" s="1456">
        <f>'BS old'!F55</f>
        <v>0</v>
      </c>
      <c r="H106" s="1457"/>
      <c r="I106" s="1458"/>
      <c r="J106" s="602"/>
    </row>
    <row r="107" spans="1:12" ht="27.95" customHeight="1" x14ac:dyDescent="0.25">
      <c r="A107" s="1491"/>
      <c r="B107" s="1490"/>
      <c r="C107" s="1480"/>
      <c r="D107" s="1459">
        <f>'BS old'!E55</f>
        <v>0</v>
      </c>
      <c r="E107" s="1459"/>
      <c r="F107" s="1459"/>
      <c r="G107" s="603"/>
      <c r="H107" s="1456">
        <f>'BS old'!G55</f>
        <v>0</v>
      </c>
      <c r="I107" s="1457"/>
      <c r="J107" s="1460"/>
    </row>
    <row r="108" spans="1:12" s="404" customFormat="1" ht="27.95" customHeight="1" x14ac:dyDescent="0.25">
      <c r="A108" s="1585" t="s">
        <v>598</v>
      </c>
      <c r="B108" s="1478" t="s">
        <v>1343</v>
      </c>
      <c r="C108" s="1480" t="s">
        <v>908</v>
      </c>
      <c r="D108" s="1459">
        <f>'BS old'!D56</f>
        <v>0</v>
      </c>
      <c r="E108" s="1459"/>
      <c r="F108" s="1459"/>
      <c r="G108" s="1456">
        <f>'BS old'!F56</f>
        <v>0</v>
      </c>
      <c r="H108" s="1457"/>
      <c r="I108" s="1458"/>
      <c r="J108" s="602"/>
    </row>
    <row r="109" spans="1:12" s="404" customFormat="1" ht="27.95" customHeight="1" x14ac:dyDescent="0.25">
      <c r="A109" s="1586"/>
      <c r="B109" s="1478"/>
      <c r="C109" s="1480"/>
      <c r="D109" s="1459">
        <f>'BS old'!E56</f>
        <v>0</v>
      </c>
      <c r="E109" s="1459"/>
      <c r="F109" s="1459"/>
      <c r="G109" s="603"/>
      <c r="H109" s="1456">
        <f>'BS old'!G56</f>
        <v>0</v>
      </c>
      <c r="I109" s="1457"/>
      <c r="J109" s="1460"/>
    </row>
    <row r="110" spans="1:12" s="404" customFormat="1" ht="27.95" customHeight="1" x14ac:dyDescent="0.25">
      <c r="A110" s="1572" t="s">
        <v>496</v>
      </c>
      <c r="B110" s="1478" t="s">
        <v>583</v>
      </c>
      <c r="C110" s="1479" t="s">
        <v>911</v>
      </c>
      <c r="D110" s="1459">
        <f>'BS old'!D57</f>
        <v>0</v>
      </c>
      <c r="E110" s="1459"/>
      <c r="F110" s="1459"/>
      <c r="G110" s="1456">
        <f>'BS old'!F57</f>
        <v>0</v>
      </c>
      <c r="H110" s="1457"/>
      <c r="I110" s="1458"/>
      <c r="J110" s="602"/>
    </row>
    <row r="111" spans="1:12" s="404" customFormat="1" ht="27.95" customHeight="1" x14ac:dyDescent="0.25">
      <c r="A111" s="1475"/>
      <c r="B111" s="1478"/>
      <c r="C111" s="1480"/>
      <c r="D111" s="1459">
        <f>'BS old'!E57</f>
        <v>0</v>
      </c>
      <c r="E111" s="1459"/>
      <c r="F111" s="1459"/>
      <c r="G111" s="603"/>
      <c r="H111" s="1456">
        <f>'BS old'!G57</f>
        <v>0</v>
      </c>
      <c r="I111" s="1457"/>
      <c r="J111" s="1460"/>
    </row>
    <row r="112" spans="1:12" ht="27.95" customHeight="1" x14ac:dyDescent="0.25">
      <c r="A112" s="1572" t="s">
        <v>499</v>
      </c>
      <c r="B112" s="1478" t="s">
        <v>1344</v>
      </c>
      <c r="C112" s="1480" t="s">
        <v>914</v>
      </c>
      <c r="D112" s="1459">
        <f>'BS old'!D58</f>
        <v>0</v>
      </c>
      <c r="E112" s="1459"/>
      <c r="F112" s="1459"/>
      <c r="G112" s="1456">
        <f>'BS old'!F58</f>
        <v>0</v>
      </c>
      <c r="H112" s="1457"/>
      <c r="I112" s="1458"/>
      <c r="J112" s="602"/>
    </row>
    <row r="113" spans="1:10" ht="27.95" customHeight="1" x14ac:dyDescent="0.25">
      <c r="A113" s="1475"/>
      <c r="B113" s="1478"/>
      <c r="C113" s="1480"/>
      <c r="D113" s="1459">
        <f>'BS old'!E58</f>
        <v>0</v>
      </c>
      <c r="E113" s="1459"/>
      <c r="F113" s="1459"/>
      <c r="G113" s="603"/>
      <c r="H113" s="1456">
        <f>'BS old'!G58</f>
        <v>0</v>
      </c>
      <c r="I113" s="1457"/>
      <c r="J113" s="1460"/>
    </row>
    <row r="114" spans="1:10" ht="27.95" customHeight="1" x14ac:dyDescent="0.25">
      <c r="A114" s="1572" t="s">
        <v>502</v>
      </c>
      <c r="B114" s="1478" t="s">
        <v>1339</v>
      </c>
      <c r="C114" s="1479" t="s">
        <v>916</v>
      </c>
      <c r="D114" s="1459">
        <f>'BS old'!D59</f>
        <v>0</v>
      </c>
      <c r="E114" s="1459"/>
      <c r="F114" s="1459"/>
      <c r="G114" s="1456">
        <f>'BS old'!F59</f>
        <v>0</v>
      </c>
      <c r="H114" s="1457"/>
      <c r="I114" s="1458"/>
      <c r="J114" s="602"/>
    </row>
    <row r="115" spans="1:10" ht="27.95" customHeight="1" x14ac:dyDescent="0.25">
      <c r="A115" s="1475"/>
      <c r="B115" s="1478"/>
      <c r="C115" s="1480"/>
      <c r="D115" s="1459">
        <f>'BS old'!E59</f>
        <v>0</v>
      </c>
      <c r="E115" s="1459"/>
      <c r="F115" s="1459"/>
      <c r="G115" s="603"/>
      <c r="H115" s="1456">
        <f>'BS old'!G59</f>
        <v>0</v>
      </c>
      <c r="I115" s="1457"/>
      <c r="J115" s="1460"/>
    </row>
    <row r="116" spans="1:10" ht="27.95" customHeight="1" x14ac:dyDescent="0.25">
      <c r="A116" s="1572" t="s">
        <v>505</v>
      </c>
      <c r="B116" s="1478" t="s">
        <v>1345</v>
      </c>
      <c r="C116" s="1480" t="s">
        <v>918</v>
      </c>
      <c r="D116" s="1459">
        <f>'BS old'!D60</f>
        <v>0</v>
      </c>
      <c r="E116" s="1459"/>
      <c r="F116" s="1459"/>
      <c r="G116" s="1456">
        <f>'BS old'!F60</f>
        <v>0</v>
      </c>
      <c r="H116" s="1457"/>
      <c r="I116" s="1458"/>
      <c r="J116" s="602"/>
    </row>
    <row r="117" spans="1:10" ht="27.95" customHeight="1" x14ac:dyDescent="0.25">
      <c r="A117" s="1475"/>
      <c r="B117" s="1478"/>
      <c r="C117" s="1480"/>
      <c r="D117" s="1459">
        <f>'BS old'!E60</f>
        <v>0</v>
      </c>
      <c r="E117" s="1459"/>
      <c r="F117" s="1459"/>
      <c r="G117" s="603"/>
      <c r="H117" s="1456">
        <f>'BS old'!G60</f>
        <v>0</v>
      </c>
      <c r="I117" s="1457"/>
      <c r="J117" s="1460"/>
    </row>
    <row r="118" spans="1:10" ht="27.95" customHeight="1" x14ac:dyDescent="0.25">
      <c r="A118" s="1572" t="s">
        <v>508</v>
      </c>
      <c r="B118" s="1478" t="s">
        <v>1346</v>
      </c>
      <c r="C118" s="1479" t="s">
        <v>921</v>
      </c>
      <c r="D118" s="1459">
        <f>'BS old'!D61</f>
        <v>0</v>
      </c>
      <c r="E118" s="1459"/>
      <c r="F118" s="1459"/>
      <c r="G118" s="1456">
        <f>'BS old'!F61</f>
        <v>0</v>
      </c>
      <c r="H118" s="1457"/>
      <c r="I118" s="1458"/>
      <c r="J118" s="602"/>
    </row>
    <row r="119" spans="1:10" ht="27.95" customHeight="1" x14ac:dyDescent="0.25">
      <c r="A119" s="1475"/>
      <c r="B119" s="1478"/>
      <c r="C119" s="1480"/>
      <c r="D119" s="1459">
        <f>'BS old'!E61</f>
        <v>0</v>
      </c>
      <c r="E119" s="1459"/>
      <c r="F119" s="1459"/>
      <c r="G119" s="603"/>
      <c r="H119" s="1456">
        <f>'BS old'!G61</f>
        <v>0</v>
      </c>
      <c r="I119" s="1457"/>
      <c r="J119" s="1460"/>
    </row>
    <row r="120" spans="1:10" ht="27.95" customHeight="1" x14ac:dyDescent="0.25">
      <c r="A120" s="1572" t="s">
        <v>511</v>
      </c>
      <c r="B120" s="1478" t="s">
        <v>1347</v>
      </c>
      <c r="C120" s="1480" t="s">
        <v>924</v>
      </c>
      <c r="D120" s="1459">
        <f>'BS old'!D62</f>
        <v>0</v>
      </c>
      <c r="E120" s="1459"/>
      <c r="F120" s="1459"/>
      <c r="G120" s="1456">
        <f>'BS old'!F62</f>
        <v>0</v>
      </c>
      <c r="H120" s="1457"/>
      <c r="I120" s="1458"/>
      <c r="J120" s="602"/>
    </row>
    <row r="121" spans="1:10" ht="27.95" customHeight="1" x14ac:dyDescent="0.25">
      <c r="A121" s="1475"/>
      <c r="B121" s="1478"/>
      <c r="C121" s="1480"/>
      <c r="D121" s="1459">
        <f>'BS old'!E62</f>
        <v>0</v>
      </c>
      <c r="E121" s="1459"/>
      <c r="F121" s="1459"/>
      <c r="G121" s="603"/>
      <c r="H121" s="1456">
        <f>'BS old'!G62</f>
        <v>0</v>
      </c>
      <c r="I121" s="1457"/>
      <c r="J121" s="1460"/>
    </row>
    <row r="122" spans="1:10" ht="27.95" customHeight="1" x14ac:dyDescent="0.25">
      <c r="A122" s="1572" t="s">
        <v>532</v>
      </c>
      <c r="B122" s="1478" t="s">
        <v>1341</v>
      </c>
      <c r="C122" s="1479" t="s">
        <v>926</v>
      </c>
      <c r="D122" s="1459">
        <f>'BS old'!D63</f>
        <v>0</v>
      </c>
      <c r="E122" s="1459"/>
      <c r="F122" s="1459"/>
      <c r="G122" s="1456">
        <f>'BS old'!F63</f>
        <v>0</v>
      </c>
      <c r="H122" s="1457"/>
      <c r="I122" s="1458"/>
      <c r="J122" s="602"/>
    </row>
    <row r="123" spans="1:10" ht="27.95" customHeight="1" x14ac:dyDescent="0.25">
      <c r="A123" s="1475"/>
      <c r="B123" s="1584"/>
      <c r="C123" s="1480"/>
      <c r="D123" s="1459">
        <f>'BS old'!E63</f>
        <v>0</v>
      </c>
      <c r="E123" s="1459"/>
      <c r="F123" s="1459"/>
      <c r="G123" s="603"/>
      <c r="H123" s="1456">
        <f>'BS old'!G63</f>
        <v>0</v>
      </c>
      <c r="I123" s="1457"/>
      <c r="J123" s="1460"/>
    </row>
    <row r="124" spans="1:10" ht="27.95" customHeight="1" x14ac:dyDescent="0.25">
      <c r="A124" s="1582" t="s">
        <v>613</v>
      </c>
      <c r="B124" s="1490" t="s">
        <v>614</v>
      </c>
      <c r="C124" s="1480" t="s">
        <v>929</v>
      </c>
      <c r="D124" s="1583">
        <f>'BS old'!D64</f>
        <v>0</v>
      </c>
      <c r="E124" s="1583"/>
      <c r="F124" s="1583"/>
      <c r="G124" s="1456">
        <f>'BS old'!F64</f>
        <v>0</v>
      </c>
      <c r="H124" s="1457"/>
      <c r="I124" s="1458"/>
      <c r="J124" s="602"/>
    </row>
    <row r="125" spans="1:10" ht="27.95" customHeight="1" x14ac:dyDescent="0.25">
      <c r="A125" s="1491"/>
      <c r="B125" s="1490"/>
      <c r="C125" s="1480"/>
      <c r="D125" s="1459">
        <f>'BS old'!E64</f>
        <v>0</v>
      </c>
      <c r="E125" s="1459"/>
      <c r="F125" s="1459"/>
      <c r="G125" s="603"/>
      <c r="H125" s="1456">
        <f>'BS old'!G64</f>
        <v>0</v>
      </c>
      <c r="I125" s="1457"/>
      <c r="J125" s="1460"/>
    </row>
    <row r="126" spans="1:10" s="404" customFormat="1" ht="27.95" customHeight="1" x14ac:dyDescent="0.25">
      <c r="A126" s="1574" t="s">
        <v>616</v>
      </c>
      <c r="B126" s="1478" t="s">
        <v>1348</v>
      </c>
      <c r="C126" s="1479" t="s">
        <v>932</v>
      </c>
      <c r="D126" s="1459">
        <f>'BS old'!D65</f>
        <v>0</v>
      </c>
      <c r="E126" s="1459"/>
      <c r="F126" s="1459"/>
      <c r="G126" s="1456">
        <f>'BS old'!F65</f>
        <v>0</v>
      </c>
      <c r="H126" s="1457"/>
      <c r="I126" s="1458"/>
      <c r="J126" s="602"/>
    </row>
    <row r="127" spans="1:10" s="404" customFormat="1" ht="27.95" customHeight="1" x14ac:dyDescent="0.25">
      <c r="A127" s="1575"/>
      <c r="B127" s="1478"/>
      <c r="C127" s="1480"/>
      <c r="D127" s="1459">
        <f>'BS old'!E65</f>
        <v>0</v>
      </c>
      <c r="E127" s="1459"/>
      <c r="F127" s="1459"/>
      <c r="G127" s="567"/>
      <c r="H127" s="1456">
        <f>'BS old'!G65</f>
        <v>0</v>
      </c>
      <c r="I127" s="1457"/>
      <c r="J127" s="1460"/>
    </row>
    <row r="128" spans="1:10" ht="11.25" customHeight="1" x14ac:dyDescent="0.25">
      <c r="A128" s="1578" t="s">
        <v>1294</v>
      </c>
      <c r="B128" s="1579" t="s">
        <v>1295</v>
      </c>
      <c r="C128" s="1580" t="s">
        <v>1296</v>
      </c>
      <c r="D128" s="1463" t="s">
        <v>1297</v>
      </c>
      <c r="E128" s="1485"/>
      <c r="F128" s="1485"/>
      <c r="G128" s="1485"/>
      <c r="H128" s="1466"/>
      <c r="I128" s="1467" t="s">
        <v>1298</v>
      </c>
      <c r="J128" s="1468"/>
    </row>
    <row r="129" spans="1:10" ht="11.25" customHeight="1" x14ac:dyDescent="0.15">
      <c r="A129" s="1578"/>
      <c r="B129" s="1579"/>
      <c r="C129" s="1580"/>
      <c r="D129" s="1503">
        <v>1</v>
      </c>
      <c r="E129" s="1471" t="s">
        <v>1299</v>
      </c>
      <c r="F129" s="1534"/>
      <c r="G129" s="1530" t="s">
        <v>1300</v>
      </c>
      <c r="H129" s="1532"/>
      <c r="I129" s="1463"/>
      <c r="J129" s="1464"/>
    </row>
    <row r="130" spans="1:10" ht="11.25" customHeight="1" x14ac:dyDescent="0.25">
      <c r="A130" s="1473"/>
      <c r="B130" s="1481"/>
      <c r="C130" s="1483"/>
      <c r="D130" s="1581"/>
      <c r="E130" s="1471" t="s">
        <v>1301</v>
      </c>
      <c r="F130" s="1534"/>
      <c r="G130" s="1463"/>
      <c r="H130" s="1466"/>
      <c r="I130" s="1471" t="s">
        <v>1302</v>
      </c>
      <c r="J130" s="1472"/>
    </row>
    <row r="131" spans="1:10" s="473" customFormat="1" ht="27.95" customHeight="1" x14ac:dyDescent="0.25">
      <c r="A131" s="1572" t="s">
        <v>496</v>
      </c>
      <c r="B131" s="1477" t="s">
        <v>1349</v>
      </c>
      <c r="C131" s="1480" t="s">
        <v>620</v>
      </c>
      <c r="D131" s="1459">
        <f>'BS old'!D66</f>
        <v>0</v>
      </c>
      <c r="E131" s="1459"/>
      <c r="F131" s="1459"/>
      <c r="G131" s="1456">
        <f>'BS old'!F66</f>
        <v>0</v>
      </c>
      <c r="H131" s="1457"/>
      <c r="I131" s="1458"/>
      <c r="J131" s="474"/>
    </row>
    <row r="132" spans="1:10" s="473" customFormat="1" ht="27.95" customHeight="1" x14ac:dyDescent="0.25">
      <c r="A132" s="1475"/>
      <c r="B132" s="1478"/>
      <c r="C132" s="1480"/>
      <c r="D132" s="1459">
        <f>'BS old'!E66</f>
        <v>0</v>
      </c>
      <c r="E132" s="1459"/>
      <c r="F132" s="1459"/>
      <c r="G132" s="604"/>
      <c r="H132" s="1456">
        <f>'BS old'!G66</f>
        <v>0</v>
      </c>
      <c r="I132" s="1457"/>
      <c r="J132" s="1460"/>
    </row>
    <row r="133" spans="1:10" s="473" customFormat="1" ht="27.95" customHeight="1" x14ac:dyDescent="0.25">
      <c r="A133" s="1572" t="s">
        <v>499</v>
      </c>
      <c r="B133" s="1478" t="s">
        <v>1350</v>
      </c>
      <c r="C133" s="1480" t="s">
        <v>622</v>
      </c>
      <c r="D133" s="1459">
        <f>'BS old'!D67</f>
        <v>0</v>
      </c>
      <c r="E133" s="1459"/>
      <c r="F133" s="1459"/>
      <c r="G133" s="1456">
        <f>'BS old'!F67</f>
        <v>0</v>
      </c>
      <c r="H133" s="1457"/>
      <c r="I133" s="1458"/>
      <c r="J133" s="474"/>
    </row>
    <row r="134" spans="1:10" ht="27.95" customHeight="1" x14ac:dyDescent="0.25">
      <c r="A134" s="1475"/>
      <c r="B134" s="1478"/>
      <c r="C134" s="1480"/>
      <c r="D134" s="1459">
        <f>'BS old'!E67</f>
        <v>0</v>
      </c>
      <c r="E134" s="1459"/>
      <c r="F134" s="1459"/>
      <c r="G134" s="604"/>
      <c r="H134" s="1456">
        <f>'BS old'!G67</f>
        <v>0</v>
      </c>
      <c r="I134" s="1457"/>
      <c r="J134" s="1460"/>
    </row>
    <row r="135" spans="1:10" ht="27.95" customHeight="1" x14ac:dyDescent="0.25">
      <c r="A135" s="1572" t="s">
        <v>502</v>
      </c>
      <c r="B135" s="1478" t="s">
        <v>1351</v>
      </c>
      <c r="C135" s="1480" t="s">
        <v>624</v>
      </c>
      <c r="D135" s="1459">
        <f>'BS old'!D68</f>
        <v>0</v>
      </c>
      <c r="E135" s="1459"/>
      <c r="F135" s="1459"/>
      <c r="G135" s="1456">
        <f>'BS old'!F68</f>
        <v>0</v>
      </c>
      <c r="H135" s="1457"/>
      <c r="I135" s="1458"/>
      <c r="J135" s="602"/>
    </row>
    <row r="136" spans="1:10" ht="27.95" customHeight="1" x14ac:dyDescent="0.25">
      <c r="A136" s="1475"/>
      <c r="B136" s="1478"/>
      <c r="C136" s="1480"/>
      <c r="D136" s="1459">
        <f>'BS old'!E68</f>
        <v>0</v>
      </c>
      <c r="E136" s="1459"/>
      <c r="F136" s="1459"/>
      <c r="G136" s="604"/>
      <c r="H136" s="1456">
        <f>'BS old'!G68</f>
        <v>0</v>
      </c>
      <c r="I136" s="1457"/>
      <c r="J136" s="1460"/>
    </row>
    <row r="137" spans="1:10" ht="27.95" customHeight="1" x14ac:dyDescent="0.25">
      <c r="A137" s="1572" t="s">
        <v>505</v>
      </c>
      <c r="B137" s="1478" t="s">
        <v>1352</v>
      </c>
      <c r="C137" s="1480" t="s">
        <v>626</v>
      </c>
      <c r="D137" s="1459">
        <f>'BS old'!D69</f>
        <v>0</v>
      </c>
      <c r="E137" s="1459"/>
      <c r="F137" s="1459"/>
      <c r="G137" s="1456">
        <f>'BS old'!F69</f>
        <v>0</v>
      </c>
      <c r="H137" s="1457"/>
      <c r="I137" s="1458"/>
      <c r="J137" s="602"/>
    </row>
    <row r="138" spans="1:10" ht="27.95" customHeight="1" x14ac:dyDescent="0.25">
      <c r="A138" s="1475"/>
      <c r="B138" s="1478"/>
      <c r="C138" s="1480"/>
      <c r="D138" s="1459">
        <f>'BS old'!E69</f>
        <v>0</v>
      </c>
      <c r="E138" s="1459"/>
      <c r="F138" s="1459"/>
      <c r="G138" s="604"/>
      <c r="H138" s="1456">
        <f>'BS old'!G69</f>
        <v>0</v>
      </c>
      <c r="I138" s="1457"/>
      <c r="J138" s="1460"/>
    </row>
    <row r="139" spans="1:10" ht="27.95" customHeight="1" x14ac:dyDescent="0.25">
      <c r="A139" s="1576" t="s">
        <v>627</v>
      </c>
      <c r="B139" s="1490" t="s">
        <v>1353</v>
      </c>
      <c r="C139" s="1493" t="s">
        <v>629</v>
      </c>
      <c r="D139" s="1459">
        <f>'BS old'!D70</f>
        <v>0</v>
      </c>
      <c r="E139" s="1459"/>
      <c r="F139" s="1459"/>
      <c r="G139" s="1456">
        <f>'BS old'!F70</f>
        <v>0</v>
      </c>
      <c r="H139" s="1457"/>
      <c r="I139" s="1458"/>
      <c r="J139" s="602"/>
    </row>
    <row r="140" spans="1:10" ht="27.95" customHeight="1" x14ac:dyDescent="0.25">
      <c r="A140" s="1577"/>
      <c r="B140" s="1490"/>
      <c r="C140" s="1493"/>
      <c r="D140" s="1459">
        <f>'BS old'!E70</f>
        <v>0</v>
      </c>
      <c r="E140" s="1459"/>
      <c r="F140" s="1459"/>
      <c r="G140" s="604"/>
      <c r="H140" s="1456">
        <f>'BS old'!G70</f>
        <v>0</v>
      </c>
      <c r="I140" s="1457"/>
      <c r="J140" s="1460"/>
    </row>
    <row r="141" spans="1:10" ht="27.95" customHeight="1" x14ac:dyDescent="0.25">
      <c r="A141" s="1574" t="s">
        <v>630</v>
      </c>
      <c r="B141" s="1573" t="s">
        <v>1354</v>
      </c>
      <c r="C141" s="1480" t="s">
        <v>632</v>
      </c>
      <c r="D141" s="1459">
        <f>'BS old'!D71</f>
        <v>0</v>
      </c>
      <c r="E141" s="1459"/>
      <c r="F141" s="1459"/>
      <c r="G141" s="1456">
        <f>'BS old'!F71</f>
        <v>0</v>
      </c>
      <c r="H141" s="1457"/>
      <c r="I141" s="1458"/>
      <c r="J141" s="602"/>
    </row>
    <row r="142" spans="1:10" ht="27.95" customHeight="1" x14ac:dyDescent="0.25">
      <c r="A142" s="1575"/>
      <c r="B142" s="1478"/>
      <c r="C142" s="1480"/>
      <c r="D142" s="1459">
        <f>'BS old'!E71</f>
        <v>0</v>
      </c>
      <c r="E142" s="1459"/>
      <c r="F142" s="1459"/>
      <c r="G142" s="604"/>
      <c r="H142" s="1456">
        <f>'BS old'!G71</f>
        <v>0</v>
      </c>
      <c r="I142" s="1457"/>
      <c r="J142" s="1460"/>
    </row>
    <row r="143" spans="1:10" ht="27.95" customHeight="1" x14ac:dyDescent="0.25">
      <c r="A143" s="1572" t="s">
        <v>496</v>
      </c>
      <c r="B143" s="1573" t="s">
        <v>1355</v>
      </c>
      <c r="C143" s="1480" t="s">
        <v>634</v>
      </c>
      <c r="D143" s="1459">
        <f>'BS old'!D72</f>
        <v>0</v>
      </c>
      <c r="E143" s="1459"/>
      <c r="F143" s="1459"/>
      <c r="G143" s="1456">
        <f>'BS old'!F72</f>
        <v>0</v>
      </c>
      <c r="H143" s="1457"/>
      <c r="I143" s="1458"/>
      <c r="J143" s="602"/>
    </row>
    <row r="144" spans="1:10" s="404" customFormat="1" ht="27.95" customHeight="1" x14ac:dyDescent="0.25">
      <c r="A144" s="1475"/>
      <c r="B144" s="1478"/>
      <c r="C144" s="1480"/>
      <c r="D144" s="1459">
        <f>'BS old'!E72</f>
        <v>0</v>
      </c>
      <c r="E144" s="1459"/>
      <c r="F144" s="1459"/>
      <c r="G144" s="604"/>
      <c r="H144" s="1456">
        <f>'BS old'!G72</f>
        <v>0</v>
      </c>
      <c r="I144" s="1457"/>
      <c r="J144" s="1460"/>
    </row>
    <row r="145" spans="1:10" s="404" customFormat="1" ht="27.95" customHeight="1" x14ac:dyDescent="0.25">
      <c r="A145" s="1572" t="s">
        <v>499</v>
      </c>
      <c r="B145" s="1573" t="s">
        <v>1356</v>
      </c>
      <c r="C145" s="1480" t="s">
        <v>636</v>
      </c>
      <c r="D145" s="1459">
        <f>'BS old'!D73</f>
        <v>0</v>
      </c>
      <c r="E145" s="1459"/>
      <c r="F145" s="1459"/>
      <c r="G145" s="1456">
        <f>'BS old'!F73</f>
        <v>0</v>
      </c>
      <c r="H145" s="1457"/>
      <c r="I145" s="1458"/>
      <c r="J145" s="602"/>
    </row>
    <row r="146" spans="1:10" ht="27.95" customHeight="1" x14ac:dyDescent="0.25">
      <c r="A146" s="1475"/>
      <c r="B146" s="1478"/>
      <c r="C146" s="1480"/>
      <c r="D146" s="1459">
        <f>'BS old'!E73</f>
        <v>0</v>
      </c>
      <c r="E146" s="1459"/>
      <c r="F146" s="1459"/>
      <c r="G146" s="604"/>
      <c r="H146" s="1456">
        <f>'BS old'!G73</f>
        <v>0</v>
      </c>
      <c r="I146" s="1457"/>
      <c r="J146" s="1460"/>
    </row>
    <row r="147" spans="1:10" ht="27.95" customHeight="1" x14ac:dyDescent="0.25">
      <c r="A147" s="1572" t="s">
        <v>502</v>
      </c>
      <c r="B147" s="1573" t="s">
        <v>1357</v>
      </c>
      <c r="C147" s="1480" t="s">
        <v>638</v>
      </c>
      <c r="D147" s="1459">
        <f>'BS old'!D74</f>
        <v>0</v>
      </c>
      <c r="E147" s="1459"/>
      <c r="F147" s="1459"/>
      <c r="G147" s="1456">
        <f>'BS old'!F74</f>
        <v>0</v>
      </c>
      <c r="H147" s="1457"/>
      <c r="I147" s="1458"/>
      <c r="J147" s="602"/>
    </row>
    <row r="148" spans="1:10" s="469" customFormat="1" ht="27.95" customHeight="1" x14ac:dyDescent="0.2">
      <c r="A148" s="1475"/>
      <c r="B148" s="1478"/>
      <c r="C148" s="1480"/>
      <c r="D148" s="1459">
        <f>'BS old'!E74</f>
        <v>0</v>
      </c>
      <c r="E148" s="1459"/>
      <c r="F148" s="1459"/>
      <c r="G148" s="567"/>
      <c r="H148" s="1456">
        <f>'BS old'!G74</f>
        <v>0</v>
      </c>
      <c r="I148" s="1457"/>
      <c r="J148" s="1460"/>
    </row>
    <row r="149" spans="1:10" s="469" customFormat="1" ht="30" customHeight="1" x14ac:dyDescent="0.2">
      <c r="A149" s="559" t="s">
        <v>1294</v>
      </c>
      <c r="B149" s="1569" t="s">
        <v>1358</v>
      </c>
      <c r="C149" s="1570"/>
      <c r="D149" s="1570"/>
      <c r="E149" s="1571"/>
      <c r="F149" s="565" t="s">
        <v>1296</v>
      </c>
      <c r="G149" s="1463" t="s">
        <v>1359</v>
      </c>
      <c r="H149" s="1466"/>
      <c r="I149" s="1463" t="s">
        <v>1360</v>
      </c>
      <c r="J149" s="1464"/>
    </row>
    <row r="150" spans="1:10" s="469" customFormat="1" ht="27.75" customHeight="1" x14ac:dyDescent="0.2">
      <c r="A150" s="470"/>
      <c r="B150" s="1566" t="s">
        <v>1361</v>
      </c>
      <c r="C150" s="1567"/>
      <c r="D150" s="1567"/>
      <c r="E150" s="1568"/>
      <c r="F150" s="569" t="s">
        <v>645</v>
      </c>
      <c r="G150" s="1456">
        <f>'BS old'!D81</f>
        <v>0</v>
      </c>
      <c r="H150" s="1458"/>
      <c r="I150" s="1456">
        <f>'BS old'!E81</f>
        <v>0</v>
      </c>
      <c r="J150" s="1460"/>
    </row>
    <row r="151" spans="1:10" s="469" customFormat="1" ht="27.75" customHeight="1" x14ac:dyDescent="0.2">
      <c r="A151" s="570" t="s">
        <v>487</v>
      </c>
      <c r="B151" s="1566" t="s">
        <v>1362</v>
      </c>
      <c r="C151" s="1567"/>
      <c r="D151" s="1567"/>
      <c r="E151" s="1568"/>
      <c r="F151" s="569" t="s">
        <v>647</v>
      </c>
      <c r="G151" s="1456">
        <f>'BS old'!D82</f>
        <v>0</v>
      </c>
      <c r="H151" s="1458"/>
      <c r="I151" s="1456">
        <f>'BS old'!E82</f>
        <v>0</v>
      </c>
      <c r="J151" s="1460"/>
    </row>
    <row r="152" spans="1:10" ht="27.75" customHeight="1" x14ac:dyDescent="0.25">
      <c r="A152" s="570" t="s">
        <v>490</v>
      </c>
      <c r="B152" s="1566" t="s">
        <v>648</v>
      </c>
      <c r="C152" s="1567"/>
      <c r="D152" s="1567"/>
      <c r="E152" s="1568"/>
      <c r="F152" s="569" t="s">
        <v>649</v>
      </c>
      <c r="G152" s="1456">
        <f>'BS old'!D83</f>
        <v>0</v>
      </c>
      <c r="H152" s="1458"/>
      <c r="I152" s="1456">
        <f>'BS old'!E83</f>
        <v>0</v>
      </c>
      <c r="J152" s="1460"/>
    </row>
    <row r="153" spans="1:10" s="404" customFormat="1" ht="27.75" customHeight="1" x14ac:dyDescent="0.25">
      <c r="A153" s="568" t="s">
        <v>493</v>
      </c>
      <c r="B153" s="1557" t="s">
        <v>650</v>
      </c>
      <c r="C153" s="1558"/>
      <c r="D153" s="1558"/>
      <c r="E153" s="1559"/>
      <c r="F153" s="563" t="s">
        <v>651</v>
      </c>
      <c r="G153" s="1456">
        <f>'BS old'!D84</f>
        <v>0</v>
      </c>
      <c r="H153" s="1458"/>
      <c r="I153" s="1456">
        <f>'BS old'!E84</f>
        <v>0</v>
      </c>
      <c r="J153" s="1460"/>
    </row>
    <row r="154" spans="1:10" s="404" customFormat="1" ht="27.75" customHeight="1" x14ac:dyDescent="0.25">
      <c r="A154" s="561" t="s">
        <v>496</v>
      </c>
      <c r="B154" s="1557" t="s">
        <v>652</v>
      </c>
      <c r="C154" s="1558"/>
      <c r="D154" s="1558"/>
      <c r="E154" s="1559"/>
      <c r="F154" s="563" t="s">
        <v>653</v>
      </c>
      <c r="G154" s="1456">
        <f>'BS old'!D85</f>
        <v>0</v>
      </c>
      <c r="H154" s="1458"/>
      <c r="I154" s="1456">
        <f>'BS old'!E85</f>
        <v>0</v>
      </c>
      <c r="J154" s="1460"/>
    </row>
    <row r="155" spans="1:10" s="404" customFormat="1" ht="27.75" customHeight="1" x14ac:dyDescent="0.25">
      <c r="A155" s="561" t="s">
        <v>499</v>
      </c>
      <c r="B155" s="1557" t="s">
        <v>654</v>
      </c>
      <c r="C155" s="1558"/>
      <c r="D155" s="1558"/>
      <c r="E155" s="1559"/>
      <c r="F155" s="563" t="s">
        <v>655</v>
      </c>
      <c r="G155" s="1456">
        <f>'BS old'!D86</f>
        <v>0</v>
      </c>
      <c r="H155" s="1458"/>
      <c r="I155" s="1456">
        <f>'BS old'!E86</f>
        <v>0</v>
      </c>
      <c r="J155" s="1460"/>
    </row>
    <row r="156" spans="1:10" ht="27.75" customHeight="1" x14ac:dyDescent="0.25">
      <c r="A156" s="561" t="s">
        <v>502</v>
      </c>
      <c r="B156" s="1557" t="s">
        <v>656</v>
      </c>
      <c r="C156" s="1558"/>
      <c r="D156" s="1558"/>
      <c r="E156" s="1559"/>
      <c r="F156" s="563" t="s">
        <v>657</v>
      </c>
      <c r="G156" s="1456">
        <f>'BS old'!D87</f>
        <v>0</v>
      </c>
      <c r="H156" s="1458"/>
      <c r="I156" s="1456">
        <f>'BS old'!E87</f>
        <v>0</v>
      </c>
      <c r="J156" s="1460"/>
    </row>
    <row r="157" spans="1:10" ht="27.75" customHeight="1" x14ac:dyDescent="0.25">
      <c r="A157" s="570" t="s">
        <v>514</v>
      </c>
      <c r="B157" s="1566" t="s">
        <v>658</v>
      </c>
      <c r="C157" s="1567"/>
      <c r="D157" s="1567"/>
      <c r="E157" s="1568"/>
      <c r="F157" s="569" t="s">
        <v>659</v>
      </c>
      <c r="G157" s="1456">
        <f>'BS old'!D88</f>
        <v>0</v>
      </c>
      <c r="H157" s="1458"/>
      <c r="I157" s="1456">
        <f>'BS old'!E88</f>
        <v>0</v>
      </c>
      <c r="J157" s="1460"/>
    </row>
    <row r="158" spans="1:10" ht="27.75" customHeight="1" x14ac:dyDescent="0.25">
      <c r="A158" s="568" t="s">
        <v>517</v>
      </c>
      <c r="B158" s="1557" t="s">
        <v>660</v>
      </c>
      <c r="C158" s="1558"/>
      <c r="D158" s="1558"/>
      <c r="E158" s="1559"/>
      <c r="F158" s="563" t="s">
        <v>661</v>
      </c>
      <c r="G158" s="1456">
        <f>'BS old'!D89</f>
        <v>0</v>
      </c>
      <c r="H158" s="1458"/>
      <c r="I158" s="1456">
        <f>'BS old'!E89</f>
        <v>0</v>
      </c>
      <c r="J158" s="1460"/>
    </row>
    <row r="159" spans="1:10" ht="27.75" customHeight="1" x14ac:dyDescent="0.25">
      <c r="A159" s="561" t="s">
        <v>496</v>
      </c>
      <c r="B159" s="1557" t="s">
        <v>662</v>
      </c>
      <c r="C159" s="1558"/>
      <c r="D159" s="1558"/>
      <c r="E159" s="1559"/>
      <c r="F159" s="563" t="s">
        <v>663</v>
      </c>
      <c r="G159" s="1456">
        <f>'BS old'!D90</f>
        <v>0</v>
      </c>
      <c r="H159" s="1458"/>
      <c r="I159" s="1456">
        <f>'BS old'!E90</f>
        <v>0</v>
      </c>
      <c r="J159" s="1460"/>
    </row>
    <row r="160" spans="1:10" s="404" customFormat="1" ht="27.75" customHeight="1" x14ac:dyDescent="0.25">
      <c r="A160" s="561" t="s">
        <v>499</v>
      </c>
      <c r="B160" s="1557" t="s">
        <v>664</v>
      </c>
      <c r="C160" s="1558"/>
      <c r="D160" s="1558"/>
      <c r="E160" s="1559"/>
      <c r="F160" s="563" t="s">
        <v>665</v>
      </c>
      <c r="G160" s="1456">
        <f>'BS old'!D91</f>
        <v>0</v>
      </c>
      <c r="H160" s="1458"/>
      <c r="I160" s="1456">
        <f>'BS old'!E91</f>
        <v>0</v>
      </c>
      <c r="J160" s="1460"/>
    </row>
    <row r="161" spans="1:10" ht="27.75" customHeight="1" x14ac:dyDescent="0.25">
      <c r="A161" s="561" t="s">
        <v>502</v>
      </c>
      <c r="B161" s="1557" t="s">
        <v>1363</v>
      </c>
      <c r="C161" s="1558"/>
      <c r="D161" s="1558"/>
      <c r="E161" s="1559"/>
      <c r="F161" s="563" t="s">
        <v>667</v>
      </c>
      <c r="G161" s="1456">
        <f>'BS old'!D92</f>
        <v>0</v>
      </c>
      <c r="H161" s="1458"/>
      <c r="I161" s="1456">
        <f>'BS old'!E92</f>
        <v>0</v>
      </c>
      <c r="J161" s="1460"/>
    </row>
    <row r="162" spans="1:10" ht="27.75" customHeight="1" x14ac:dyDescent="0.25">
      <c r="A162" s="561" t="s">
        <v>505</v>
      </c>
      <c r="B162" s="1557" t="s">
        <v>668</v>
      </c>
      <c r="C162" s="1558"/>
      <c r="D162" s="1558"/>
      <c r="E162" s="1559"/>
      <c r="F162" s="563" t="s">
        <v>669</v>
      </c>
      <c r="G162" s="1456">
        <f>'BS old'!D93</f>
        <v>0</v>
      </c>
      <c r="H162" s="1458"/>
      <c r="I162" s="1456">
        <f>'BS old'!E93</f>
        <v>0</v>
      </c>
      <c r="J162" s="1460"/>
    </row>
    <row r="163" spans="1:10" ht="27.75" customHeight="1" x14ac:dyDescent="0.25">
      <c r="A163" s="561" t="s">
        <v>508</v>
      </c>
      <c r="B163" s="1557" t="s">
        <v>670</v>
      </c>
      <c r="C163" s="1558"/>
      <c r="D163" s="1558"/>
      <c r="E163" s="1559"/>
      <c r="F163" s="563" t="s">
        <v>671</v>
      </c>
      <c r="G163" s="1456">
        <f>'BS old'!D94</f>
        <v>0</v>
      </c>
      <c r="H163" s="1458"/>
      <c r="I163" s="1456">
        <f>'BS old'!E94</f>
        <v>0</v>
      </c>
      <c r="J163" s="1460"/>
    </row>
    <row r="164" spans="1:10" ht="27.75" customHeight="1" x14ac:dyDescent="0.25">
      <c r="A164" s="570" t="s">
        <v>538</v>
      </c>
      <c r="B164" s="1566" t="s">
        <v>672</v>
      </c>
      <c r="C164" s="1567"/>
      <c r="D164" s="1567"/>
      <c r="E164" s="1568"/>
      <c r="F164" s="569" t="s">
        <v>673</v>
      </c>
      <c r="G164" s="1456">
        <f>'BS old'!D95</f>
        <v>0</v>
      </c>
      <c r="H164" s="1458"/>
      <c r="I164" s="1456">
        <f>'BS old'!E95</f>
        <v>0</v>
      </c>
      <c r="J164" s="1460"/>
    </row>
    <row r="165" spans="1:10" ht="27.75" customHeight="1" x14ac:dyDescent="0.25">
      <c r="A165" s="561" t="s">
        <v>541</v>
      </c>
      <c r="B165" s="1557" t="s">
        <v>674</v>
      </c>
      <c r="C165" s="1558"/>
      <c r="D165" s="1558"/>
      <c r="E165" s="1559"/>
      <c r="F165" s="563" t="s">
        <v>675</v>
      </c>
      <c r="G165" s="1456">
        <f>'BS old'!D96</f>
        <v>0</v>
      </c>
      <c r="H165" s="1458"/>
      <c r="I165" s="1456">
        <f>'BS old'!E96</f>
        <v>0</v>
      </c>
      <c r="J165" s="1460"/>
    </row>
    <row r="166" spans="1:10" ht="27.75" customHeight="1" x14ac:dyDescent="0.25">
      <c r="A166" s="561" t="s">
        <v>496</v>
      </c>
      <c r="B166" s="1557" t="s">
        <v>676</v>
      </c>
      <c r="C166" s="1558"/>
      <c r="D166" s="1558"/>
      <c r="E166" s="1559"/>
      <c r="F166" s="563" t="s">
        <v>677</v>
      </c>
      <c r="G166" s="1456">
        <f>'BS old'!D97</f>
        <v>0</v>
      </c>
      <c r="H166" s="1458"/>
      <c r="I166" s="1456">
        <f>'BS old'!E97</f>
        <v>0</v>
      </c>
      <c r="J166" s="1460"/>
    </row>
    <row r="167" spans="1:10" s="404" customFormat="1" ht="27.75" customHeight="1" x14ac:dyDescent="0.25">
      <c r="A167" s="561" t="s">
        <v>499</v>
      </c>
      <c r="B167" s="1557" t="s">
        <v>678</v>
      </c>
      <c r="C167" s="1558"/>
      <c r="D167" s="1558"/>
      <c r="E167" s="1559"/>
      <c r="F167" s="563" t="s">
        <v>679</v>
      </c>
      <c r="G167" s="1456">
        <f>'BS old'!D98</f>
        <v>0</v>
      </c>
      <c r="H167" s="1458"/>
      <c r="I167" s="1456">
        <f>'BS old'!E98</f>
        <v>0</v>
      </c>
      <c r="J167" s="1460"/>
    </row>
    <row r="168" spans="1:10" ht="27.75" customHeight="1" x14ac:dyDescent="0.25">
      <c r="A168" s="570" t="s">
        <v>680</v>
      </c>
      <c r="B168" s="1566" t="s">
        <v>681</v>
      </c>
      <c r="C168" s="1567"/>
      <c r="D168" s="1567"/>
      <c r="E168" s="1568"/>
      <c r="F168" s="569" t="s">
        <v>682</v>
      </c>
      <c r="G168" s="1456">
        <f>'BS old'!D99</f>
        <v>0</v>
      </c>
      <c r="H168" s="1458"/>
      <c r="I168" s="1456">
        <f>'BS old'!E99</f>
        <v>0</v>
      </c>
      <c r="J168" s="1460"/>
    </row>
    <row r="169" spans="1:10" ht="27.75" customHeight="1" x14ac:dyDescent="0.25">
      <c r="A169" s="468" t="s">
        <v>683</v>
      </c>
      <c r="B169" s="1557" t="s">
        <v>684</v>
      </c>
      <c r="C169" s="1558"/>
      <c r="D169" s="1558"/>
      <c r="E169" s="1559"/>
      <c r="F169" s="563" t="s">
        <v>685</v>
      </c>
      <c r="G169" s="1456">
        <f>'BS old'!D100</f>
        <v>0</v>
      </c>
      <c r="H169" s="1458"/>
      <c r="I169" s="1456">
        <f>'BS old'!E100</f>
        <v>0</v>
      </c>
      <c r="J169" s="1460"/>
    </row>
    <row r="170" spans="1:10" ht="27.75" customHeight="1" x14ac:dyDescent="0.25">
      <c r="A170" s="561" t="s">
        <v>496</v>
      </c>
      <c r="B170" s="1557" t="s">
        <v>686</v>
      </c>
      <c r="C170" s="1558"/>
      <c r="D170" s="1558"/>
      <c r="E170" s="1559"/>
      <c r="F170" s="563" t="s">
        <v>687</v>
      </c>
      <c r="G170" s="1456">
        <f>'BS old'!D101</f>
        <v>0</v>
      </c>
      <c r="H170" s="1458"/>
      <c r="I170" s="1456">
        <f>'BS old'!E101</f>
        <v>0</v>
      </c>
      <c r="J170" s="1460"/>
    </row>
    <row r="171" spans="1:10" s="404" customFormat="1" ht="31.5" customHeight="1" x14ac:dyDescent="0.25">
      <c r="A171" s="570" t="s">
        <v>688</v>
      </c>
      <c r="B171" s="1566" t="s">
        <v>1599</v>
      </c>
      <c r="C171" s="1567"/>
      <c r="D171" s="1567"/>
      <c r="E171" s="1568"/>
      <c r="F171" s="569" t="s">
        <v>690</v>
      </c>
      <c r="G171" s="1456">
        <f>'BS old'!D102</f>
        <v>0</v>
      </c>
      <c r="H171" s="1458"/>
      <c r="I171" s="1456">
        <f>'BS old'!E102</f>
        <v>0</v>
      </c>
      <c r="J171" s="1460"/>
    </row>
    <row r="172" spans="1:10" ht="27.75" customHeight="1" x14ac:dyDescent="0.25">
      <c r="A172" s="570" t="s">
        <v>558</v>
      </c>
      <c r="B172" s="1566" t="s">
        <v>691</v>
      </c>
      <c r="C172" s="1567"/>
      <c r="D172" s="1567"/>
      <c r="E172" s="1568"/>
      <c r="F172" s="569" t="s">
        <v>692</v>
      </c>
      <c r="G172" s="1456">
        <f>'BS old'!D103</f>
        <v>0</v>
      </c>
      <c r="H172" s="1458"/>
      <c r="I172" s="1456">
        <f>'BS old'!E103</f>
        <v>0</v>
      </c>
      <c r="J172" s="1460"/>
    </row>
    <row r="173" spans="1:10" ht="27.75" customHeight="1" x14ac:dyDescent="0.25">
      <c r="A173" s="570" t="s">
        <v>561</v>
      </c>
      <c r="B173" s="1566" t="s">
        <v>693</v>
      </c>
      <c r="C173" s="1567"/>
      <c r="D173" s="1567"/>
      <c r="E173" s="1568"/>
      <c r="F173" s="569" t="s">
        <v>694</v>
      </c>
      <c r="G173" s="1456">
        <f>'BS old'!D104</f>
        <v>0</v>
      </c>
      <c r="H173" s="1458"/>
      <c r="I173" s="1456">
        <f>'BS old'!E104</f>
        <v>0</v>
      </c>
      <c r="J173" s="1460"/>
    </row>
    <row r="174" spans="1:10" s="404" customFormat="1" ht="27.75" customHeight="1" x14ac:dyDescent="0.25">
      <c r="A174" s="568" t="s">
        <v>564</v>
      </c>
      <c r="B174" s="1557" t="s">
        <v>695</v>
      </c>
      <c r="C174" s="1558"/>
      <c r="D174" s="1558"/>
      <c r="E174" s="1559"/>
      <c r="F174" s="563" t="s">
        <v>696</v>
      </c>
      <c r="G174" s="1456">
        <f>'BS old'!D105</f>
        <v>0</v>
      </c>
      <c r="H174" s="1458"/>
      <c r="I174" s="1456">
        <f>'BS old'!E105</f>
        <v>0</v>
      </c>
      <c r="J174" s="1460"/>
    </row>
    <row r="175" spans="1:10" s="404" customFormat="1" ht="27.75" customHeight="1" x14ac:dyDescent="0.25">
      <c r="A175" s="561" t="s">
        <v>496</v>
      </c>
      <c r="B175" s="1557" t="s">
        <v>697</v>
      </c>
      <c r="C175" s="1558"/>
      <c r="D175" s="1558"/>
      <c r="E175" s="1559"/>
      <c r="F175" s="563" t="s">
        <v>698</v>
      </c>
      <c r="G175" s="1456">
        <f>'BS old'!D106</f>
        <v>0</v>
      </c>
      <c r="H175" s="1458"/>
      <c r="I175" s="1456">
        <f>'BS old'!E106</f>
        <v>0</v>
      </c>
      <c r="J175" s="1460"/>
    </row>
    <row r="176" spans="1:10" s="404" customFormat="1" ht="27.75" customHeight="1" x14ac:dyDescent="0.25">
      <c r="A176" s="561" t="s">
        <v>499</v>
      </c>
      <c r="B176" s="1557" t="s">
        <v>699</v>
      </c>
      <c r="C176" s="1558"/>
      <c r="D176" s="1558"/>
      <c r="E176" s="1559"/>
      <c r="F176" s="563" t="s">
        <v>700</v>
      </c>
      <c r="G176" s="1456">
        <f>'BS old'!D107</f>
        <v>0</v>
      </c>
      <c r="H176" s="1458"/>
      <c r="I176" s="1456">
        <f>'BS old'!E107</f>
        <v>0</v>
      </c>
      <c r="J176" s="1460"/>
    </row>
    <row r="177" spans="1:10" ht="27.75" customHeight="1" x14ac:dyDescent="0.25">
      <c r="A177" s="561" t="s">
        <v>502</v>
      </c>
      <c r="B177" s="1557" t="s">
        <v>701</v>
      </c>
      <c r="C177" s="1558"/>
      <c r="D177" s="1558"/>
      <c r="E177" s="1559"/>
      <c r="F177" s="563" t="s">
        <v>702</v>
      </c>
      <c r="G177" s="1456">
        <f>'BS old'!D108</f>
        <v>0</v>
      </c>
      <c r="H177" s="1458"/>
      <c r="I177" s="1456">
        <f>'BS old'!E108</f>
        <v>0</v>
      </c>
      <c r="J177" s="1460"/>
    </row>
    <row r="178" spans="1:10" ht="25.5" customHeight="1" thickBot="1" x14ac:dyDescent="0.3">
      <c r="A178" s="466" t="s">
        <v>577</v>
      </c>
      <c r="B178" s="1566" t="s">
        <v>703</v>
      </c>
      <c r="C178" s="1567"/>
      <c r="D178" s="1567"/>
      <c r="E178" s="1568"/>
      <c r="F178" s="465" t="s">
        <v>704</v>
      </c>
      <c r="G178" s="1563">
        <f>'BS old'!D109</f>
        <v>0</v>
      </c>
      <c r="H178" s="1564"/>
      <c r="I178" s="1563">
        <f>'BS old'!E109</f>
        <v>0</v>
      </c>
      <c r="J178" s="1565"/>
    </row>
    <row r="179" spans="1:10" ht="30" customHeight="1" x14ac:dyDescent="0.25">
      <c r="A179" s="559" t="s">
        <v>1294</v>
      </c>
      <c r="B179" s="1569" t="s">
        <v>1358</v>
      </c>
      <c r="C179" s="1570"/>
      <c r="D179" s="1570"/>
      <c r="E179" s="1571"/>
      <c r="F179" s="565" t="s">
        <v>1296</v>
      </c>
      <c r="G179" s="1463" t="s">
        <v>1359</v>
      </c>
      <c r="H179" s="1466"/>
      <c r="I179" s="1463" t="s">
        <v>1360</v>
      </c>
      <c r="J179" s="1464"/>
    </row>
    <row r="180" spans="1:10" ht="27.75" customHeight="1" x14ac:dyDescent="0.25">
      <c r="A180" s="568" t="s">
        <v>580</v>
      </c>
      <c r="B180" s="1566" t="s">
        <v>705</v>
      </c>
      <c r="C180" s="1567"/>
      <c r="D180" s="1567"/>
      <c r="E180" s="1568"/>
      <c r="F180" s="563" t="s">
        <v>706</v>
      </c>
      <c r="G180" s="1456">
        <f>'BS old'!D110</f>
        <v>0</v>
      </c>
      <c r="H180" s="1458"/>
      <c r="I180" s="1456">
        <f>'BS old'!E110</f>
        <v>0</v>
      </c>
      <c r="J180" s="1460"/>
    </row>
    <row r="181" spans="1:10" ht="27.75" customHeight="1" x14ac:dyDescent="0.25">
      <c r="A181" s="561" t="s">
        <v>496</v>
      </c>
      <c r="B181" s="1557" t="s">
        <v>583</v>
      </c>
      <c r="C181" s="1558"/>
      <c r="D181" s="1558"/>
      <c r="E181" s="1559"/>
      <c r="F181" s="563" t="s">
        <v>707</v>
      </c>
      <c r="G181" s="1456">
        <f>'BS old'!D111</f>
        <v>0</v>
      </c>
      <c r="H181" s="1458"/>
      <c r="I181" s="1456">
        <f>'BS old'!E111</f>
        <v>0</v>
      </c>
      <c r="J181" s="1460"/>
    </row>
    <row r="182" spans="1:10" s="404" customFormat="1" ht="27.75" customHeight="1" x14ac:dyDescent="0.25">
      <c r="A182" s="561" t="s">
        <v>499</v>
      </c>
      <c r="B182" s="1557" t="s">
        <v>708</v>
      </c>
      <c r="C182" s="1558"/>
      <c r="D182" s="1558"/>
      <c r="E182" s="1559"/>
      <c r="F182" s="563" t="s">
        <v>709</v>
      </c>
      <c r="G182" s="1456">
        <f>'BS old'!D112</f>
        <v>0</v>
      </c>
      <c r="H182" s="1458"/>
      <c r="I182" s="1456">
        <f>'BS old'!E112</f>
        <v>0</v>
      </c>
      <c r="J182" s="1460"/>
    </row>
    <row r="183" spans="1:10" ht="27.75" customHeight="1" x14ac:dyDescent="0.25">
      <c r="A183" s="561" t="s">
        <v>502</v>
      </c>
      <c r="B183" s="1557" t="s">
        <v>710</v>
      </c>
      <c r="C183" s="1558"/>
      <c r="D183" s="1558"/>
      <c r="E183" s="1559"/>
      <c r="F183" s="563" t="s">
        <v>711</v>
      </c>
      <c r="G183" s="1456">
        <f>'BS old'!D113</f>
        <v>0</v>
      </c>
      <c r="H183" s="1458"/>
      <c r="I183" s="1456">
        <f>'BS old'!E113</f>
        <v>0</v>
      </c>
      <c r="J183" s="1460"/>
    </row>
    <row r="184" spans="1:10" ht="27.75" customHeight="1" x14ac:dyDescent="0.25">
      <c r="A184" s="561" t="s">
        <v>505</v>
      </c>
      <c r="B184" s="1557" t="s">
        <v>712</v>
      </c>
      <c r="C184" s="1558"/>
      <c r="D184" s="1558"/>
      <c r="E184" s="1559"/>
      <c r="F184" s="563" t="s">
        <v>713</v>
      </c>
      <c r="G184" s="1456">
        <f>'BS old'!D114</f>
        <v>0</v>
      </c>
      <c r="H184" s="1458"/>
      <c r="I184" s="1456">
        <f>'BS old'!E114</f>
        <v>0</v>
      </c>
      <c r="J184" s="1460"/>
    </row>
    <row r="185" spans="1:10" ht="27.75" customHeight="1" x14ac:dyDescent="0.25">
      <c r="A185" s="561" t="s">
        <v>508</v>
      </c>
      <c r="B185" s="1557" t="s">
        <v>1600</v>
      </c>
      <c r="C185" s="1558"/>
      <c r="D185" s="1558"/>
      <c r="E185" s="1559"/>
      <c r="F185" s="563" t="s">
        <v>715</v>
      </c>
      <c r="G185" s="1456">
        <f>'BS old'!D115</f>
        <v>0</v>
      </c>
      <c r="H185" s="1458"/>
      <c r="I185" s="1456">
        <f>'BS old'!E115</f>
        <v>0</v>
      </c>
      <c r="J185" s="1460"/>
    </row>
    <row r="186" spans="1:10" ht="27.75" customHeight="1" x14ac:dyDescent="0.25">
      <c r="A186" s="561" t="s">
        <v>511</v>
      </c>
      <c r="B186" s="1557" t="s">
        <v>716</v>
      </c>
      <c r="C186" s="1558"/>
      <c r="D186" s="1558"/>
      <c r="E186" s="1559"/>
      <c r="F186" s="563" t="s">
        <v>717</v>
      </c>
      <c r="G186" s="1456">
        <f>'BS old'!D116</f>
        <v>0</v>
      </c>
      <c r="H186" s="1458"/>
      <c r="I186" s="1456">
        <f>'BS old'!E116</f>
        <v>0</v>
      </c>
      <c r="J186" s="1460"/>
    </row>
    <row r="187" spans="1:10" ht="27.75" customHeight="1" x14ac:dyDescent="0.25">
      <c r="A187" s="561" t="s">
        <v>532</v>
      </c>
      <c r="B187" s="1557" t="s">
        <v>718</v>
      </c>
      <c r="C187" s="1558"/>
      <c r="D187" s="1558"/>
      <c r="E187" s="1559"/>
      <c r="F187" s="563" t="s">
        <v>719</v>
      </c>
      <c r="G187" s="1456">
        <f>'BS old'!D117</f>
        <v>0</v>
      </c>
      <c r="H187" s="1458"/>
      <c r="I187" s="1456">
        <f>'BS old'!E117</f>
        <v>0</v>
      </c>
      <c r="J187" s="1460"/>
    </row>
    <row r="188" spans="1:10" ht="27.75" customHeight="1" x14ac:dyDescent="0.25">
      <c r="A188" s="561" t="s">
        <v>535</v>
      </c>
      <c r="B188" s="1557" t="s">
        <v>720</v>
      </c>
      <c r="C188" s="1558"/>
      <c r="D188" s="1558"/>
      <c r="E188" s="1559"/>
      <c r="F188" s="563" t="s">
        <v>721</v>
      </c>
      <c r="G188" s="1456">
        <f>'BS old'!D118</f>
        <v>0</v>
      </c>
      <c r="H188" s="1458"/>
      <c r="I188" s="1456">
        <f>'BS old'!E118</f>
        <v>0</v>
      </c>
      <c r="J188" s="1460"/>
    </row>
    <row r="189" spans="1:10" ht="27.75" customHeight="1" x14ac:dyDescent="0.25">
      <c r="A189" s="561" t="s">
        <v>722</v>
      </c>
      <c r="B189" s="1557" t="s">
        <v>1364</v>
      </c>
      <c r="C189" s="1558"/>
      <c r="D189" s="1558"/>
      <c r="E189" s="1559"/>
      <c r="F189" s="563" t="s">
        <v>724</v>
      </c>
      <c r="G189" s="1456">
        <f>'BS old'!D119</f>
        <v>0</v>
      </c>
      <c r="H189" s="1458"/>
      <c r="I189" s="1456">
        <f>'BS old'!E119</f>
        <v>0</v>
      </c>
      <c r="J189" s="1460"/>
    </row>
    <row r="190" spans="1:10" ht="27.75" customHeight="1" x14ac:dyDescent="0.25">
      <c r="A190" s="561" t="s">
        <v>725</v>
      </c>
      <c r="B190" s="1557" t="s">
        <v>726</v>
      </c>
      <c r="C190" s="1558"/>
      <c r="D190" s="1558"/>
      <c r="E190" s="1559"/>
      <c r="F190" s="563" t="s">
        <v>727</v>
      </c>
      <c r="G190" s="1456">
        <f>'BS old'!D120</f>
        <v>0</v>
      </c>
      <c r="H190" s="1458"/>
      <c r="I190" s="1456">
        <f>'BS old'!E120</f>
        <v>0</v>
      </c>
      <c r="J190" s="1460"/>
    </row>
    <row r="191" spans="1:10" ht="27.75" customHeight="1" x14ac:dyDescent="0.25">
      <c r="A191" s="570" t="s">
        <v>595</v>
      </c>
      <c r="B191" s="1566" t="s">
        <v>728</v>
      </c>
      <c r="C191" s="1567"/>
      <c r="D191" s="1567"/>
      <c r="E191" s="1568"/>
      <c r="F191" s="563" t="s">
        <v>729</v>
      </c>
      <c r="G191" s="1456">
        <f>'BS old'!D121</f>
        <v>0</v>
      </c>
      <c r="H191" s="1458"/>
      <c r="I191" s="1456">
        <f>'BS old'!E121</f>
        <v>0</v>
      </c>
      <c r="J191" s="1460"/>
    </row>
    <row r="192" spans="1:10" ht="27.75" customHeight="1" x14ac:dyDescent="0.25">
      <c r="A192" s="561" t="s">
        <v>598</v>
      </c>
      <c r="B192" s="1557" t="s">
        <v>1365</v>
      </c>
      <c r="C192" s="1558"/>
      <c r="D192" s="1558"/>
      <c r="E192" s="1559"/>
      <c r="F192" s="563" t="s">
        <v>731</v>
      </c>
      <c r="G192" s="1456">
        <f>'BS old'!D122</f>
        <v>0</v>
      </c>
      <c r="H192" s="1458"/>
      <c r="I192" s="1456">
        <f>'BS old'!E122</f>
        <v>0</v>
      </c>
      <c r="J192" s="1460"/>
    </row>
    <row r="193" spans="1:10" ht="27.75" customHeight="1" x14ac:dyDescent="0.25">
      <c r="A193" s="561" t="s">
        <v>496</v>
      </c>
      <c r="B193" s="1557" t="s">
        <v>583</v>
      </c>
      <c r="C193" s="1558"/>
      <c r="D193" s="1558"/>
      <c r="E193" s="1559"/>
      <c r="F193" s="563" t="s">
        <v>732</v>
      </c>
      <c r="G193" s="1456">
        <f>'BS old'!D123</f>
        <v>0</v>
      </c>
      <c r="H193" s="1458"/>
      <c r="I193" s="1456">
        <f>'BS old'!E123</f>
        <v>0</v>
      </c>
      <c r="J193" s="1460"/>
    </row>
    <row r="194" spans="1:10" ht="27.75" customHeight="1" x14ac:dyDescent="0.25">
      <c r="A194" s="561" t="s">
        <v>499</v>
      </c>
      <c r="B194" s="1557" t="s">
        <v>733</v>
      </c>
      <c r="C194" s="1558"/>
      <c r="D194" s="1558"/>
      <c r="E194" s="1559"/>
      <c r="F194" s="563" t="s">
        <v>734</v>
      </c>
      <c r="G194" s="1456">
        <f>'BS old'!D124</f>
        <v>0</v>
      </c>
      <c r="H194" s="1458"/>
      <c r="I194" s="1456">
        <f>'BS old'!E124</f>
        <v>0</v>
      </c>
      <c r="J194" s="1460"/>
    </row>
    <row r="195" spans="1:10" s="404" customFormat="1" ht="27.75" customHeight="1" x14ac:dyDescent="0.25">
      <c r="A195" s="561" t="s">
        <v>502</v>
      </c>
      <c r="B195" s="1557" t="s">
        <v>735</v>
      </c>
      <c r="C195" s="1558"/>
      <c r="D195" s="1558"/>
      <c r="E195" s="1559"/>
      <c r="F195" s="563" t="s">
        <v>736</v>
      </c>
      <c r="G195" s="1456">
        <f>'BS old'!D125</f>
        <v>0</v>
      </c>
      <c r="H195" s="1458"/>
      <c r="I195" s="1456">
        <f>'BS old'!E125</f>
        <v>0</v>
      </c>
      <c r="J195" s="1460"/>
    </row>
    <row r="196" spans="1:10" ht="27.75" customHeight="1" x14ac:dyDescent="0.25">
      <c r="A196" s="561" t="s">
        <v>505</v>
      </c>
      <c r="B196" s="1557" t="s">
        <v>1366</v>
      </c>
      <c r="C196" s="1558"/>
      <c r="D196" s="1558"/>
      <c r="E196" s="1559"/>
      <c r="F196" s="563" t="s">
        <v>738</v>
      </c>
      <c r="G196" s="1456">
        <f>'BS old'!D126</f>
        <v>0</v>
      </c>
      <c r="H196" s="1458"/>
      <c r="I196" s="1456">
        <f>'BS old'!E126</f>
        <v>0</v>
      </c>
      <c r="J196" s="1460"/>
    </row>
    <row r="197" spans="1:10" ht="27.75" customHeight="1" x14ac:dyDescent="0.25">
      <c r="A197" s="561" t="s">
        <v>508</v>
      </c>
      <c r="B197" s="1557" t="s">
        <v>739</v>
      </c>
      <c r="C197" s="1558"/>
      <c r="D197" s="1558"/>
      <c r="E197" s="1559"/>
      <c r="F197" s="563" t="s">
        <v>740</v>
      </c>
      <c r="G197" s="1456">
        <f>'BS old'!D127</f>
        <v>0</v>
      </c>
      <c r="H197" s="1458"/>
      <c r="I197" s="1456">
        <f>'BS old'!E127</f>
        <v>0</v>
      </c>
      <c r="J197" s="1460"/>
    </row>
    <row r="198" spans="1:10" ht="27.75" customHeight="1" x14ac:dyDescent="0.25">
      <c r="A198" s="561" t="s">
        <v>511</v>
      </c>
      <c r="B198" s="1557" t="s">
        <v>741</v>
      </c>
      <c r="C198" s="1558"/>
      <c r="D198" s="1558"/>
      <c r="E198" s="1559"/>
      <c r="F198" s="563" t="s">
        <v>742</v>
      </c>
      <c r="G198" s="1456">
        <f>'BS old'!D128</f>
        <v>0</v>
      </c>
      <c r="H198" s="1458"/>
      <c r="I198" s="1456">
        <f>'BS old'!E128</f>
        <v>0</v>
      </c>
      <c r="J198" s="1460"/>
    </row>
    <row r="199" spans="1:10" ht="27.75" customHeight="1" x14ac:dyDescent="0.25">
      <c r="A199" s="561" t="s">
        <v>532</v>
      </c>
      <c r="B199" s="1557" t="s">
        <v>743</v>
      </c>
      <c r="C199" s="1558"/>
      <c r="D199" s="1558"/>
      <c r="E199" s="1559"/>
      <c r="F199" s="563" t="s">
        <v>744</v>
      </c>
      <c r="G199" s="1456">
        <f>'BS old'!D129</f>
        <v>0</v>
      </c>
      <c r="H199" s="1458"/>
      <c r="I199" s="1456">
        <f>'BS old'!E129</f>
        <v>0</v>
      </c>
      <c r="J199" s="1460"/>
    </row>
    <row r="200" spans="1:10" ht="27.75" customHeight="1" x14ac:dyDescent="0.25">
      <c r="A200" s="561" t="s">
        <v>535</v>
      </c>
      <c r="B200" s="1557" t="s">
        <v>1367</v>
      </c>
      <c r="C200" s="1558"/>
      <c r="D200" s="1558"/>
      <c r="E200" s="1559"/>
      <c r="F200" s="563" t="s">
        <v>746</v>
      </c>
      <c r="G200" s="1456">
        <f>'BS old'!D130</f>
        <v>0</v>
      </c>
      <c r="H200" s="1458"/>
      <c r="I200" s="1456">
        <f>'BS old'!E130</f>
        <v>0</v>
      </c>
      <c r="J200" s="1460"/>
    </row>
    <row r="201" spans="1:10" ht="27.75" customHeight="1" x14ac:dyDescent="0.25">
      <c r="A201" s="561" t="s">
        <v>722</v>
      </c>
      <c r="B201" s="1557" t="s">
        <v>1368</v>
      </c>
      <c r="C201" s="1558"/>
      <c r="D201" s="1558"/>
      <c r="E201" s="1559"/>
      <c r="F201" s="563" t="s">
        <v>748</v>
      </c>
      <c r="G201" s="1456">
        <f>'BS old'!D131</f>
        <v>0</v>
      </c>
      <c r="H201" s="1458"/>
      <c r="I201" s="1456">
        <f>'BS old'!E131</f>
        <v>0</v>
      </c>
      <c r="J201" s="1460"/>
    </row>
    <row r="202" spans="1:10" ht="27.75" customHeight="1" x14ac:dyDescent="0.25">
      <c r="A202" s="570" t="s">
        <v>613</v>
      </c>
      <c r="B202" s="1566" t="s">
        <v>749</v>
      </c>
      <c r="C202" s="1567"/>
      <c r="D202" s="1567"/>
      <c r="E202" s="1568"/>
      <c r="F202" s="563" t="s">
        <v>750</v>
      </c>
      <c r="G202" s="1456">
        <f>'BS old'!D132</f>
        <v>0</v>
      </c>
      <c r="H202" s="1458"/>
      <c r="I202" s="1456">
        <f>'BS old'!E132</f>
        <v>0</v>
      </c>
      <c r="J202" s="1460"/>
    </row>
    <row r="203" spans="1:10" ht="27.75" customHeight="1" x14ac:dyDescent="0.25">
      <c r="A203" s="572" t="s">
        <v>751</v>
      </c>
      <c r="B203" s="1566" t="s">
        <v>752</v>
      </c>
      <c r="C203" s="1567"/>
      <c r="D203" s="1567"/>
      <c r="E203" s="1568"/>
      <c r="F203" s="563" t="s">
        <v>753</v>
      </c>
      <c r="G203" s="1456">
        <f>'BS old'!D133</f>
        <v>0</v>
      </c>
      <c r="H203" s="1458"/>
      <c r="I203" s="1456">
        <f>'BS old'!E133</f>
        <v>0</v>
      </c>
      <c r="J203" s="1460"/>
    </row>
    <row r="204" spans="1:10" ht="27.75" customHeight="1" x14ac:dyDescent="0.25">
      <c r="A204" s="561" t="s">
        <v>754</v>
      </c>
      <c r="B204" s="1557" t="s">
        <v>755</v>
      </c>
      <c r="C204" s="1558"/>
      <c r="D204" s="1558"/>
      <c r="E204" s="1559"/>
      <c r="F204" s="563" t="s">
        <v>756</v>
      </c>
      <c r="G204" s="1456">
        <f>'BS old'!D134</f>
        <v>0</v>
      </c>
      <c r="H204" s="1458"/>
      <c r="I204" s="1456">
        <f>'BS old'!E134</f>
        <v>0</v>
      </c>
      <c r="J204" s="1460"/>
    </row>
    <row r="205" spans="1:10" s="404" customFormat="1" ht="27.75" customHeight="1" x14ac:dyDescent="0.25">
      <c r="A205" s="561" t="s">
        <v>496</v>
      </c>
      <c r="B205" s="1557" t="s">
        <v>757</v>
      </c>
      <c r="C205" s="1558"/>
      <c r="D205" s="1558"/>
      <c r="E205" s="1559"/>
      <c r="F205" s="563" t="s">
        <v>758</v>
      </c>
      <c r="G205" s="1456">
        <f>'BS old'!D135</f>
        <v>0</v>
      </c>
      <c r="H205" s="1458"/>
      <c r="I205" s="1456">
        <f>'BS old'!E135</f>
        <v>0</v>
      </c>
      <c r="J205" s="1460"/>
    </row>
    <row r="206" spans="1:10" ht="27.75" customHeight="1" x14ac:dyDescent="0.25">
      <c r="A206" s="570" t="s">
        <v>627</v>
      </c>
      <c r="B206" s="1566" t="s">
        <v>759</v>
      </c>
      <c r="C206" s="1567"/>
      <c r="D206" s="1567"/>
      <c r="E206" s="1568"/>
      <c r="F206" s="563" t="s">
        <v>760</v>
      </c>
      <c r="G206" s="1456">
        <f>'BS old'!D136</f>
        <v>0</v>
      </c>
      <c r="H206" s="1458"/>
      <c r="I206" s="1456">
        <f>'BS old'!E136</f>
        <v>0</v>
      </c>
      <c r="J206" s="1460"/>
    </row>
    <row r="207" spans="1:10" ht="27.75" customHeight="1" x14ac:dyDescent="0.25">
      <c r="A207" s="568" t="s">
        <v>630</v>
      </c>
      <c r="B207" s="1557" t="s">
        <v>1601</v>
      </c>
      <c r="C207" s="1558"/>
      <c r="D207" s="1558"/>
      <c r="E207" s="1559"/>
      <c r="F207" s="563" t="s">
        <v>762</v>
      </c>
      <c r="G207" s="1456">
        <f>'BS old'!D137</f>
        <v>0</v>
      </c>
      <c r="H207" s="1458"/>
      <c r="I207" s="1456">
        <f>'BS old'!E137</f>
        <v>0</v>
      </c>
      <c r="J207" s="1460"/>
    </row>
    <row r="208" spans="1:10" ht="27.75" customHeight="1" x14ac:dyDescent="0.25">
      <c r="A208" s="561" t="s">
        <v>496</v>
      </c>
      <c r="B208" s="1557" t="s">
        <v>1602</v>
      </c>
      <c r="C208" s="1558"/>
      <c r="D208" s="1558"/>
      <c r="E208" s="1559"/>
      <c r="F208" s="563" t="s">
        <v>764</v>
      </c>
      <c r="G208" s="1456">
        <f>'BS old'!D138</f>
        <v>0</v>
      </c>
      <c r="H208" s="1458"/>
      <c r="I208" s="1456">
        <f>'BS old'!E138</f>
        <v>0</v>
      </c>
      <c r="J208" s="1460"/>
    </row>
    <row r="209" spans="1:10" s="404" customFormat="1" ht="27.75" customHeight="1" x14ac:dyDescent="0.25">
      <c r="A209" s="561" t="s">
        <v>499</v>
      </c>
      <c r="B209" s="1557" t="s">
        <v>1603</v>
      </c>
      <c r="C209" s="1558"/>
      <c r="D209" s="1558"/>
      <c r="E209" s="1559"/>
      <c r="F209" s="563" t="s">
        <v>766</v>
      </c>
      <c r="G209" s="1456">
        <f>'BS old'!D139</f>
        <v>0</v>
      </c>
      <c r="H209" s="1458"/>
      <c r="I209" s="1456">
        <f>'BS old'!E139</f>
        <v>0</v>
      </c>
      <c r="J209" s="1460"/>
    </row>
    <row r="210" spans="1:10" ht="27.75" customHeight="1" thickBot="1" x14ac:dyDescent="0.3">
      <c r="A210" s="458" t="s">
        <v>502</v>
      </c>
      <c r="B210" s="1560" t="s">
        <v>1604</v>
      </c>
      <c r="C210" s="1561"/>
      <c r="D210" s="1561"/>
      <c r="E210" s="1562"/>
      <c r="F210" s="563" t="s">
        <v>768</v>
      </c>
      <c r="G210" s="1563">
        <f>'BS old'!D140</f>
        <v>0</v>
      </c>
      <c r="H210" s="1564"/>
      <c r="I210" s="1563">
        <f>'BS old'!E140</f>
        <v>0</v>
      </c>
      <c r="J210" s="1565"/>
    </row>
    <row r="211" spans="1:10" ht="24.75" customHeight="1" x14ac:dyDescent="0.25"/>
    <row r="212" spans="1:10" ht="24.75" customHeight="1" x14ac:dyDescent="0.25"/>
    <row r="213" spans="1:10" ht="24.75" customHeight="1" x14ac:dyDescent="0.25"/>
  </sheetData>
  <mergeCells count="698">
    <mergeCell ref="B2:C2"/>
    <mergeCell ref="G2:I2"/>
    <mergeCell ref="A4:A6"/>
    <mergeCell ref="B4:B6"/>
    <mergeCell ref="C4:C6"/>
    <mergeCell ref="D4:H4"/>
    <mergeCell ref="I4:J5"/>
    <mergeCell ref="D5:D6"/>
    <mergeCell ref="E5:F5"/>
    <mergeCell ref="G5:H5"/>
    <mergeCell ref="E6:F6"/>
    <mergeCell ref="G6:H6"/>
    <mergeCell ref="I6:J6"/>
    <mergeCell ref="A7:A8"/>
    <mergeCell ref="B7:B8"/>
    <mergeCell ref="C7:C8"/>
    <mergeCell ref="D7:F7"/>
    <mergeCell ref="G7:I7"/>
    <mergeCell ref="D8:F8"/>
    <mergeCell ref="H8:J8"/>
    <mergeCell ref="A11:A12"/>
    <mergeCell ref="B11:B12"/>
    <mergeCell ref="C11:C12"/>
    <mergeCell ref="D11:F11"/>
    <mergeCell ref="G11:I11"/>
    <mergeCell ref="D12:F12"/>
    <mergeCell ref="H12:J12"/>
    <mergeCell ref="A9:A10"/>
    <mergeCell ref="B9:B10"/>
    <mergeCell ref="C9:C10"/>
    <mergeCell ref="D9:F9"/>
    <mergeCell ref="G9:I9"/>
    <mergeCell ref="D10:F10"/>
    <mergeCell ref="H10:J10"/>
    <mergeCell ref="A15:A16"/>
    <mergeCell ref="B15:B16"/>
    <mergeCell ref="C15:C16"/>
    <mergeCell ref="D15:F15"/>
    <mergeCell ref="G15:I15"/>
    <mergeCell ref="D16:F16"/>
    <mergeCell ref="H16:J16"/>
    <mergeCell ref="A13:A14"/>
    <mergeCell ref="B13:B14"/>
    <mergeCell ref="C13:C14"/>
    <mergeCell ref="D13:F13"/>
    <mergeCell ref="G13:I13"/>
    <mergeCell ref="D14:F14"/>
    <mergeCell ref="H14:J14"/>
    <mergeCell ref="A19:A20"/>
    <mergeCell ref="B19:B20"/>
    <mergeCell ref="C19:C20"/>
    <mergeCell ref="D19:F19"/>
    <mergeCell ref="G19:I19"/>
    <mergeCell ref="D20:F20"/>
    <mergeCell ref="H20:J20"/>
    <mergeCell ref="A17:A18"/>
    <mergeCell ref="B17:B18"/>
    <mergeCell ref="C17:C18"/>
    <mergeCell ref="D17:F17"/>
    <mergeCell ref="G17:I17"/>
    <mergeCell ref="D18:F18"/>
    <mergeCell ref="H18:J18"/>
    <mergeCell ref="A23:A24"/>
    <mergeCell ref="B23:B24"/>
    <mergeCell ref="C23:C24"/>
    <mergeCell ref="D23:F23"/>
    <mergeCell ref="G23:I23"/>
    <mergeCell ref="D24:F24"/>
    <mergeCell ref="H24:J24"/>
    <mergeCell ref="A21:A22"/>
    <mergeCell ref="B21:B22"/>
    <mergeCell ref="C21:C22"/>
    <mergeCell ref="D21:F21"/>
    <mergeCell ref="G21:I21"/>
    <mergeCell ref="D22:F22"/>
    <mergeCell ref="H22:J22"/>
    <mergeCell ref="A27:A28"/>
    <mergeCell ref="B27:B28"/>
    <mergeCell ref="C27:C28"/>
    <mergeCell ref="D27:F27"/>
    <mergeCell ref="G27:I27"/>
    <mergeCell ref="D28:F28"/>
    <mergeCell ref="H28:J28"/>
    <mergeCell ref="A25:A26"/>
    <mergeCell ref="B25:B26"/>
    <mergeCell ref="C25:C26"/>
    <mergeCell ref="D25:F25"/>
    <mergeCell ref="G25:I25"/>
    <mergeCell ref="D26:F26"/>
    <mergeCell ref="H26:J26"/>
    <mergeCell ref="G35:H35"/>
    <mergeCell ref="A31:A32"/>
    <mergeCell ref="B31:B32"/>
    <mergeCell ref="C31:C32"/>
    <mergeCell ref="D31:F31"/>
    <mergeCell ref="G31:I31"/>
    <mergeCell ref="D32:F32"/>
    <mergeCell ref="H32:J32"/>
    <mergeCell ref="A29:A30"/>
    <mergeCell ref="B29:B30"/>
    <mergeCell ref="C29:C30"/>
    <mergeCell ref="D29:F29"/>
    <mergeCell ref="G29:I29"/>
    <mergeCell ref="D30:F30"/>
    <mergeCell ref="H30:J30"/>
    <mergeCell ref="A38:A39"/>
    <mergeCell ref="B38:B39"/>
    <mergeCell ref="C38:C39"/>
    <mergeCell ref="D38:F38"/>
    <mergeCell ref="G38:I38"/>
    <mergeCell ref="D39:F39"/>
    <mergeCell ref="H39:J39"/>
    <mergeCell ref="I35:J35"/>
    <mergeCell ref="A36:A37"/>
    <mergeCell ref="B36:B37"/>
    <mergeCell ref="C36:C37"/>
    <mergeCell ref="D36:F36"/>
    <mergeCell ref="G36:I36"/>
    <mergeCell ref="D37:F37"/>
    <mergeCell ref="H37:J37"/>
    <mergeCell ref="A33:A35"/>
    <mergeCell ref="B33:B35"/>
    <mergeCell ref="C33:C35"/>
    <mergeCell ref="D33:H33"/>
    <mergeCell ref="I33:J34"/>
    <mergeCell ref="D34:D35"/>
    <mergeCell ref="E34:F34"/>
    <mergeCell ref="G34:H34"/>
    <mergeCell ref="E35:F35"/>
    <mergeCell ref="A42:A43"/>
    <mergeCell ref="B42:B43"/>
    <mergeCell ref="C42:C43"/>
    <mergeCell ref="D42:F42"/>
    <mergeCell ref="G42:I42"/>
    <mergeCell ref="D43:F43"/>
    <mergeCell ref="H43:J43"/>
    <mergeCell ref="A40:A41"/>
    <mergeCell ref="B40:B41"/>
    <mergeCell ref="C40:C41"/>
    <mergeCell ref="D40:F40"/>
    <mergeCell ref="G40:I40"/>
    <mergeCell ref="D41:F41"/>
    <mergeCell ref="H41:J41"/>
    <mergeCell ref="A46:A47"/>
    <mergeCell ref="B46:B47"/>
    <mergeCell ref="C46:C47"/>
    <mergeCell ref="D46:F46"/>
    <mergeCell ref="G46:I46"/>
    <mergeCell ref="D47:F47"/>
    <mergeCell ref="H47:J47"/>
    <mergeCell ref="A44:A45"/>
    <mergeCell ref="B44:B45"/>
    <mergeCell ref="C44:C45"/>
    <mergeCell ref="D44:F44"/>
    <mergeCell ref="G44:I44"/>
    <mergeCell ref="D45:F45"/>
    <mergeCell ref="H45:J45"/>
    <mergeCell ref="A50:A51"/>
    <mergeCell ref="B50:B51"/>
    <mergeCell ref="C50:C51"/>
    <mergeCell ref="D50:F50"/>
    <mergeCell ref="G50:I50"/>
    <mergeCell ref="D51:F51"/>
    <mergeCell ref="H51:J51"/>
    <mergeCell ref="A48:A49"/>
    <mergeCell ref="B48:B49"/>
    <mergeCell ref="C48:C49"/>
    <mergeCell ref="D48:F48"/>
    <mergeCell ref="G48:I48"/>
    <mergeCell ref="D49:F49"/>
    <mergeCell ref="H49:J49"/>
    <mergeCell ref="A54:A55"/>
    <mergeCell ref="B54:B55"/>
    <mergeCell ref="C54:C55"/>
    <mergeCell ref="D54:F54"/>
    <mergeCell ref="G54:I54"/>
    <mergeCell ref="D55:F55"/>
    <mergeCell ref="H55:J55"/>
    <mergeCell ref="A52:A53"/>
    <mergeCell ref="B52:B53"/>
    <mergeCell ref="C52:C53"/>
    <mergeCell ref="D52:F52"/>
    <mergeCell ref="G52:I52"/>
    <mergeCell ref="D53:F53"/>
    <mergeCell ref="H53:J53"/>
    <mergeCell ref="A58:A59"/>
    <mergeCell ref="B58:B59"/>
    <mergeCell ref="C58:C59"/>
    <mergeCell ref="D58:F58"/>
    <mergeCell ref="G58:I58"/>
    <mergeCell ref="D59:F59"/>
    <mergeCell ref="H59:J59"/>
    <mergeCell ref="A56:A57"/>
    <mergeCell ref="B56:B57"/>
    <mergeCell ref="C56:C57"/>
    <mergeCell ref="D56:F56"/>
    <mergeCell ref="G56:I56"/>
    <mergeCell ref="D57:F57"/>
    <mergeCell ref="H57:J57"/>
    <mergeCell ref="G66:H66"/>
    <mergeCell ref="A62:A63"/>
    <mergeCell ref="B62:B63"/>
    <mergeCell ref="C62:C63"/>
    <mergeCell ref="D62:F62"/>
    <mergeCell ref="G62:I62"/>
    <mergeCell ref="D63:F63"/>
    <mergeCell ref="H63:J63"/>
    <mergeCell ref="A60:A61"/>
    <mergeCell ref="B60:B61"/>
    <mergeCell ref="C60:C61"/>
    <mergeCell ref="D60:F60"/>
    <mergeCell ref="G60:I60"/>
    <mergeCell ref="D61:F61"/>
    <mergeCell ref="H61:J61"/>
    <mergeCell ref="A69:A70"/>
    <mergeCell ref="B69:B70"/>
    <mergeCell ref="C69:C70"/>
    <mergeCell ref="D69:F69"/>
    <mergeCell ref="G69:I69"/>
    <mergeCell ref="D70:F70"/>
    <mergeCell ref="H70:J70"/>
    <mergeCell ref="I66:J66"/>
    <mergeCell ref="A67:A68"/>
    <mergeCell ref="B67:B68"/>
    <mergeCell ref="C67:C68"/>
    <mergeCell ref="D67:F67"/>
    <mergeCell ref="G67:I67"/>
    <mergeCell ref="D68:F68"/>
    <mergeCell ref="H68:J68"/>
    <mergeCell ref="A64:A66"/>
    <mergeCell ref="B64:B66"/>
    <mergeCell ref="C64:C66"/>
    <mergeCell ref="D64:H64"/>
    <mergeCell ref="I64:J65"/>
    <mergeCell ref="D65:D66"/>
    <mergeCell ref="E65:F65"/>
    <mergeCell ref="G65:H65"/>
    <mergeCell ref="E66:F66"/>
    <mergeCell ref="A73:A74"/>
    <mergeCell ref="B73:B74"/>
    <mergeCell ref="C73:C74"/>
    <mergeCell ref="D73:F73"/>
    <mergeCell ref="G73:I73"/>
    <mergeCell ref="D74:F74"/>
    <mergeCell ref="H74:J74"/>
    <mergeCell ref="A71:A72"/>
    <mergeCell ref="B71:B72"/>
    <mergeCell ref="C71:C72"/>
    <mergeCell ref="D71:F71"/>
    <mergeCell ref="G71:I71"/>
    <mergeCell ref="D72:F72"/>
    <mergeCell ref="H72:J72"/>
    <mergeCell ref="A77:A78"/>
    <mergeCell ref="B77:B78"/>
    <mergeCell ref="C77:C78"/>
    <mergeCell ref="D77:F77"/>
    <mergeCell ref="G77:I77"/>
    <mergeCell ref="D78:F78"/>
    <mergeCell ref="H78:J78"/>
    <mergeCell ref="A75:A76"/>
    <mergeCell ref="B75:B76"/>
    <mergeCell ref="C75:C76"/>
    <mergeCell ref="D75:F75"/>
    <mergeCell ref="G75:I75"/>
    <mergeCell ref="D76:F76"/>
    <mergeCell ref="H76:J76"/>
    <mergeCell ref="A81:A82"/>
    <mergeCell ref="B81:B82"/>
    <mergeCell ref="C81:C82"/>
    <mergeCell ref="D81:F81"/>
    <mergeCell ref="G81:I81"/>
    <mergeCell ref="D82:F82"/>
    <mergeCell ref="H82:J82"/>
    <mergeCell ref="A79:A80"/>
    <mergeCell ref="B79:B80"/>
    <mergeCell ref="C79:C80"/>
    <mergeCell ref="D79:F79"/>
    <mergeCell ref="G79:I79"/>
    <mergeCell ref="D80:F80"/>
    <mergeCell ref="H80:J80"/>
    <mergeCell ref="A85:A86"/>
    <mergeCell ref="B85:B86"/>
    <mergeCell ref="C85:C86"/>
    <mergeCell ref="D85:F85"/>
    <mergeCell ref="G85:I85"/>
    <mergeCell ref="D86:F86"/>
    <mergeCell ref="H86:J86"/>
    <mergeCell ref="A83:A84"/>
    <mergeCell ref="B83:B84"/>
    <mergeCell ref="C83:C84"/>
    <mergeCell ref="D83:F83"/>
    <mergeCell ref="G83:I83"/>
    <mergeCell ref="D84:F84"/>
    <mergeCell ref="H84:J84"/>
    <mergeCell ref="A89:A90"/>
    <mergeCell ref="B89:B90"/>
    <mergeCell ref="C89:C90"/>
    <mergeCell ref="D89:F89"/>
    <mergeCell ref="G89:I89"/>
    <mergeCell ref="D90:F90"/>
    <mergeCell ref="H90:J90"/>
    <mergeCell ref="A87:A88"/>
    <mergeCell ref="B87:B88"/>
    <mergeCell ref="C87:C88"/>
    <mergeCell ref="D87:F87"/>
    <mergeCell ref="G87:I87"/>
    <mergeCell ref="D88:F88"/>
    <mergeCell ref="H88:J88"/>
    <mergeCell ref="A93:A94"/>
    <mergeCell ref="B93:B94"/>
    <mergeCell ref="C93:C94"/>
    <mergeCell ref="D93:F93"/>
    <mergeCell ref="G93:I93"/>
    <mergeCell ref="D94:F94"/>
    <mergeCell ref="H94:J94"/>
    <mergeCell ref="A91:A92"/>
    <mergeCell ref="B91:B92"/>
    <mergeCell ref="C91:C92"/>
    <mergeCell ref="D91:F91"/>
    <mergeCell ref="G91:I91"/>
    <mergeCell ref="D92:F92"/>
    <mergeCell ref="H92:J92"/>
    <mergeCell ref="I97:J97"/>
    <mergeCell ref="A98:A99"/>
    <mergeCell ref="B98:B99"/>
    <mergeCell ref="C98:C99"/>
    <mergeCell ref="D98:F98"/>
    <mergeCell ref="G98:I98"/>
    <mergeCell ref="D99:F99"/>
    <mergeCell ref="H99:J99"/>
    <mergeCell ref="A95:A97"/>
    <mergeCell ref="B95:B97"/>
    <mergeCell ref="C95:C97"/>
    <mergeCell ref="D95:H95"/>
    <mergeCell ref="I95:J96"/>
    <mergeCell ref="D96:D97"/>
    <mergeCell ref="E96:F96"/>
    <mergeCell ref="G96:H96"/>
    <mergeCell ref="E97:F97"/>
    <mergeCell ref="G97:H97"/>
    <mergeCell ref="A102:A103"/>
    <mergeCell ref="B102:B103"/>
    <mergeCell ref="C102:C103"/>
    <mergeCell ref="D102:F102"/>
    <mergeCell ref="G102:I102"/>
    <mergeCell ref="D103:F103"/>
    <mergeCell ref="H103:J103"/>
    <mergeCell ref="A100:A101"/>
    <mergeCell ref="B100:B101"/>
    <mergeCell ref="C100:C101"/>
    <mergeCell ref="D100:F100"/>
    <mergeCell ref="G100:I100"/>
    <mergeCell ref="D101:F101"/>
    <mergeCell ref="H101:J101"/>
    <mergeCell ref="A106:A107"/>
    <mergeCell ref="B106:B107"/>
    <mergeCell ref="C106:C107"/>
    <mergeCell ref="D106:F106"/>
    <mergeCell ref="G106:I106"/>
    <mergeCell ref="D107:F107"/>
    <mergeCell ref="H107:J107"/>
    <mergeCell ref="A104:A105"/>
    <mergeCell ref="B104:B105"/>
    <mergeCell ref="C104:C105"/>
    <mergeCell ref="D104:F104"/>
    <mergeCell ref="G104:I104"/>
    <mergeCell ref="D105:F105"/>
    <mergeCell ref="H105:J105"/>
    <mergeCell ref="A110:A111"/>
    <mergeCell ref="B110:B111"/>
    <mergeCell ref="C110:C111"/>
    <mergeCell ref="D110:F110"/>
    <mergeCell ref="G110:I110"/>
    <mergeCell ref="D111:F111"/>
    <mergeCell ref="H111:J111"/>
    <mergeCell ref="A108:A109"/>
    <mergeCell ref="B108:B109"/>
    <mergeCell ref="C108:C109"/>
    <mergeCell ref="D108:F108"/>
    <mergeCell ref="G108:I108"/>
    <mergeCell ref="D109:F109"/>
    <mergeCell ref="H109:J109"/>
    <mergeCell ref="A114:A115"/>
    <mergeCell ref="B114:B115"/>
    <mergeCell ref="C114:C115"/>
    <mergeCell ref="D114:F114"/>
    <mergeCell ref="G114:I114"/>
    <mergeCell ref="D115:F115"/>
    <mergeCell ref="H115:J115"/>
    <mergeCell ref="A112:A113"/>
    <mergeCell ref="B112:B113"/>
    <mergeCell ref="C112:C113"/>
    <mergeCell ref="D112:F112"/>
    <mergeCell ref="G112:I112"/>
    <mergeCell ref="D113:F113"/>
    <mergeCell ref="H113:J113"/>
    <mergeCell ref="A118:A119"/>
    <mergeCell ref="B118:B119"/>
    <mergeCell ref="C118:C119"/>
    <mergeCell ref="D118:F118"/>
    <mergeCell ref="G118:I118"/>
    <mergeCell ref="D119:F119"/>
    <mergeCell ref="H119:J119"/>
    <mergeCell ref="A116:A117"/>
    <mergeCell ref="B116:B117"/>
    <mergeCell ref="C116:C117"/>
    <mergeCell ref="D116:F116"/>
    <mergeCell ref="G116:I116"/>
    <mergeCell ref="D117:F117"/>
    <mergeCell ref="H117:J117"/>
    <mergeCell ref="A122:A123"/>
    <mergeCell ref="B122:B123"/>
    <mergeCell ref="C122:C123"/>
    <mergeCell ref="D122:F122"/>
    <mergeCell ref="G122:I122"/>
    <mergeCell ref="D123:F123"/>
    <mergeCell ref="H123:J123"/>
    <mergeCell ref="A120:A121"/>
    <mergeCell ref="B120:B121"/>
    <mergeCell ref="C120:C121"/>
    <mergeCell ref="D120:F120"/>
    <mergeCell ref="G120:I120"/>
    <mergeCell ref="D121:F121"/>
    <mergeCell ref="H121:J121"/>
    <mergeCell ref="G130:H130"/>
    <mergeCell ref="A126:A127"/>
    <mergeCell ref="B126:B127"/>
    <mergeCell ref="C126:C127"/>
    <mergeCell ref="D126:F126"/>
    <mergeCell ref="G126:I126"/>
    <mergeCell ref="D127:F127"/>
    <mergeCell ref="H127:J127"/>
    <mergeCell ref="A124:A125"/>
    <mergeCell ref="B124:B125"/>
    <mergeCell ref="C124:C125"/>
    <mergeCell ref="D124:F124"/>
    <mergeCell ref="G124:I124"/>
    <mergeCell ref="D125:F125"/>
    <mergeCell ref="H125:J125"/>
    <mergeCell ref="A133:A134"/>
    <mergeCell ref="B133:B134"/>
    <mergeCell ref="C133:C134"/>
    <mergeCell ref="D133:F133"/>
    <mergeCell ref="G133:I133"/>
    <mergeCell ref="D134:F134"/>
    <mergeCell ref="H134:J134"/>
    <mergeCell ref="I130:J130"/>
    <mergeCell ref="A131:A132"/>
    <mergeCell ref="B131:B132"/>
    <mergeCell ref="C131:C132"/>
    <mergeCell ref="D131:F131"/>
    <mergeCell ref="G131:I131"/>
    <mergeCell ref="D132:F132"/>
    <mergeCell ref="H132:J132"/>
    <mergeCell ref="A128:A130"/>
    <mergeCell ref="B128:B130"/>
    <mergeCell ref="C128:C130"/>
    <mergeCell ref="D128:H128"/>
    <mergeCell ref="I128:J129"/>
    <mergeCell ref="D129:D130"/>
    <mergeCell ref="E129:F129"/>
    <mergeCell ref="G129:H129"/>
    <mergeCell ref="E130:F130"/>
    <mergeCell ref="A137:A138"/>
    <mergeCell ref="B137:B138"/>
    <mergeCell ref="C137:C138"/>
    <mergeCell ref="D137:F137"/>
    <mergeCell ref="G137:I137"/>
    <mergeCell ref="D138:F138"/>
    <mergeCell ref="H138:J138"/>
    <mergeCell ref="A135:A136"/>
    <mergeCell ref="B135:B136"/>
    <mergeCell ref="C135:C136"/>
    <mergeCell ref="D135:F135"/>
    <mergeCell ref="G135:I135"/>
    <mergeCell ref="D136:F136"/>
    <mergeCell ref="H136:J136"/>
    <mergeCell ref="A141:A142"/>
    <mergeCell ref="B141:B142"/>
    <mergeCell ref="C141:C142"/>
    <mergeCell ref="D141:F141"/>
    <mergeCell ref="G141:I141"/>
    <mergeCell ref="D142:F142"/>
    <mergeCell ref="H142:J142"/>
    <mergeCell ref="A139:A140"/>
    <mergeCell ref="B139:B140"/>
    <mergeCell ref="C139:C140"/>
    <mergeCell ref="D139:F139"/>
    <mergeCell ref="G139:I139"/>
    <mergeCell ref="D140:F140"/>
    <mergeCell ref="H140:J140"/>
    <mergeCell ref="A145:A146"/>
    <mergeCell ref="B145:B146"/>
    <mergeCell ref="C145:C146"/>
    <mergeCell ref="D145:F145"/>
    <mergeCell ref="G145:I145"/>
    <mergeCell ref="D146:F146"/>
    <mergeCell ref="H146:J146"/>
    <mergeCell ref="A143:A144"/>
    <mergeCell ref="B143:B144"/>
    <mergeCell ref="C143:C144"/>
    <mergeCell ref="D143:F143"/>
    <mergeCell ref="G143:I143"/>
    <mergeCell ref="D144:F144"/>
    <mergeCell ref="H144:J144"/>
    <mergeCell ref="B149:E149"/>
    <mergeCell ref="G149:H149"/>
    <mergeCell ref="I149:J149"/>
    <mergeCell ref="B150:E150"/>
    <mergeCell ref="G150:H150"/>
    <mergeCell ref="I150:J150"/>
    <mergeCell ref="A147:A148"/>
    <mergeCell ref="B147:B148"/>
    <mergeCell ref="C147:C148"/>
    <mergeCell ref="D147:F147"/>
    <mergeCell ref="G147:I147"/>
    <mergeCell ref="D148:F148"/>
    <mergeCell ref="H148:J148"/>
    <mergeCell ref="B153:E153"/>
    <mergeCell ref="G153:H153"/>
    <mergeCell ref="I153:J153"/>
    <mergeCell ref="B154:E154"/>
    <mergeCell ref="G154:H154"/>
    <mergeCell ref="I154:J154"/>
    <mergeCell ref="B151:E151"/>
    <mergeCell ref="G151:H151"/>
    <mergeCell ref="I151:J151"/>
    <mergeCell ref="B152:E152"/>
    <mergeCell ref="G152:H152"/>
    <mergeCell ref="I152:J152"/>
    <mergeCell ref="B157:E157"/>
    <mergeCell ref="G157:H157"/>
    <mergeCell ref="I157:J157"/>
    <mergeCell ref="B158:E158"/>
    <mergeCell ref="G158:H158"/>
    <mergeCell ref="I158:J158"/>
    <mergeCell ref="B155:E155"/>
    <mergeCell ref="G155:H155"/>
    <mergeCell ref="I155:J155"/>
    <mergeCell ref="B156:E156"/>
    <mergeCell ref="G156:H156"/>
    <mergeCell ref="I156:J156"/>
    <mergeCell ref="B161:E161"/>
    <mergeCell ref="G161:H161"/>
    <mergeCell ref="I161:J161"/>
    <mergeCell ref="B162:E162"/>
    <mergeCell ref="G162:H162"/>
    <mergeCell ref="I162:J162"/>
    <mergeCell ref="B159:E159"/>
    <mergeCell ref="G159:H159"/>
    <mergeCell ref="I159:J159"/>
    <mergeCell ref="B160:E160"/>
    <mergeCell ref="G160:H160"/>
    <mergeCell ref="I160:J160"/>
    <mergeCell ref="B165:E165"/>
    <mergeCell ref="G165:H165"/>
    <mergeCell ref="I165:J165"/>
    <mergeCell ref="B166:E166"/>
    <mergeCell ref="G166:H166"/>
    <mergeCell ref="I166:J166"/>
    <mergeCell ref="B163:E163"/>
    <mergeCell ref="G163:H163"/>
    <mergeCell ref="I163:J163"/>
    <mergeCell ref="B164:E164"/>
    <mergeCell ref="G164:H164"/>
    <mergeCell ref="I164:J164"/>
    <mergeCell ref="B169:E169"/>
    <mergeCell ref="G169:H169"/>
    <mergeCell ref="I169:J169"/>
    <mergeCell ref="B170:E170"/>
    <mergeCell ref="G170:H170"/>
    <mergeCell ref="I170:J170"/>
    <mergeCell ref="B167:E167"/>
    <mergeCell ref="G167:H167"/>
    <mergeCell ref="I167:J167"/>
    <mergeCell ref="B168:E168"/>
    <mergeCell ref="G168:H168"/>
    <mergeCell ref="I168:J168"/>
    <mergeCell ref="B173:E173"/>
    <mergeCell ref="G173:H173"/>
    <mergeCell ref="I173:J173"/>
    <mergeCell ref="B174:E174"/>
    <mergeCell ref="G174:H174"/>
    <mergeCell ref="I174:J174"/>
    <mergeCell ref="B171:E171"/>
    <mergeCell ref="G171:H171"/>
    <mergeCell ref="I171:J171"/>
    <mergeCell ref="B172:E172"/>
    <mergeCell ref="G172:H172"/>
    <mergeCell ref="I172:J172"/>
    <mergeCell ref="B177:E177"/>
    <mergeCell ref="G177:H177"/>
    <mergeCell ref="I177:J177"/>
    <mergeCell ref="B178:E178"/>
    <mergeCell ref="G178:H178"/>
    <mergeCell ref="I178:J178"/>
    <mergeCell ref="B175:E175"/>
    <mergeCell ref="G175:H175"/>
    <mergeCell ref="I175:J175"/>
    <mergeCell ref="B176:E176"/>
    <mergeCell ref="G176:H176"/>
    <mergeCell ref="I176:J176"/>
    <mergeCell ref="B181:E181"/>
    <mergeCell ref="G181:H181"/>
    <mergeCell ref="I181:J181"/>
    <mergeCell ref="B182:E182"/>
    <mergeCell ref="G182:H182"/>
    <mergeCell ref="I182:J182"/>
    <mergeCell ref="B179:E179"/>
    <mergeCell ref="G179:H179"/>
    <mergeCell ref="I179:J179"/>
    <mergeCell ref="B180:E180"/>
    <mergeCell ref="G180:H180"/>
    <mergeCell ref="I180:J180"/>
    <mergeCell ref="B185:E185"/>
    <mergeCell ref="G185:H185"/>
    <mergeCell ref="I185:J185"/>
    <mergeCell ref="B186:E186"/>
    <mergeCell ref="G186:H186"/>
    <mergeCell ref="I186:J186"/>
    <mergeCell ref="B183:E183"/>
    <mergeCell ref="G183:H183"/>
    <mergeCell ref="I183:J183"/>
    <mergeCell ref="B184:E184"/>
    <mergeCell ref="G184:H184"/>
    <mergeCell ref="I184:J184"/>
    <mergeCell ref="B189:E189"/>
    <mergeCell ref="G189:H189"/>
    <mergeCell ref="I189:J189"/>
    <mergeCell ref="B190:E190"/>
    <mergeCell ref="G190:H190"/>
    <mergeCell ref="I190:J190"/>
    <mergeCell ref="B187:E187"/>
    <mergeCell ref="G187:H187"/>
    <mergeCell ref="I187:J187"/>
    <mergeCell ref="B188:E188"/>
    <mergeCell ref="G188:H188"/>
    <mergeCell ref="I188:J188"/>
    <mergeCell ref="B193:E193"/>
    <mergeCell ref="G193:H193"/>
    <mergeCell ref="I193:J193"/>
    <mergeCell ref="B194:E194"/>
    <mergeCell ref="G194:H194"/>
    <mergeCell ref="I194:J194"/>
    <mergeCell ref="B191:E191"/>
    <mergeCell ref="G191:H191"/>
    <mergeCell ref="I191:J191"/>
    <mergeCell ref="B192:E192"/>
    <mergeCell ref="G192:H192"/>
    <mergeCell ref="I192:J192"/>
    <mergeCell ref="B197:E197"/>
    <mergeCell ref="G197:H197"/>
    <mergeCell ref="I197:J197"/>
    <mergeCell ref="B198:E198"/>
    <mergeCell ref="G198:H198"/>
    <mergeCell ref="I198:J198"/>
    <mergeCell ref="B195:E195"/>
    <mergeCell ref="G195:H195"/>
    <mergeCell ref="I195:J195"/>
    <mergeCell ref="B196:E196"/>
    <mergeCell ref="G196:H196"/>
    <mergeCell ref="I196:J196"/>
    <mergeCell ref="B201:E201"/>
    <mergeCell ref="G201:H201"/>
    <mergeCell ref="I201:J201"/>
    <mergeCell ref="B202:E202"/>
    <mergeCell ref="G202:H202"/>
    <mergeCell ref="I202:J202"/>
    <mergeCell ref="B199:E199"/>
    <mergeCell ref="G199:H199"/>
    <mergeCell ref="I199:J199"/>
    <mergeCell ref="B200:E200"/>
    <mergeCell ref="G200:H200"/>
    <mergeCell ref="I200:J200"/>
    <mergeCell ref="B205:E205"/>
    <mergeCell ref="G205:H205"/>
    <mergeCell ref="I205:J205"/>
    <mergeCell ref="B206:E206"/>
    <mergeCell ref="G206:H206"/>
    <mergeCell ref="I206:J206"/>
    <mergeCell ref="B203:E203"/>
    <mergeCell ref="G203:H203"/>
    <mergeCell ref="I203:J203"/>
    <mergeCell ref="B204:E204"/>
    <mergeCell ref="G204:H204"/>
    <mergeCell ref="I204:J204"/>
    <mergeCell ref="B209:E209"/>
    <mergeCell ref="G209:H209"/>
    <mergeCell ref="I209:J209"/>
    <mergeCell ref="B210:E210"/>
    <mergeCell ref="G210:H210"/>
    <mergeCell ref="I210:J210"/>
    <mergeCell ref="B207:E207"/>
    <mergeCell ref="G207:H207"/>
    <mergeCell ref="I207:J207"/>
    <mergeCell ref="B208:E208"/>
    <mergeCell ref="G208:H208"/>
    <mergeCell ref="I208:J208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25947/1/2010&amp;RPage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AQ51"/>
  <sheetViews>
    <sheetView showGridLines="0" view="pageBreakPreview" zoomScaleNormal="100" zoomScaleSheetLayoutView="100" workbookViewId="0">
      <selection activeCell="A6" sqref="A6"/>
    </sheetView>
  </sheetViews>
  <sheetFormatPr defaultColWidth="9.140625" defaultRowHeight="12.75" x14ac:dyDescent="0.25"/>
  <cols>
    <col min="1" max="37" width="2.5703125" style="344" customWidth="1"/>
    <col min="38" max="38" width="0.140625" style="344" customWidth="1"/>
    <col min="39" max="39" width="2.5703125" style="344" customWidth="1"/>
    <col min="40" max="40" width="0.28515625" style="344" customWidth="1"/>
    <col min="41" max="41" width="2.5703125" style="344" customWidth="1"/>
    <col min="42" max="42" width="9.140625" style="344"/>
    <col min="43" max="45" width="2.5703125" style="344" customWidth="1"/>
    <col min="46" max="46" width="7.7109375" style="344" customWidth="1"/>
    <col min="47" max="61" width="2.5703125" style="344" customWidth="1"/>
    <col min="62" max="16384" width="9.140625" style="344"/>
  </cols>
  <sheetData>
    <row r="1" spans="1:37" s="454" customFormat="1" ht="10.5" customHeight="1" thickBot="1" x14ac:dyDescent="0.3">
      <c r="B1" s="582" t="s">
        <v>1124</v>
      </c>
      <c r="N1" s="1536" t="s">
        <v>1369</v>
      </c>
      <c r="O1" s="1536"/>
      <c r="P1" s="1536"/>
      <c r="Q1" s="1536"/>
      <c r="R1" s="1536"/>
      <c r="S1" s="1536"/>
      <c r="T1" s="1536"/>
      <c r="U1" s="1536"/>
      <c r="V1" s="1536"/>
      <c r="W1" s="1536"/>
      <c r="X1" s="1546"/>
    </row>
    <row r="2" spans="1:37" s="351" customFormat="1" ht="21" customHeight="1" thickBot="1" x14ac:dyDescent="0.3">
      <c r="B2" s="584" t="s">
        <v>1370</v>
      </c>
      <c r="C2" s="585"/>
      <c r="D2" s="585"/>
      <c r="E2" s="585"/>
      <c r="F2" s="585"/>
      <c r="G2" s="585"/>
      <c r="H2" s="585"/>
      <c r="I2" s="585"/>
      <c r="J2" s="586"/>
      <c r="K2" s="585"/>
      <c r="L2" s="585"/>
      <c r="M2" s="587"/>
      <c r="N2" s="1536"/>
      <c r="O2" s="1536"/>
      <c r="P2" s="1536"/>
      <c r="Q2" s="1536"/>
      <c r="R2" s="1536"/>
      <c r="S2" s="1536"/>
      <c r="T2" s="1536"/>
      <c r="U2" s="1536"/>
      <c r="V2" s="1536"/>
      <c r="W2" s="1536"/>
      <c r="X2" s="1546"/>
    </row>
    <row r="3" spans="1:37" ht="13.5" customHeight="1" thickBot="1" x14ac:dyDescent="0.3">
      <c r="N3" s="1537"/>
      <c r="O3" s="1537"/>
      <c r="P3" s="1537"/>
      <c r="Q3" s="1537"/>
      <c r="R3" s="1537"/>
      <c r="S3" s="1537"/>
      <c r="T3" s="1537"/>
      <c r="U3" s="1537"/>
      <c r="V3" s="1537"/>
      <c r="W3" s="1537"/>
      <c r="X3" s="1612"/>
    </row>
    <row r="4" spans="1:37" ht="28.5" customHeight="1" thickBot="1" x14ac:dyDescent="0.3">
      <c r="J4" s="1549" t="s">
        <v>1261</v>
      </c>
      <c r="K4" s="1613" t="s">
        <v>1371</v>
      </c>
      <c r="L4" s="448" t="e">
        <f>+MID(#REF!,1,1)</f>
        <v>#REF!</v>
      </c>
      <c r="M4" s="448" t="e">
        <f>+MID(#REF!,2,1)</f>
        <v>#REF!</v>
      </c>
      <c r="N4" s="448" t="s">
        <v>953</v>
      </c>
      <c r="O4" s="448" t="e">
        <f>LEFT(#REF!,1)</f>
        <v>#REF!</v>
      </c>
      <c r="P4" s="448" t="e">
        <f>RIGHT(#REF!,1)</f>
        <v>#REF!</v>
      </c>
      <c r="Q4" s="448" t="s">
        <v>953</v>
      </c>
      <c r="R4" s="448" t="e">
        <f>+LEFT(#REF!,1)</f>
        <v>#REF!</v>
      </c>
      <c r="S4" s="448" t="e">
        <f>+MID(#REF!,2,1)</f>
        <v>#REF!</v>
      </c>
      <c r="T4" s="448" t="e">
        <f>+MID(#REF!,3,1)</f>
        <v>#REF!</v>
      </c>
      <c r="U4" s="448" t="e">
        <f>+MID(#REF!,4,1)</f>
        <v>#REF!</v>
      </c>
      <c r="V4" s="589"/>
      <c r="W4" s="446" t="s">
        <v>1262</v>
      </c>
      <c r="X4" s="446"/>
      <c r="Y4" s="446"/>
      <c r="Z4" s="446"/>
      <c r="AA4" s="445"/>
    </row>
    <row r="5" spans="1:37" ht="7.5" customHeight="1" thickBot="1" x14ac:dyDescent="0.3"/>
    <row r="6" spans="1:37" s="441" customFormat="1" ht="14.25" customHeight="1" x14ac:dyDescent="0.25">
      <c r="A6" s="444" t="s">
        <v>1606</v>
      </c>
      <c r="B6" s="443"/>
      <c r="C6" s="443"/>
      <c r="D6" s="443"/>
      <c r="E6" s="443"/>
      <c r="F6" s="443"/>
      <c r="G6" s="443"/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2"/>
      <c r="T6" s="443"/>
      <c r="U6" s="443"/>
      <c r="V6" s="443"/>
      <c r="W6" s="443"/>
      <c r="X6" s="443"/>
      <c r="Y6" s="443"/>
      <c r="Z6" s="443"/>
      <c r="AA6" s="443"/>
      <c r="AB6" s="443"/>
      <c r="AC6" s="443"/>
      <c r="AD6" s="443"/>
      <c r="AE6" s="443"/>
      <c r="AF6" s="443"/>
      <c r="AG6" s="443"/>
      <c r="AH6" s="443"/>
      <c r="AI6" s="443"/>
      <c r="AJ6" s="443"/>
      <c r="AK6" s="442"/>
    </row>
    <row r="7" spans="1:37" s="345" customFormat="1" ht="15" customHeight="1" x14ac:dyDescent="0.25">
      <c r="A7" s="357" t="s">
        <v>1372</v>
      </c>
      <c r="B7" s="356"/>
      <c r="C7" s="356"/>
      <c r="D7" s="356"/>
      <c r="E7" s="356"/>
      <c r="F7" s="356"/>
      <c r="G7" s="356"/>
      <c r="H7" s="356"/>
      <c r="I7" s="356"/>
      <c r="J7" s="356"/>
      <c r="K7" s="356"/>
      <c r="L7" s="356"/>
      <c r="M7" s="356"/>
      <c r="N7" s="356"/>
      <c r="O7" s="356"/>
      <c r="P7" s="356"/>
      <c r="Q7" s="356"/>
      <c r="R7" s="356"/>
      <c r="S7" s="356"/>
      <c r="T7" s="356"/>
      <c r="U7" s="356"/>
      <c r="V7" s="356"/>
      <c r="W7" s="356"/>
      <c r="X7" s="356"/>
      <c r="Y7" s="356"/>
      <c r="Z7" s="356"/>
      <c r="AA7" s="356"/>
      <c r="AB7" s="356"/>
      <c r="AC7" s="356"/>
      <c r="AD7" s="356"/>
      <c r="AE7" s="356"/>
      <c r="AF7" s="356"/>
      <c r="AG7" s="356"/>
      <c r="AH7" s="356"/>
      <c r="AI7" s="356"/>
      <c r="AJ7" s="356"/>
      <c r="AK7" s="440"/>
    </row>
    <row r="8" spans="1:37" s="436" customFormat="1" ht="18" customHeight="1" thickBot="1" x14ac:dyDescent="0.3">
      <c r="A8" s="439" t="s">
        <v>957</v>
      </c>
      <c r="B8" s="438"/>
      <c r="C8" s="438"/>
      <c r="D8" s="438"/>
      <c r="E8" s="439"/>
      <c r="F8" s="438"/>
      <c r="G8" s="438"/>
      <c r="H8" s="438"/>
      <c r="I8" s="438"/>
      <c r="J8" s="438"/>
      <c r="K8" s="438"/>
      <c r="L8" s="438"/>
      <c r="M8" s="438"/>
      <c r="N8" s="438"/>
      <c r="O8" s="438"/>
      <c r="P8" s="438"/>
      <c r="Q8" s="438"/>
      <c r="R8" s="438"/>
      <c r="S8" s="437"/>
      <c r="T8" s="438"/>
      <c r="U8" s="438"/>
      <c r="V8" s="438"/>
      <c r="W8" s="438"/>
      <c r="X8" s="438"/>
      <c r="Y8" s="438"/>
      <c r="Z8" s="438"/>
      <c r="AA8" s="438"/>
      <c r="AB8" s="438"/>
      <c r="AC8" s="438"/>
      <c r="AD8" s="438"/>
      <c r="AE8" s="438"/>
      <c r="AF8" s="438"/>
      <c r="AG8" s="438"/>
      <c r="AH8" s="438"/>
      <c r="AI8" s="438"/>
      <c r="AJ8" s="438"/>
      <c r="AK8" s="437"/>
    </row>
    <row r="9" spans="1:37" s="416" customFormat="1" ht="3.75" customHeight="1" thickBot="1" x14ac:dyDescent="0.3">
      <c r="AF9" s="419"/>
      <c r="AG9" s="419"/>
    </row>
    <row r="10" spans="1:37" s="416" customFormat="1" ht="14.25" customHeight="1" x14ac:dyDescent="0.25">
      <c r="A10" s="418" t="s">
        <v>1264</v>
      </c>
      <c r="B10" s="417"/>
      <c r="C10" s="417"/>
      <c r="D10" s="417"/>
      <c r="E10" s="417"/>
      <c r="F10" s="417"/>
      <c r="G10" s="417"/>
      <c r="H10" s="417"/>
      <c r="I10" s="361"/>
      <c r="J10" s="606"/>
      <c r="K10" s="434" t="s">
        <v>1265</v>
      </c>
      <c r="L10" s="417"/>
      <c r="M10" s="435"/>
      <c r="N10" s="435"/>
      <c r="O10" s="435"/>
      <c r="P10" s="417"/>
      <c r="Q10" s="434" t="s">
        <v>1265</v>
      </c>
      <c r="R10" s="417"/>
      <c r="S10" s="361"/>
      <c r="T10" s="417"/>
      <c r="U10" s="417"/>
      <c r="V10" s="607"/>
      <c r="W10" s="417"/>
      <c r="X10" s="417"/>
      <c r="Y10" s="417"/>
      <c r="Z10" s="417"/>
      <c r="AA10" s="417"/>
      <c r="AB10" s="417"/>
      <c r="AC10" s="417"/>
      <c r="AD10" s="434" t="s">
        <v>1266</v>
      </c>
      <c r="AE10" s="434"/>
      <c r="AF10" s="434"/>
      <c r="AG10" s="434" t="s">
        <v>1267</v>
      </c>
      <c r="AH10" s="417"/>
      <c r="AI10" s="417"/>
      <c r="AJ10" s="417"/>
      <c r="AK10" s="433"/>
    </row>
    <row r="11" spans="1:37" s="416" customFormat="1" ht="19.5" customHeight="1" x14ac:dyDescent="0.2">
      <c r="A11" s="430" t="e">
        <f>LEFT(#REF!,1)</f>
        <v>#REF!</v>
      </c>
      <c r="B11" s="395" t="e">
        <f>MID(#REF!,2,1)</f>
        <v>#REF!</v>
      </c>
      <c r="C11" s="395" t="e">
        <f>MID(#REF!,3,1)</f>
        <v>#REF!</v>
      </c>
      <c r="D11" s="395" t="e">
        <f>MID(#REF!,4,1)</f>
        <v>#REF!</v>
      </c>
      <c r="E11" s="395" t="e">
        <f>MID(#REF!,5,1)</f>
        <v>#REF!</v>
      </c>
      <c r="F11" s="395" t="e">
        <f>MID(#REF!,6,1)</f>
        <v>#REF!</v>
      </c>
      <c r="G11" s="395" t="e">
        <f>MID(#REF!,7,1)</f>
        <v>#REF!</v>
      </c>
      <c r="H11" s="395" t="e">
        <f>MID(#REF!,8,1)</f>
        <v>#REF!</v>
      </c>
      <c r="I11" s="395" t="e">
        <f>MID(#REF!,9,1)</f>
        <v>#REF!</v>
      </c>
      <c r="J11" s="608" t="e">
        <f>MID(#REF!,10,1)</f>
        <v>#REF!</v>
      </c>
      <c r="K11" s="609"/>
      <c r="L11" s="419"/>
      <c r="M11" s="419"/>
      <c r="N11" s="419"/>
      <c r="O11" s="419"/>
      <c r="P11" s="419"/>
      <c r="Q11" s="419"/>
      <c r="R11" s="419"/>
      <c r="S11" s="419"/>
      <c r="T11" s="419"/>
      <c r="U11" s="419"/>
      <c r="V11" s="610"/>
      <c r="W11" s="424" t="s">
        <v>1268</v>
      </c>
      <c r="X11" s="419"/>
      <c r="Y11" s="419"/>
      <c r="Z11" s="419"/>
      <c r="AA11" s="419"/>
      <c r="AB11" s="424" t="s">
        <v>1269</v>
      </c>
      <c r="AC11" s="419"/>
      <c r="AD11" s="395" t="e">
        <f>MID(#REF!,1,1)</f>
        <v>#REF!</v>
      </c>
      <c r="AE11" s="395" t="e">
        <f>MID(#REF!,2,1)</f>
        <v>#REF!</v>
      </c>
      <c r="AF11" s="395"/>
      <c r="AG11" s="395" t="e">
        <f>MID(#REF!,1,1)</f>
        <v>#REF!</v>
      </c>
      <c r="AH11" s="395" t="e">
        <f>MID(#REF!,2,1)</f>
        <v>#REF!</v>
      </c>
      <c r="AI11" s="395" t="e">
        <f>MID(#REF!,3,1)</f>
        <v>#REF!</v>
      </c>
      <c r="AJ11" s="395" t="e">
        <f>MID(#REF!,4,1)</f>
        <v>#REF!</v>
      </c>
      <c r="AK11" s="425"/>
    </row>
    <row r="12" spans="1:37" s="416" customFormat="1" ht="19.5" customHeight="1" x14ac:dyDescent="0.25">
      <c r="A12" s="357" t="s">
        <v>1270</v>
      </c>
      <c r="B12" s="419"/>
      <c r="C12" s="419"/>
      <c r="D12" s="419"/>
      <c r="E12" s="419"/>
      <c r="F12" s="419"/>
      <c r="G12" s="419"/>
      <c r="H12" s="353"/>
      <c r="I12" s="353"/>
      <c r="J12" s="481"/>
      <c r="K12" s="609"/>
      <c r="L12" s="432" t="e">
        <f>IF(#REF!="x","x"," ")</f>
        <v>#REF!</v>
      </c>
      <c r="M12" s="424" t="s">
        <v>1195</v>
      </c>
      <c r="N12" s="426"/>
      <c r="O12" s="426"/>
      <c r="P12" s="426"/>
      <c r="Q12" s="426"/>
      <c r="R12" s="432" t="e">
        <f>IF(#REF!="x","x"," ")</f>
        <v>#REF!</v>
      </c>
      <c r="S12" s="424" t="s">
        <v>1193</v>
      </c>
      <c r="T12" s="419"/>
      <c r="U12" s="419"/>
      <c r="V12" s="610"/>
      <c r="W12" s="590"/>
      <c r="X12" s="591"/>
      <c r="Y12" s="591"/>
      <c r="Z12" s="591"/>
      <c r="AA12" s="591"/>
      <c r="AB12" s="592" t="s">
        <v>1273</v>
      </c>
      <c r="AC12" s="591"/>
      <c r="AD12" s="593" t="e">
        <f>MID(#REF!,1,1)</f>
        <v>#REF!</v>
      </c>
      <c r="AE12" s="593" t="e">
        <f>MID(#REF!,2,1)</f>
        <v>#REF!</v>
      </c>
      <c r="AF12" s="593"/>
      <c r="AG12" s="593" t="e">
        <f>MID(#REF!,1,1)</f>
        <v>#REF!</v>
      </c>
      <c r="AH12" s="593" t="e">
        <f>MID(#REF!,2,1)</f>
        <v>#REF!</v>
      </c>
      <c r="AI12" s="593" t="e">
        <f>MID(#REF!,3,1)</f>
        <v>#REF!</v>
      </c>
      <c r="AJ12" s="593" t="e">
        <f>MID(#REF!,4,1)</f>
        <v>#REF!</v>
      </c>
      <c r="AK12" s="594"/>
    </row>
    <row r="13" spans="1:37" s="416" customFormat="1" ht="19.5" customHeight="1" x14ac:dyDescent="0.2">
      <c r="A13" s="430" t="e">
        <f>LEFT(#REF!,1)</f>
        <v>#REF!</v>
      </c>
      <c r="B13" s="395" t="e">
        <f>MID(#REF!,2,1)</f>
        <v>#REF!</v>
      </c>
      <c r="C13" s="395" t="e">
        <f>MID(#REF!,3,1)</f>
        <v>#REF!</v>
      </c>
      <c r="D13" s="395" t="e">
        <f>MID(#REF!,4,1)</f>
        <v>#REF!</v>
      </c>
      <c r="E13" s="395" t="e">
        <f>MID(#REF!,5,1)</f>
        <v>#REF!</v>
      </c>
      <c r="F13" s="395" t="e">
        <f>MID(#REF!,6,1)</f>
        <v>#REF!</v>
      </c>
      <c r="G13" s="395" t="e">
        <f>MID(#REF!,7,1)</f>
        <v>#REF!</v>
      </c>
      <c r="H13" s="395" t="e">
        <f>MID(#REF!,8,1)</f>
        <v>#REF!</v>
      </c>
      <c r="I13" s="353"/>
      <c r="J13" s="481"/>
      <c r="K13" s="609"/>
      <c r="L13" s="353" t="e">
        <f>IF(#REF!="x","x", "")</f>
        <v>#REF!</v>
      </c>
      <c r="M13" s="424" t="s">
        <v>1194</v>
      </c>
      <c r="N13" s="426"/>
      <c r="O13" s="426"/>
      <c r="P13" s="426"/>
      <c r="Q13" s="426"/>
      <c r="R13" s="426" t="e">
        <f>IF(#REF!="x","x"," ")</f>
        <v>#REF!</v>
      </c>
      <c r="S13" s="424" t="s">
        <v>1192</v>
      </c>
      <c r="T13" s="419"/>
      <c r="U13" s="419"/>
      <c r="V13" s="610"/>
      <c r="W13" s="1614" t="s">
        <v>1276</v>
      </c>
      <c r="X13" s="1552"/>
      <c r="Y13" s="1552"/>
      <c r="Z13" s="1552"/>
      <c r="AA13" s="1552"/>
      <c r="AB13" s="426"/>
      <c r="AC13" s="353"/>
      <c r="AD13" s="428"/>
      <c r="AE13" s="428"/>
      <c r="AF13" s="428"/>
      <c r="AG13" s="428"/>
      <c r="AH13" s="428"/>
      <c r="AI13" s="428"/>
      <c r="AJ13" s="428"/>
      <c r="AK13" s="352"/>
    </row>
    <row r="14" spans="1:37" s="416" customFormat="1" ht="19.5" customHeight="1" x14ac:dyDescent="0.2">
      <c r="A14" s="357" t="s">
        <v>971</v>
      </c>
      <c r="B14" s="419"/>
      <c r="C14" s="419"/>
      <c r="D14" s="419"/>
      <c r="E14" s="419"/>
      <c r="F14" s="419"/>
      <c r="G14" s="419"/>
      <c r="H14" s="419"/>
      <c r="I14" s="353"/>
      <c r="J14" s="481"/>
      <c r="K14" s="609"/>
      <c r="L14" s="353"/>
      <c r="M14" s="424"/>
      <c r="N14" s="426"/>
      <c r="O14" s="426"/>
      <c r="P14" s="426"/>
      <c r="Q14" s="426"/>
      <c r="R14" s="427" t="s">
        <v>1373</v>
      </c>
      <c r="S14" s="426"/>
      <c r="T14" s="419"/>
      <c r="U14" s="419"/>
      <c r="V14" s="610"/>
      <c r="W14" s="1615"/>
      <c r="X14" s="1554"/>
      <c r="Y14" s="1554"/>
      <c r="Z14" s="1554"/>
      <c r="AA14" s="1554"/>
      <c r="AB14" s="424" t="s">
        <v>1269</v>
      </c>
      <c r="AC14" s="353"/>
      <c r="AD14" s="395" t="e">
        <f>MID(#REF!,1,1)</f>
        <v>#REF!</v>
      </c>
      <c r="AE14" s="395" t="e">
        <f>MID(#REF!,2,1)</f>
        <v>#REF!</v>
      </c>
      <c r="AF14" s="395"/>
      <c r="AG14" s="395" t="e">
        <f>MID(#REF!,1,1)</f>
        <v>#REF!</v>
      </c>
      <c r="AH14" s="395" t="e">
        <f>MID(#REF!,2,1)</f>
        <v>#REF!</v>
      </c>
      <c r="AI14" s="395" t="e">
        <f>MID(#REF!,3,1)</f>
        <v>#REF!</v>
      </c>
      <c r="AJ14" s="395" t="e">
        <f>MID(#REF!,4,1)</f>
        <v>#REF!</v>
      </c>
      <c r="AK14" s="352"/>
    </row>
    <row r="15" spans="1:37" s="416" customFormat="1" ht="19.5" customHeight="1" thickBot="1" x14ac:dyDescent="0.25">
      <c r="A15" s="423" t="e">
        <f>'BS-E Cover sheet'!A15</f>
        <v>#REF!</v>
      </c>
      <c r="B15" s="348" t="e">
        <f>'BS-E Cover sheet'!B15</f>
        <v>#REF!</v>
      </c>
      <c r="C15" s="421" t="str">
        <f>'BS-E Cover sheet'!C15</f>
        <v>.</v>
      </c>
      <c r="D15" s="348" t="e">
        <f>'BS-E Cover sheet'!D15</f>
        <v>#REF!</v>
      </c>
      <c r="E15" s="348" t="e">
        <f>'BS-E Cover sheet'!E15</f>
        <v>#REF!</v>
      </c>
      <c r="F15" s="611" t="str">
        <f>'BS-E Cover sheet'!F15</f>
        <v>.</v>
      </c>
      <c r="G15" s="348" t="e">
        <f>'BS-E Cover sheet'!G15</f>
        <v>#REF!</v>
      </c>
      <c r="H15" s="348"/>
      <c r="I15" s="348"/>
      <c r="J15" s="612"/>
      <c r="K15" s="613"/>
      <c r="L15" s="348"/>
      <c r="M15" s="348"/>
      <c r="N15" s="348"/>
      <c r="O15" s="348"/>
      <c r="P15" s="348"/>
      <c r="Q15" s="348"/>
      <c r="R15" s="348"/>
      <c r="S15" s="348"/>
      <c r="T15" s="421"/>
      <c r="U15" s="421"/>
      <c r="V15" s="614"/>
      <c r="W15" s="1616"/>
      <c r="X15" s="1556"/>
      <c r="Y15" s="1556"/>
      <c r="Z15" s="1556"/>
      <c r="AA15" s="1556"/>
      <c r="AB15" s="420" t="s">
        <v>1273</v>
      </c>
      <c r="AC15" s="348"/>
      <c r="AD15" s="393" t="e">
        <f>MID(#REF!,1,1)</f>
        <v>#REF!</v>
      </c>
      <c r="AE15" s="393" t="e">
        <f>MID(#REF!,2,1)</f>
        <v>#REF!</v>
      </c>
      <c r="AF15" s="393"/>
      <c r="AG15" s="393" t="e">
        <f>MID(#REF!,1,1)</f>
        <v>#REF!</v>
      </c>
      <c r="AH15" s="393" t="e">
        <f>MID(#REF!,2,1)</f>
        <v>#REF!</v>
      </c>
      <c r="AI15" s="393" t="e">
        <f>MID(#REF!,3,1)</f>
        <v>#REF!</v>
      </c>
      <c r="AJ15" s="393" t="e">
        <f>MID(#REF!,4,1)</f>
        <v>#REF!</v>
      </c>
      <c r="AK15" s="347"/>
    </row>
    <row r="16" spans="1:37" s="416" customFormat="1" ht="4.5" customHeight="1" x14ac:dyDescent="0.25">
      <c r="A16" s="419"/>
      <c r="B16" s="419"/>
      <c r="C16" s="419"/>
      <c r="D16" s="419"/>
      <c r="E16" s="419"/>
      <c r="F16" s="419"/>
      <c r="G16" s="419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419"/>
      <c r="U16" s="419"/>
      <c r="V16" s="353"/>
      <c r="W16" s="353"/>
      <c r="X16" s="353"/>
      <c r="Y16" s="353"/>
      <c r="Z16" s="353"/>
      <c r="AA16" s="353"/>
      <c r="AB16" s="353"/>
      <c r="AC16" s="353"/>
      <c r="AD16" s="353"/>
      <c r="AE16" s="353"/>
      <c r="AF16" s="353"/>
      <c r="AG16" s="353"/>
      <c r="AH16" s="353"/>
      <c r="AI16" s="353"/>
      <c r="AJ16" s="353"/>
      <c r="AK16" s="353"/>
    </row>
    <row r="17" spans="1:43" s="416" customFormat="1" ht="3" customHeight="1" thickBot="1" x14ac:dyDescent="0.3">
      <c r="H17" s="346"/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W17" s="346"/>
      <c r="X17" s="346"/>
      <c r="Y17" s="346"/>
      <c r="Z17" s="346"/>
      <c r="AA17" s="346"/>
      <c r="AB17" s="346"/>
      <c r="AC17" s="346"/>
      <c r="AD17" s="346"/>
      <c r="AE17" s="346"/>
      <c r="AF17" s="346"/>
      <c r="AG17" s="346"/>
      <c r="AH17" s="346"/>
      <c r="AI17" s="346"/>
      <c r="AJ17" s="346"/>
      <c r="AK17" s="346"/>
    </row>
    <row r="18" spans="1:43" s="416" customFormat="1" ht="16.5" x14ac:dyDescent="0.25">
      <c r="A18" s="418" t="s">
        <v>1278</v>
      </c>
      <c r="B18" s="417"/>
      <c r="C18" s="417"/>
      <c r="D18" s="417"/>
      <c r="E18" s="417"/>
      <c r="F18" s="417"/>
      <c r="G18" s="417"/>
      <c r="H18" s="361"/>
      <c r="I18" s="361"/>
      <c r="J18" s="361"/>
      <c r="K18" s="361"/>
      <c r="L18" s="361"/>
      <c r="M18" s="361"/>
      <c r="N18" s="361"/>
      <c r="O18" s="361"/>
      <c r="P18" s="361"/>
      <c r="Q18" s="361"/>
      <c r="R18" s="361"/>
      <c r="S18" s="361"/>
      <c r="T18" s="417"/>
      <c r="U18" s="417"/>
      <c r="V18" s="417"/>
      <c r="W18" s="361"/>
      <c r="X18" s="361"/>
      <c r="Y18" s="361"/>
      <c r="Z18" s="361"/>
      <c r="AA18" s="361"/>
      <c r="AB18" s="361"/>
      <c r="AC18" s="361"/>
      <c r="AD18" s="361"/>
      <c r="AE18" s="361"/>
      <c r="AF18" s="361"/>
      <c r="AG18" s="361"/>
      <c r="AH18" s="361"/>
      <c r="AI18" s="361"/>
      <c r="AJ18" s="361"/>
      <c r="AK18" s="360"/>
    </row>
    <row r="19" spans="1:43" s="346" customFormat="1" ht="19.5" customHeight="1" x14ac:dyDescent="0.25">
      <c r="A19" s="403" t="e">
        <f>+LEFT(#REF!,1)</f>
        <v>#REF!</v>
      </c>
      <c r="B19" s="395" t="e">
        <f>+MID(#REF!,2,1)</f>
        <v>#REF!</v>
      </c>
      <c r="C19" s="395" t="e">
        <f>+MID(#REF!,3,1)</f>
        <v>#REF!</v>
      </c>
      <c r="D19" s="395" t="e">
        <f>+MID(#REF!,4,1)</f>
        <v>#REF!</v>
      </c>
      <c r="E19" s="395" t="e">
        <f>+MID(#REF!,5,1)</f>
        <v>#REF!</v>
      </c>
      <c r="F19" s="395" t="e">
        <f>+MID(#REF!,6,1)</f>
        <v>#REF!</v>
      </c>
      <c r="G19" s="395" t="e">
        <f>+MID(#REF!,7,1)</f>
        <v>#REF!</v>
      </c>
      <c r="H19" s="395" t="e">
        <f>+MID(#REF!,8,1)</f>
        <v>#REF!</v>
      </c>
      <c r="I19" s="395" t="e">
        <f>+MID(#REF!,9,1)</f>
        <v>#REF!</v>
      </c>
      <c r="J19" s="395" t="e">
        <f>+MID(#REF!,10,1)</f>
        <v>#REF!</v>
      </c>
      <c r="K19" s="395" t="e">
        <f>+MID(#REF!,11,1)</f>
        <v>#REF!</v>
      </c>
      <c r="L19" s="395" t="e">
        <f>+MID(#REF!,12,1)</f>
        <v>#REF!</v>
      </c>
      <c r="M19" s="395" t="e">
        <f>+MID(#REF!,13,1)</f>
        <v>#REF!</v>
      </c>
      <c r="N19" s="395" t="e">
        <f>+MID(#REF!,14,1)</f>
        <v>#REF!</v>
      </c>
      <c r="O19" s="395" t="e">
        <f>+MID(#REF!,15,1)</f>
        <v>#REF!</v>
      </c>
      <c r="P19" s="395" t="e">
        <f>+MID(#REF!,16,1)</f>
        <v>#REF!</v>
      </c>
      <c r="Q19" s="395" t="e">
        <f>+MID(#REF!,17,1)</f>
        <v>#REF!</v>
      </c>
      <c r="R19" s="395" t="e">
        <f>+MID(#REF!,18,1)</f>
        <v>#REF!</v>
      </c>
      <c r="S19" s="395" t="e">
        <f>+MID(#REF!,19,1)</f>
        <v>#REF!</v>
      </c>
      <c r="T19" s="395" t="e">
        <f>+MID(#REF!,20,1)</f>
        <v>#REF!</v>
      </c>
      <c r="U19" s="395" t="e">
        <f>+MID(#REF!,21,1)</f>
        <v>#REF!</v>
      </c>
      <c r="V19" s="395" t="e">
        <f>+MID(#REF!,22,1)</f>
        <v>#REF!</v>
      </c>
      <c r="W19" s="395" t="e">
        <f>+MID(#REF!,23,1)</f>
        <v>#REF!</v>
      </c>
      <c r="X19" s="395" t="e">
        <f>+MID(#REF!,24,1)</f>
        <v>#REF!</v>
      </c>
      <c r="Y19" s="395" t="e">
        <f>+MID(#REF!,25,1)</f>
        <v>#REF!</v>
      </c>
      <c r="Z19" s="395" t="e">
        <f>+MID(#REF!,26,1)</f>
        <v>#REF!</v>
      </c>
      <c r="AA19" s="395" t="e">
        <f>+MID(#REF!,27,1)</f>
        <v>#REF!</v>
      </c>
      <c r="AB19" s="395" t="e">
        <f>+MID(#REF!,28,1)</f>
        <v>#REF!</v>
      </c>
      <c r="AC19" s="395" t="e">
        <f>+MID(#REF!,29,1)</f>
        <v>#REF!</v>
      </c>
      <c r="AD19" s="395" t="e">
        <f>+MID(#REF!,30,1)</f>
        <v>#REF!</v>
      </c>
      <c r="AE19" s="395" t="e">
        <f>+MID(#REF!,31,1)</f>
        <v>#REF!</v>
      </c>
      <c r="AF19" s="395" t="e">
        <f>+MID(#REF!,32,1)</f>
        <v>#REF!</v>
      </c>
      <c r="AG19" s="395" t="e">
        <f>+MID(#REF!,33,1)</f>
        <v>#REF!</v>
      </c>
      <c r="AH19" s="395" t="e">
        <f>+MID(#REF!,34,1)</f>
        <v>#REF!</v>
      </c>
      <c r="AI19" s="395" t="e">
        <f>+MID(#REF!,35,1)</f>
        <v>#REF!</v>
      </c>
      <c r="AJ19" s="395" t="e">
        <f>+MID(#REF!,36,1)</f>
        <v>#REF!</v>
      </c>
      <c r="AK19" s="402" t="e">
        <f>+MID(#REF!,37,1)</f>
        <v>#REF!</v>
      </c>
      <c r="AL19" s="416"/>
      <c r="AM19" s="416"/>
      <c r="AN19" s="416"/>
    </row>
    <row r="20" spans="1:43" s="485" customFormat="1" ht="19.5" customHeight="1" x14ac:dyDescent="0.25">
      <c r="A20" s="403" t="e">
        <f>+MID(#REF!,38,1)</f>
        <v>#REF!</v>
      </c>
      <c r="B20" s="395" t="e">
        <f>+MID(#REF!,39,1)</f>
        <v>#REF!</v>
      </c>
      <c r="C20" s="395" t="e">
        <f>+MID(#REF!,40,1)</f>
        <v>#REF!</v>
      </c>
      <c r="D20" s="395" t="e">
        <f>+MID(#REF!,41,1)</f>
        <v>#REF!</v>
      </c>
      <c r="E20" s="395" t="e">
        <f>+MID(#REF!,42,1)</f>
        <v>#REF!</v>
      </c>
      <c r="F20" s="395" t="e">
        <f>+MID(#REF!,43,1)</f>
        <v>#REF!</v>
      </c>
      <c r="G20" s="395" t="e">
        <f>+MID(#REF!,44,1)</f>
        <v>#REF!</v>
      </c>
      <c r="H20" s="395" t="e">
        <f>+MID(#REF!,45,1)</f>
        <v>#REF!</v>
      </c>
      <c r="I20" s="395" t="e">
        <f>+MID(#REF!,46,1)</f>
        <v>#REF!</v>
      </c>
      <c r="J20" s="395" t="e">
        <f>+MID(#REF!,47,1)</f>
        <v>#REF!</v>
      </c>
      <c r="K20" s="395" t="e">
        <f>+MID(#REF!,48,1)</f>
        <v>#REF!</v>
      </c>
      <c r="L20" s="395" t="e">
        <f>+MID(#REF!,49,1)</f>
        <v>#REF!</v>
      </c>
      <c r="M20" s="395" t="e">
        <f>+MID(#REF!,50,1)</f>
        <v>#REF!</v>
      </c>
      <c r="N20" s="395" t="e">
        <f>+MID(#REF!,51,1)</f>
        <v>#REF!</v>
      </c>
      <c r="O20" s="395" t="e">
        <f>+MID(#REF!,52,1)</f>
        <v>#REF!</v>
      </c>
      <c r="P20" s="395" t="e">
        <f>+MID(#REF!,53,1)</f>
        <v>#REF!</v>
      </c>
      <c r="Q20" s="395" t="e">
        <f>+MID(#REF!,54,1)</f>
        <v>#REF!</v>
      </c>
      <c r="R20" s="395" t="e">
        <f>+MID(#REF!,55,1)</f>
        <v>#REF!</v>
      </c>
      <c r="S20" s="395" t="e">
        <f>+MID(#REF!,56,1)</f>
        <v>#REF!</v>
      </c>
      <c r="T20" s="395" t="e">
        <f>+MID(#REF!,57,1)</f>
        <v>#REF!</v>
      </c>
      <c r="U20" s="395" t="e">
        <f>+MID(#REF!,58,1)</f>
        <v>#REF!</v>
      </c>
      <c r="V20" s="395" t="e">
        <f>+MID(#REF!,59,1)</f>
        <v>#REF!</v>
      </c>
      <c r="W20" s="395" t="e">
        <f>+MID(#REF!,60,1)</f>
        <v>#REF!</v>
      </c>
      <c r="X20" s="395" t="e">
        <f>+MID(#REF!,61,1)</f>
        <v>#REF!</v>
      </c>
      <c r="Y20" s="395" t="e">
        <f>+MID(#REF!,62,1)</f>
        <v>#REF!</v>
      </c>
      <c r="Z20" s="395" t="e">
        <f>+MID(#REF!,63,1)</f>
        <v>#REF!</v>
      </c>
      <c r="AA20" s="395" t="e">
        <f>+MID(#REF!,64,1)</f>
        <v>#REF!</v>
      </c>
      <c r="AB20" s="395" t="e">
        <f>+MID(#REF!,65,1)</f>
        <v>#REF!</v>
      </c>
      <c r="AC20" s="395" t="e">
        <f>+MID(#REF!,66,1)</f>
        <v>#REF!</v>
      </c>
      <c r="AD20" s="395" t="e">
        <f>+MID(#REF!,67,1)</f>
        <v>#REF!</v>
      </c>
      <c r="AE20" s="395" t="e">
        <f>+MID(#REF!,68,1)</f>
        <v>#REF!</v>
      </c>
      <c r="AF20" s="395" t="e">
        <f>+MID(#REF!,69,1)</f>
        <v>#REF!</v>
      </c>
      <c r="AG20" s="395" t="e">
        <f>+MID(#REF!,70,1)</f>
        <v>#REF!</v>
      </c>
      <c r="AH20" s="395" t="e">
        <f>+MID(#REF!,71,1)</f>
        <v>#REF!</v>
      </c>
      <c r="AI20" s="395" t="e">
        <f>+MID(#REF!,72,1)</f>
        <v>#REF!</v>
      </c>
      <c r="AJ20" s="395" t="e">
        <f>+MID(#REF!,73,1)</f>
        <v>#REF!</v>
      </c>
      <c r="AK20" s="402" t="e">
        <f>+MID(#REF!,74,1)</f>
        <v>#REF!</v>
      </c>
      <c r="AL20" s="344"/>
      <c r="AM20" s="344"/>
      <c r="AN20" s="344"/>
    </row>
    <row r="21" spans="1:43" s="404" customFormat="1" ht="14.25" customHeight="1" x14ac:dyDescent="0.25">
      <c r="A21" s="408" t="s">
        <v>1279</v>
      </c>
      <c r="B21" s="407"/>
      <c r="C21" s="407"/>
      <c r="D21" s="407"/>
      <c r="E21" s="407"/>
      <c r="F21" s="407"/>
      <c r="G21" s="407"/>
      <c r="H21" s="407"/>
      <c r="I21" s="407"/>
      <c r="J21" s="407"/>
      <c r="K21" s="407"/>
      <c r="L21" s="407"/>
      <c r="M21" s="407"/>
      <c r="N21" s="407"/>
      <c r="O21" s="407"/>
      <c r="P21" s="407"/>
      <c r="Q21" s="407"/>
      <c r="R21" s="407"/>
      <c r="S21" s="407"/>
      <c r="T21" s="407"/>
      <c r="U21" s="407"/>
      <c r="V21" s="407"/>
      <c r="W21" s="406"/>
      <c r="X21" s="406"/>
      <c r="Y21" s="406"/>
      <c r="Z21" s="406"/>
      <c r="AA21" s="406"/>
      <c r="AB21" s="406"/>
      <c r="AC21" s="406"/>
      <c r="AD21" s="406"/>
      <c r="AE21" s="406"/>
      <c r="AF21" s="406"/>
      <c r="AG21" s="406"/>
      <c r="AH21" s="406"/>
      <c r="AI21" s="406"/>
      <c r="AJ21" s="406"/>
      <c r="AK21" s="405"/>
    </row>
    <row r="22" spans="1:43" x14ac:dyDescent="0.25">
      <c r="A22" s="400" t="s">
        <v>1280</v>
      </c>
      <c r="B22" s="358"/>
      <c r="C22" s="358"/>
      <c r="D22" s="358"/>
      <c r="E22" s="358"/>
      <c r="F22" s="358"/>
      <c r="G22" s="358"/>
      <c r="H22" s="358"/>
      <c r="I22" s="358"/>
      <c r="J22" s="358"/>
      <c r="K22" s="358"/>
      <c r="L22" s="358"/>
      <c r="M22" s="358"/>
      <c r="N22" s="358"/>
      <c r="O22" s="358"/>
      <c r="P22" s="358"/>
      <c r="Q22" s="358"/>
      <c r="R22" s="358"/>
      <c r="S22" s="358"/>
      <c r="T22" s="358"/>
      <c r="U22" s="358"/>
      <c r="V22" s="358"/>
      <c r="W22" s="353"/>
      <c r="X22" s="353"/>
      <c r="Y22" s="353"/>
      <c r="Z22" s="353"/>
      <c r="AA22" s="353"/>
      <c r="AB22" s="358"/>
      <c r="AC22" s="353"/>
      <c r="AD22" s="356" t="s">
        <v>1281</v>
      </c>
      <c r="AE22" s="353"/>
      <c r="AF22" s="353"/>
      <c r="AG22" s="353"/>
      <c r="AH22" s="353"/>
      <c r="AI22" s="353"/>
      <c r="AJ22" s="353"/>
      <c r="AK22" s="352"/>
    </row>
    <row r="23" spans="1:43" s="484" customFormat="1" ht="19.5" customHeight="1" x14ac:dyDescent="0.25">
      <c r="A23" s="403" t="e">
        <f>+LEFT(#REF!,1)</f>
        <v>#REF!</v>
      </c>
      <c r="B23" s="395" t="e">
        <f>+MID(#REF!,2,1)</f>
        <v>#REF!</v>
      </c>
      <c r="C23" s="395" t="e">
        <f>+MID(#REF!,3,1)</f>
        <v>#REF!</v>
      </c>
      <c r="D23" s="395" t="e">
        <f>+MID(#REF!,4,1)</f>
        <v>#REF!</v>
      </c>
      <c r="E23" s="395" t="e">
        <f>+MID(#REF!,5,1)</f>
        <v>#REF!</v>
      </c>
      <c r="F23" s="395" t="e">
        <f>+MID(#REF!,6,1)</f>
        <v>#REF!</v>
      </c>
      <c r="G23" s="395" t="e">
        <f>+MID(#REF!,7,1)</f>
        <v>#REF!</v>
      </c>
      <c r="H23" s="395" t="e">
        <f>+MID(#REF!,8,1)</f>
        <v>#REF!</v>
      </c>
      <c r="I23" s="395" t="e">
        <f>+MID(#REF!,9,1)</f>
        <v>#REF!</v>
      </c>
      <c r="J23" s="395" t="e">
        <f>+MID(#REF!,10,1)</f>
        <v>#REF!</v>
      </c>
      <c r="K23" s="395" t="e">
        <f>+MID(#REF!,11,1)</f>
        <v>#REF!</v>
      </c>
      <c r="L23" s="395" t="e">
        <f>+MID(#REF!,12,1)</f>
        <v>#REF!</v>
      </c>
      <c r="M23" s="395" t="e">
        <f>+MID(#REF!,13,1)</f>
        <v>#REF!</v>
      </c>
      <c r="N23" s="395" t="e">
        <f>+MID(#REF!,14,1)</f>
        <v>#REF!</v>
      </c>
      <c r="O23" s="395" t="e">
        <f>+MID(#REF!,15,1)</f>
        <v>#REF!</v>
      </c>
      <c r="P23" s="395" t="e">
        <f>+MID(#REF!,16,1)</f>
        <v>#REF!</v>
      </c>
      <c r="Q23" s="395" t="e">
        <f>+MID(#REF!,17,1)</f>
        <v>#REF!</v>
      </c>
      <c r="R23" s="395" t="e">
        <f>+MID(#REF!,18,1)</f>
        <v>#REF!</v>
      </c>
      <c r="S23" s="395" t="e">
        <f>+MID(#REF!,19,1)</f>
        <v>#REF!</v>
      </c>
      <c r="T23" s="395" t="e">
        <f>+MID(#REF!,20,1)</f>
        <v>#REF!</v>
      </c>
      <c r="U23" s="395" t="e">
        <f>+MID(#REF!,21,1)</f>
        <v>#REF!</v>
      </c>
      <c r="V23" s="395" t="e">
        <f>+MID(#REF!,22,1)</f>
        <v>#REF!</v>
      </c>
      <c r="W23" s="395" t="e">
        <f>+MID(#REF!,23,1)</f>
        <v>#REF!</v>
      </c>
      <c r="X23" s="395" t="e">
        <f>+MID(#REF!,24,1)</f>
        <v>#REF!</v>
      </c>
      <c r="Y23" s="395" t="e">
        <f>+MID(#REF!,25,1)</f>
        <v>#REF!</v>
      </c>
      <c r="Z23" s="395" t="e">
        <f>+MID(#REF!,26,1)</f>
        <v>#REF!</v>
      </c>
      <c r="AA23" s="395" t="e">
        <f>+MID(#REF!,27,1)</f>
        <v>#REF!</v>
      </c>
      <c r="AB23" s="395" t="e">
        <f>+MID(#REF!,28,1)</f>
        <v>#REF!</v>
      </c>
      <c r="AC23" s="397"/>
      <c r="AD23" s="395" t="e">
        <f>+LEFT(#REF!,1)</f>
        <v>#REF!</v>
      </c>
      <c r="AE23" s="395" t="e">
        <f>+MID(#REF!,2,1)</f>
        <v>#REF!</v>
      </c>
      <c r="AF23" s="395" t="e">
        <f>+MID(#REF!,3,1)</f>
        <v>#REF!</v>
      </c>
      <c r="AG23" s="395" t="e">
        <f>+MID(#REF!,4,1)</f>
        <v>#REF!</v>
      </c>
      <c r="AH23" s="395" t="e">
        <f>+MID(#REF!,5,1)</f>
        <v>#REF!</v>
      </c>
      <c r="AI23" s="395" t="e">
        <f>+MID(#REF!,6,1)</f>
        <v>#REF!</v>
      </c>
      <c r="AJ23" s="395" t="e">
        <f>+MID(#REF!,7,1)</f>
        <v>#REF!</v>
      </c>
      <c r="AK23" s="402" t="e">
        <f>+MID(#REF!,8,1)</f>
        <v>#REF!</v>
      </c>
    </row>
    <row r="24" spans="1:43" x14ac:dyDescent="0.25">
      <c r="A24" s="400" t="s">
        <v>1282</v>
      </c>
      <c r="B24" s="358"/>
      <c r="C24" s="358"/>
      <c r="D24" s="358"/>
      <c r="E24" s="358"/>
      <c r="F24" s="358"/>
      <c r="G24" s="399" t="s">
        <v>1283</v>
      </c>
      <c r="H24" s="399"/>
      <c r="I24" s="399"/>
      <c r="J24" s="399"/>
      <c r="K24" s="399"/>
      <c r="L24" s="399"/>
      <c r="M24" s="399"/>
      <c r="N24" s="399"/>
      <c r="O24" s="399"/>
      <c r="P24" s="399"/>
      <c r="Q24" s="399"/>
      <c r="R24" s="399"/>
      <c r="S24" s="399"/>
      <c r="T24" s="399"/>
      <c r="U24" s="399"/>
      <c r="V24" s="399"/>
      <c r="W24" s="399"/>
      <c r="X24" s="399"/>
      <c r="Y24" s="399"/>
      <c r="Z24" s="399"/>
      <c r="AA24" s="399"/>
      <c r="AB24" s="399"/>
      <c r="AC24" s="399"/>
      <c r="AD24" s="399"/>
      <c r="AE24" s="353"/>
      <c r="AF24" s="353"/>
      <c r="AG24" s="353"/>
      <c r="AH24" s="353"/>
      <c r="AI24" s="353"/>
      <c r="AJ24" s="353"/>
      <c r="AK24" s="352"/>
    </row>
    <row r="25" spans="1:43" s="484" customFormat="1" ht="19.5" customHeight="1" x14ac:dyDescent="0.25">
      <c r="A25" s="403" t="e">
        <f>+LEFT(#REF!,1)</f>
        <v>#REF!</v>
      </c>
      <c r="B25" s="395" t="e">
        <f>+MID(#REF!,2,1)</f>
        <v>#REF!</v>
      </c>
      <c r="C25" s="395" t="e">
        <f>+MID(#REF!,3,1)</f>
        <v>#REF!</v>
      </c>
      <c r="D25" s="395" t="e">
        <f>+MID(#REF!,4,1)</f>
        <v>#REF!</v>
      </c>
      <c r="E25" s="395" t="e">
        <f>+MID(#REF!,5,1)</f>
        <v>#REF!</v>
      </c>
      <c r="F25" s="395"/>
      <c r="G25" s="395" t="e">
        <f>+LEFT(#REF!,1)</f>
        <v>#REF!</v>
      </c>
      <c r="H25" s="395" t="e">
        <f>+MID(#REF!,2,1)</f>
        <v>#REF!</v>
      </c>
      <c r="I25" s="395" t="e">
        <f>+MID(#REF!,3,1)</f>
        <v>#REF!</v>
      </c>
      <c r="J25" s="395" t="e">
        <f>+MID(#REF!,4,1)</f>
        <v>#REF!</v>
      </c>
      <c r="K25" s="395" t="e">
        <f>+MID(#REF!,5,1)</f>
        <v>#REF!</v>
      </c>
      <c r="L25" s="395" t="e">
        <f>+MID(#REF!,6,1)</f>
        <v>#REF!</v>
      </c>
      <c r="M25" s="395" t="e">
        <f>+MID(#REF!,7,1)</f>
        <v>#REF!</v>
      </c>
      <c r="N25" s="395" t="e">
        <f>+MID(#REF!,8,1)</f>
        <v>#REF!</v>
      </c>
      <c r="O25" s="395" t="e">
        <f>+MID(#REF!,9,1)</f>
        <v>#REF!</v>
      </c>
      <c r="P25" s="395" t="e">
        <f>+MID(#REF!,10,1)</f>
        <v>#REF!</v>
      </c>
      <c r="Q25" s="395" t="e">
        <f>+MID(#REF!,11,1)</f>
        <v>#REF!</v>
      </c>
      <c r="R25" s="395" t="e">
        <f>+MID(#REF!,12,1)</f>
        <v>#REF!</v>
      </c>
      <c r="S25" s="395" t="e">
        <f>+MID(#REF!,13,1)</f>
        <v>#REF!</v>
      </c>
      <c r="T25" s="395" t="e">
        <f>+MID(#REF!,14,1)</f>
        <v>#REF!</v>
      </c>
      <c r="U25" s="395" t="e">
        <f>+MID(#REF!,15,1)</f>
        <v>#REF!</v>
      </c>
      <c r="V25" s="395" t="e">
        <f>+MID(#REF!,16,1)</f>
        <v>#REF!</v>
      </c>
      <c r="W25" s="395" t="e">
        <f>+MID(#REF!,17,1)</f>
        <v>#REF!</v>
      </c>
      <c r="X25" s="395" t="e">
        <f>+MID(#REF!,18,1)</f>
        <v>#REF!</v>
      </c>
      <c r="Y25" s="395" t="e">
        <f>+MID(#REF!,19,1)</f>
        <v>#REF!</v>
      </c>
      <c r="Z25" s="395" t="e">
        <f>+MID(#REF!,20,1)</f>
        <v>#REF!</v>
      </c>
      <c r="AA25" s="395" t="e">
        <f>+MID(#REF!,21,1)</f>
        <v>#REF!</v>
      </c>
      <c r="AB25" s="395" t="e">
        <f>+MID(#REF!,22,1)</f>
        <v>#REF!</v>
      </c>
      <c r="AC25" s="395" t="e">
        <f>+MID(#REF!,23,1)</f>
        <v>#REF!</v>
      </c>
      <c r="AD25" s="395" t="e">
        <f>+MID(#REF!,24,1)</f>
        <v>#REF!</v>
      </c>
      <c r="AE25" s="395" t="e">
        <f>+MID(#REF!,25,1)</f>
        <v>#REF!</v>
      </c>
      <c r="AF25" s="395" t="e">
        <f>+MID(#REF!,26,1)</f>
        <v>#REF!</v>
      </c>
      <c r="AG25" s="395" t="e">
        <f>+MID(#REF!,27,1)</f>
        <v>#REF!</v>
      </c>
      <c r="AH25" s="395" t="e">
        <f>+MID(#REF!,28,1)</f>
        <v>#REF!</v>
      </c>
      <c r="AI25" s="395" t="e">
        <f>+MID(#REF!,29,1)</f>
        <v>#REF!</v>
      </c>
      <c r="AJ25" s="395" t="e">
        <f>+MID(#REF!,30,1)</f>
        <v>#REF!</v>
      </c>
      <c r="AK25" s="402" t="e">
        <f>+MID(#REF!,31,1)</f>
        <v>#REF!</v>
      </c>
    </row>
    <row r="26" spans="1:43" x14ac:dyDescent="0.25">
      <c r="A26" s="400" t="s">
        <v>1284</v>
      </c>
      <c r="B26" s="358"/>
      <c r="C26" s="358"/>
      <c r="D26" s="358"/>
      <c r="E26" s="358"/>
      <c r="F26" s="358"/>
      <c r="G26" s="399"/>
      <c r="H26" s="399"/>
      <c r="I26" s="399"/>
      <c r="J26" s="399"/>
      <c r="K26" s="399"/>
      <c r="L26" s="399"/>
      <c r="M26" s="399"/>
      <c r="N26" s="358"/>
      <c r="O26" s="399" t="s">
        <v>1285</v>
      </c>
      <c r="P26" s="399"/>
      <c r="Q26" s="399"/>
      <c r="R26" s="399"/>
      <c r="S26" s="399"/>
      <c r="T26" s="399"/>
      <c r="U26" s="399"/>
      <c r="V26" s="399"/>
      <c r="W26" s="399"/>
      <c r="X26" s="399"/>
      <c r="Y26" s="399"/>
      <c r="Z26" s="399"/>
      <c r="AA26" s="399"/>
      <c r="AB26" s="399"/>
      <c r="AC26" s="399"/>
      <c r="AD26" s="399"/>
      <c r="AE26" s="353"/>
      <c r="AF26" s="353"/>
      <c r="AG26" s="353"/>
      <c r="AH26" s="353"/>
      <c r="AI26" s="353"/>
      <c r="AJ26" s="353"/>
      <c r="AK26" s="352"/>
    </row>
    <row r="27" spans="1:43" s="484" customFormat="1" ht="19.5" customHeight="1" x14ac:dyDescent="0.25">
      <c r="A27" s="398">
        <v>0</v>
      </c>
      <c r="B27" s="395" t="e">
        <f>+LEFT(#REF!,1)</f>
        <v>#REF!</v>
      </c>
      <c r="C27" s="395" t="e">
        <f>+MID(#REF!,2,1)</f>
        <v>#REF!</v>
      </c>
      <c r="D27" s="395" t="e">
        <f>+MID(#REF!,3,1)</f>
        <v>#REF!</v>
      </c>
      <c r="E27" s="395" t="s">
        <v>982</v>
      </c>
      <c r="F27" s="395" t="e">
        <f>+LEFT(#REF!,1)</f>
        <v>#REF!</v>
      </c>
      <c r="G27" s="395" t="e">
        <f>+MID(#REF!,2,1)</f>
        <v>#REF!</v>
      </c>
      <c r="H27" s="395" t="e">
        <f>+MID(#REF!,3,1)</f>
        <v>#REF!</v>
      </c>
      <c r="I27" s="395" t="e">
        <f>+MID(#REF!,4,1)</f>
        <v>#REF!</v>
      </c>
      <c r="J27" s="395" t="e">
        <f>+MID(#REF!,5,1)</f>
        <v>#REF!</v>
      </c>
      <c r="K27" s="395" t="e">
        <f>+MID(#REF!,6,1)</f>
        <v>#REF!</v>
      </c>
      <c r="L27" s="395" t="e">
        <f>+MID(#REF!,7,1)</f>
        <v>#REF!</v>
      </c>
      <c r="M27" s="395" t="e">
        <f>+MID(#REF!,8,1)</f>
        <v>#REF!</v>
      </c>
      <c r="N27" s="397"/>
      <c r="O27" s="396">
        <v>0</v>
      </c>
      <c r="P27" s="395" t="e">
        <f>+LEFT(#REF!,1)</f>
        <v>#REF!</v>
      </c>
      <c r="Q27" s="395" t="e">
        <f>+MID(#REF!,2,1)</f>
        <v>#REF!</v>
      </c>
      <c r="R27" s="395" t="e">
        <f>+MID(#REF!,3,1)</f>
        <v>#REF!</v>
      </c>
      <c r="S27" s="395" t="s">
        <v>982</v>
      </c>
      <c r="T27" s="395" t="e">
        <f>+LEFT(#REF!,1)</f>
        <v>#REF!</v>
      </c>
      <c r="U27" s="395" t="e">
        <f>+MID(#REF!,2,1)</f>
        <v>#REF!</v>
      </c>
      <c r="V27" s="395" t="e">
        <f>+MID(#REF!,3,1)</f>
        <v>#REF!</v>
      </c>
      <c r="W27" s="395" t="e">
        <f>+MID(#REF!,4,1)</f>
        <v>#REF!</v>
      </c>
      <c r="X27" s="395" t="e">
        <f>+MID(#REF!,5,1)</f>
        <v>#REF!</v>
      </c>
      <c r="Y27" s="395" t="e">
        <f>+MID(#REF!,6,1)</f>
        <v>#REF!</v>
      </c>
      <c r="Z27" s="395" t="e">
        <f>+MID(#REF!,7,1)</f>
        <v>#REF!</v>
      </c>
      <c r="AA27" s="395" t="e">
        <f>+MID(#REF!,8,1)</f>
        <v>#REF!</v>
      </c>
      <c r="AB27" s="395"/>
      <c r="AC27" s="395"/>
      <c r="AD27" s="395"/>
      <c r="AE27" s="353"/>
      <c r="AF27" s="353"/>
      <c r="AG27" s="353"/>
      <c r="AH27" s="353"/>
      <c r="AI27" s="353"/>
      <c r="AJ27" s="353"/>
      <c r="AK27" s="352"/>
      <c r="AQ27" s="484" t="s">
        <v>983</v>
      </c>
    </row>
    <row r="28" spans="1:43" s="345" customFormat="1" x14ac:dyDescent="0.25">
      <c r="A28" s="357" t="s">
        <v>1286</v>
      </c>
      <c r="B28" s="356"/>
      <c r="C28" s="356"/>
      <c r="D28" s="356"/>
      <c r="E28" s="356"/>
      <c r="F28" s="356"/>
      <c r="G28" s="356"/>
      <c r="H28" s="356"/>
      <c r="I28" s="356"/>
      <c r="J28" s="356"/>
      <c r="K28" s="356"/>
      <c r="L28" s="356"/>
      <c r="M28" s="356"/>
      <c r="N28" s="356"/>
      <c r="O28" s="356"/>
      <c r="P28" s="356"/>
      <c r="Q28" s="356"/>
      <c r="R28" s="356"/>
      <c r="S28" s="356"/>
      <c r="T28" s="356"/>
      <c r="U28" s="356"/>
      <c r="V28" s="356"/>
      <c r="W28" s="353"/>
      <c r="X28" s="353"/>
      <c r="Y28" s="353"/>
      <c r="Z28" s="353"/>
      <c r="AA28" s="353"/>
      <c r="AB28" s="353"/>
      <c r="AC28" s="353"/>
      <c r="AD28" s="353"/>
      <c r="AE28" s="353"/>
      <c r="AF28" s="353"/>
      <c r="AG28" s="353"/>
      <c r="AH28" s="353"/>
      <c r="AI28" s="353"/>
      <c r="AJ28" s="353"/>
      <c r="AK28" s="352"/>
    </row>
    <row r="29" spans="1:43" s="484" customFormat="1" ht="19.5" customHeight="1" thickBot="1" x14ac:dyDescent="0.3">
      <c r="A29" s="394" t="e">
        <f>+LEFT(#REF!,1)</f>
        <v>#REF!</v>
      </c>
      <c r="B29" s="393" t="e">
        <f>+MID(#REF!,2,1)</f>
        <v>#REF!</v>
      </c>
      <c r="C29" s="393" t="e">
        <f>+MID(#REF!,3,1)</f>
        <v>#REF!</v>
      </c>
      <c r="D29" s="393" t="e">
        <f>+MID(#REF!,4,1)</f>
        <v>#REF!</v>
      </c>
      <c r="E29" s="393" t="e">
        <f>+MID(#REF!,5,1)</f>
        <v>#REF!</v>
      </c>
      <c r="F29" s="393" t="e">
        <f>+MID(#REF!,6,1)</f>
        <v>#REF!</v>
      </c>
      <c r="G29" s="393" t="e">
        <f>+MID(#REF!,7,1)</f>
        <v>#REF!</v>
      </c>
      <c r="H29" s="393" t="e">
        <f>+MID(#REF!,8,1)</f>
        <v>#REF!</v>
      </c>
      <c r="I29" s="393" t="e">
        <f>+MID(#REF!,9,1)</f>
        <v>#REF!</v>
      </c>
      <c r="J29" s="393" t="e">
        <f>+MID(#REF!,10,1)</f>
        <v>#REF!</v>
      </c>
      <c r="K29" s="393" t="e">
        <f>+MID(#REF!,11,1)</f>
        <v>#REF!</v>
      </c>
      <c r="L29" s="393" t="e">
        <f>+MID(#REF!,12,1)</f>
        <v>#REF!</v>
      </c>
      <c r="M29" s="393" t="e">
        <f>+MID(#REF!,13,1)</f>
        <v>#REF!</v>
      </c>
      <c r="N29" s="393" t="e">
        <f>+MID(#REF!,14,1)</f>
        <v>#REF!</v>
      </c>
      <c r="O29" s="393" t="e">
        <f>+MID(#REF!,15,1)</f>
        <v>#REF!</v>
      </c>
      <c r="P29" s="393" t="e">
        <f>+MID(#REF!,16,1)</f>
        <v>#REF!</v>
      </c>
      <c r="Q29" s="393" t="e">
        <f>+MID(#REF!,17,1)</f>
        <v>#REF!</v>
      </c>
      <c r="R29" s="393" t="e">
        <f>+MID(#REF!,18,1)</f>
        <v>#REF!</v>
      </c>
      <c r="S29" s="393" t="e">
        <f>+MID(#REF!,19,1)</f>
        <v>#REF!</v>
      </c>
      <c r="T29" s="393" t="e">
        <f>+MID(#REF!,20,1)</f>
        <v>#REF!</v>
      </c>
      <c r="U29" s="393" t="e">
        <f>+MID(#REF!,21,1)</f>
        <v>#REF!</v>
      </c>
      <c r="V29" s="393" t="e">
        <f>+MID(#REF!,22,1)</f>
        <v>#REF!</v>
      </c>
      <c r="W29" s="393" t="e">
        <f>+MID(#REF!,23,1)</f>
        <v>#REF!</v>
      </c>
      <c r="X29" s="393" t="e">
        <f>+MID(#REF!,24,1)</f>
        <v>#REF!</v>
      </c>
      <c r="Y29" s="393" t="e">
        <f>+MID(#REF!,25,1)</f>
        <v>#REF!</v>
      </c>
      <c r="Z29" s="393" t="e">
        <f>+MID(#REF!,26,1)</f>
        <v>#REF!</v>
      </c>
      <c r="AA29" s="393" t="e">
        <f>+MID(#REF!,27,1)</f>
        <v>#REF!</v>
      </c>
      <c r="AB29" s="393" t="e">
        <f>+MID(#REF!,28,1)</f>
        <v>#REF!</v>
      </c>
      <c r="AC29" s="393" t="e">
        <f>+MID(#REF!,29,1)</f>
        <v>#REF!</v>
      </c>
      <c r="AD29" s="393" t="e">
        <f>+MID(#REF!,30,1)</f>
        <v>#REF!</v>
      </c>
      <c r="AE29" s="393" t="e">
        <f>+MID(#REF!,31,1)</f>
        <v>#REF!</v>
      </c>
      <c r="AF29" s="393" t="e">
        <f>+MID(#REF!,32,1)</f>
        <v>#REF!</v>
      </c>
      <c r="AG29" s="393" t="e">
        <f>+MID(#REF!,33,1)</f>
        <v>#REF!</v>
      </c>
      <c r="AH29" s="393" t="e">
        <f>+MID(#REF!,34,1)</f>
        <v>#REF!</v>
      </c>
      <c r="AI29" s="393" t="e">
        <f>+MID(#REF!,35,1)</f>
        <v>#REF!</v>
      </c>
      <c r="AJ29" s="393" t="e">
        <f>+MID(#REF!,36,1)</f>
        <v>#REF!</v>
      </c>
      <c r="AK29" s="392" t="e">
        <f>+MID(#REF!,37,1)</f>
        <v>#REF!</v>
      </c>
    </row>
    <row r="30" spans="1:43" s="345" customFormat="1" ht="4.5" customHeight="1" thickBot="1" x14ac:dyDescent="0.3">
      <c r="W30" s="346"/>
      <c r="X30" s="346"/>
      <c r="Y30" s="346"/>
      <c r="Z30" s="346"/>
      <c r="AA30" s="346"/>
      <c r="AB30" s="346"/>
      <c r="AC30" s="346"/>
      <c r="AD30" s="346"/>
      <c r="AE30" s="346"/>
      <c r="AF30" s="346"/>
      <c r="AG30" s="346"/>
      <c r="AH30" s="346"/>
      <c r="AI30" s="346"/>
      <c r="AJ30" s="346"/>
      <c r="AK30" s="346"/>
    </row>
    <row r="31" spans="1:43" s="388" customFormat="1" ht="12.75" customHeight="1" x14ac:dyDescent="0.25">
      <c r="A31" s="391" t="s">
        <v>1191</v>
      </c>
      <c r="B31" s="390"/>
      <c r="C31" s="390"/>
      <c r="D31" s="390"/>
      <c r="E31" s="390"/>
      <c r="F31" s="390"/>
      <c r="G31" s="390"/>
      <c r="H31" s="390"/>
      <c r="I31" s="390"/>
      <c r="J31" s="390"/>
      <c r="K31" s="595"/>
      <c r="L31" s="595"/>
      <c r="M31" s="1538" t="s">
        <v>1287</v>
      </c>
      <c r="N31" s="1539"/>
      <c r="O31" s="1539"/>
      <c r="P31" s="1539"/>
      <c r="Q31" s="1539"/>
      <c r="R31" s="1539"/>
      <c r="S31" s="1539"/>
      <c r="T31" s="1539"/>
      <c r="U31" s="1540"/>
      <c r="V31" s="1433" t="s">
        <v>1288</v>
      </c>
      <c r="W31" s="1433"/>
      <c r="X31" s="1433"/>
      <c r="Y31" s="1433"/>
      <c r="Z31" s="1433"/>
      <c r="AA31" s="1433"/>
      <c r="AB31" s="1433"/>
      <c r="AC31" s="1434"/>
      <c r="AD31" s="1538" t="s">
        <v>1289</v>
      </c>
      <c r="AE31" s="1539"/>
      <c r="AF31" s="1539"/>
      <c r="AG31" s="1539"/>
      <c r="AH31" s="1539"/>
      <c r="AI31" s="1539"/>
      <c r="AJ31" s="1539"/>
      <c r="AK31" s="1539"/>
      <c r="AL31" s="1544"/>
    </row>
    <row r="32" spans="1:43" s="345" customFormat="1" ht="19.5" customHeight="1" x14ac:dyDescent="0.25">
      <c r="A32" s="374" t="e">
        <f>LEFT(TEXT(#REF!,"dd.m.yyyy"),1)</f>
        <v>#REF!</v>
      </c>
      <c r="B32" s="373" t="e">
        <f>MID(TEXT(#REF!,"dd.mm.yyyy"),2,1)</f>
        <v>#REF!</v>
      </c>
      <c r="C32" s="372" t="s">
        <v>953</v>
      </c>
      <c r="D32" s="373" t="e">
        <f>MID(TEXT(#REF!,"dd.mm.yyyy"),4,1)</f>
        <v>#REF!</v>
      </c>
      <c r="E32" s="373" t="e">
        <f>MID(TEXT(#REF!,"dd.mm.yyyy"),5,1)</f>
        <v>#REF!</v>
      </c>
      <c r="F32" s="372" t="s">
        <v>953</v>
      </c>
      <c r="G32" s="373" t="e">
        <f>MID(TEXT(#REF!,"dd.mm.yyyy"),7,1)</f>
        <v>#REF!</v>
      </c>
      <c r="H32" s="373" t="e">
        <f>MID(TEXT(#REF!,"dd.mm.yyyy"),8,1)</f>
        <v>#REF!</v>
      </c>
      <c r="I32" s="373" t="e">
        <f>MID(TEXT(#REF!,"dd.mm.yyyy"),9,1)</f>
        <v>#REF!</v>
      </c>
      <c r="J32" s="373" t="e">
        <f>MID(TEXT(#REF!,"dd.mm.yyyy"),10,1)</f>
        <v>#REF!</v>
      </c>
      <c r="K32" s="596"/>
      <c r="L32" s="380"/>
      <c r="M32" s="1541"/>
      <c r="N32" s="1542"/>
      <c r="O32" s="1542"/>
      <c r="P32" s="1542"/>
      <c r="Q32" s="1542"/>
      <c r="R32" s="1542"/>
      <c r="S32" s="1542"/>
      <c r="T32" s="1542"/>
      <c r="U32" s="1543"/>
      <c r="V32" s="1436"/>
      <c r="W32" s="1436"/>
      <c r="X32" s="1436"/>
      <c r="Y32" s="1436"/>
      <c r="Z32" s="1436"/>
      <c r="AA32" s="1436"/>
      <c r="AB32" s="1436"/>
      <c r="AC32" s="1437"/>
      <c r="AD32" s="1541"/>
      <c r="AE32" s="1542"/>
      <c r="AF32" s="1542"/>
      <c r="AG32" s="1542"/>
      <c r="AH32" s="1542"/>
      <c r="AI32" s="1542"/>
      <c r="AJ32" s="1542"/>
      <c r="AK32" s="1542"/>
      <c r="AL32" s="1545"/>
      <c r="AP32" s="483"/>
    </row>
    <row r="33" spans="1:38" s="345" customFormat="1" ht="12.75" customHeight="1" x14ac:dyDescent="0.25">
      <c r="A33" s="386"/>
      <c r="B33" s="385"/>
      <c r="C33" s="385"/>
      <c r="D33" s="385"/>
      <c r="E33" s="385"/>
      <c r="F33" s="385"/>
      <c r="G33" s="385"/>
      <c r="H33" s="385"/>
      <c r="I33" s="385"/>
      <c r="J33" s="385"/>
      <c r="K33" s="597"/>
      <c r="L33" s="597"/>
      <c r="M33" s="1541"/>
      <c r="N33" s="1542"/>
      <c r="O33" s="1542"/>
      <c r="P33" s="1542"/>
      <c r="Q33" s="1542"/>
      <c r="R33" s="1542"/>
      <c r="S33" s="1542"/>
      <c r="T33" s="1542"/>
      <c r="U33" s="1543"/>
      <c r="V33" s="1436"/>
      <c r="W33" s="1436"/>
      <c r="X33" s="1436"/>
      <c r="Y33" s="1436"/>
      <c r="Z33" s="1436"/>
      <c r="AA33" s="1436"/>
      <c r="AB33" s="1436"/>
      <c r="AC33" s="1437"/>
      <c r="AD33" s="1541"/>
      <c r="AE33" s="1542"/>
      <c r="AF33" s="1542"/>
      <c r="AG33" s="1542"/>
      <c r="AH33" s="1542"/>
      <c r="AI33" s="1542"/>
      <c r="AJ33" s="1542"/>
      <c r="AK33" s="1542"/>
      <c r="AL33" s="1545"/>
    </row>
    <row r="34" spans="1:38" s="345" customFormat="1" x14ac:dyDescent="0.2">
      <c r="A34" s="357" t="s">
        <v>1190</v>
      </c>
      <c r="B34" s="356"/>
      <c r="C34" s="356"/>
      <c r="D34" s="356"/>
      <c r="E34" s="356"/>
      <c r="F34" s="356"/>
      <c r="G34" s="356"/>
      <c r="H34" s="356"/>
      <c r="I34" s="356"/>
      <c r="J34" s="356"/>
      <c r="K34" s="380"/>
      <c r="L34" s="598"/>
      <c r="M34" s="380"/>
      <c r="N34" s="380"/>
      <c r="O34" s="380"/>
      <c r="P34" s="380"/>
      <c r="Q34" s="380"/>
      <c r="R34" s="380"/>
      <c r="S34" s="380"/>
      <c r="T34" s="356"/>
      <c r="U34" s="378"/>
      <c r="V34" s="379"/>
      <c r="W34" s="379"/>
      <c r="X34" s="379"/>
      <c r="Y34" s="379"/>
      <c r="Z34" s="379"/>
      <c r="AA34" s="353"/>
      <c r="AB34" s="379"/>
      <c r="AC34" s="378"/>
      <c r="AD34" s="377"/>
      <c r="AE34" s="376"/>
      <c r="AF34" s="376"/>
      <c r="AG34" s="376"/>
      <c r="AH34" s="376"/>
      <c r="AI34" s="376"/>
      <c r="AJ34" s="376"/>
      <c r="AK34" s="376"/>
      <c r="AL34" s="375"/>
    </row>
    <row r="35" spans="1:38" s="345" customFormat="1" ht="19.5" customHeight="1" x14ac:dyDescent="0.25">
      <c r="A35" s="374" t="e">
        <f>IF(#REF!="","",LEFT(TEXT(#REF!,"dd.mm.yyyy"),1))</f>
        <v>#REF!</v>
      </c>
      <c r="B35" s="373" t="e">
        <f>IF(#REF!="","",MID(TEXT(#REF!,"dd.mm.yyyy"),2,1))</f>
        <v>#REF!</v>
      </c>
      <c r="C35" s="372" t="s">
        <v>953</v>
      </c>
      <c r="D35" s="373" t="e">
        <f>IF(#REF!="","",MID(TEXT(#REF!,"dd.mm.yyyy"),4,1))</f>
        <v>#REF!</v>
      </c>
      <c r="E35" s="373" t="e">
        <f>IF(#REF!="","",MID(TEXT(#REF!,"dd.mm.yyyy"),5,1))</f>
        <v>#REF!</v>
      </c>
      <c r="F35" s="372" t="s">
        <v>953</v>
      </c>
      <c r="G35" s="371" t="e">
        <f>IF(#REF!="","",MID(TEXT(#REF!,"dd.mm.yyyy"),7,1))</f>
        <v>#REF!</v>
      </c>
      <c r="H35" s="371" t="e">
        <f>IF(#REF!="","",MID(TEXT(#REF!,"dd.mm.yyyy"),8,1))</f>
        <v>#REF!</v>
      </c>
      <c r="I35" s="371" t="e">
        <f>IF(#REF!="","",MID(TEXT(#REF!,"dd.mm.yyyy"),9,1))</f>
        <v>#REF!</v>
      </c>
      <c r="J35" s="371" t="e">
        <f>IF(#REF!="","",MID(TEXT(#REF!,"dd.mm.yyyy"),10,1))</f>
        <v>#REF!</v>
      </c>
      <c r="K35" s="599"/>
      <c r="L35" s="482"/>
      <c r="M35" s="356"/>
      <c r="N35" s="356"/>
      <c r="O35" s="356"/>
      <c r="P35" s="356"/>
      <c r="Q35" s="356"/>
      <c r="R35" s="356"/>
      <c r="S35" s="356"/>
      <c r="T35" s="356"/>
      <c r="U35" s="482"/>
      <c r="V35" s="356"/>
      <c r="W35" s="353"/>
      <c r="X35" s="353"/>
      <c r="Y35" s="353"/>
      <c r="Z35" s="353"/>
      <c r="AA35" s="353"/>
      <c r="AB35" s="353"/>
      <c r="AC35" s="481"/>
      <c r="AD35" s="353"/>
      <c r="AE35" s="353"/>
      <c r="AF35" s="353"/>
      <c r="AG35" s="353"/>
      <c r="AH35" s="353"/>
      <c r="AI35" s="353"/>
      <c r="AJ35" s="353"/>
      <c r="AK35" s="353"/>
      <c r="AL35" s="352"/>
    </row>
    <row r="36" spans="1:38" s="351" customFormat="1" thickBot="1" x14ac:dyDescent="0.3">
      <c r="A36" s="366"/>
      <c r="B36" s="365"/>
      <c r="C36" s="365"/>
      <c r="D36" s="365"/>
      <c r="E36" s="365"/>
      <c r="F36" s="365"/>
      <c r="G36" s="365"/>
      <c r="H36" s="365"/>
      <c r="I36" s="365"/>
      <c r="J36" s="365"/>
      <c r="K36" s="365"/>
      <c r="L36" s="364"/>
      <c r="M36" s="1440" t="e">
        <f>#REF!</f>
        <v>#REF!</v>
      </c>
      <c r="N36" s="1441"/>
      <c r="O36" s="1441"/>
      <c r="P36" s="1441"/>
      <c r="Q36" s="1441"/>
      <c r="R36" s="1441"/>
      <c r="S36" s="1441"/>
      <c r="T36" s="1441"/>
      <c r="U36" s="1442"/>
      <c r="V36" s="1440" t="e">
        <f>#REF!</f>
        <v>#REF!</v>
      </c>
      <c r="W36" s="1441"/>
      <c r="X36" s="1441"/>
      <c r="Y36" s="1441"/>
      <c r="Z36" s="1441"/>
      <c r="AA36" s="1441"/>
      <c r="AB36" s="1441"/>
      <c r="AC36" s="1442"/>
      <c r="AD36" s="1443" t="e">
        <f>#REF!</f>
        <v>#REF!</v>
      </c>
      <c r="AE36" s="1441"/>
      <c r="AF36" s="1441"/>
      <c r="AG36" s="1441"/>
      <c r="AH36" s="1441"/>
      <c r="AI36" s="1441"/>
      <c r="AJ36" s="1441"/>
      <c r="AK36" s="1441"/>
      <c r="AL36" s="1444"/>
    </row>
    <row r="37" spans="1:38" s="351" customFormat="1" x14ac:dyDescent="0.25">
      <c r="W37" s="346"/>
      <c r="X37" s="346"/>
      <c r="Y37" s="346"/>
      <c r="Z37" s="346"/>
      <c r="AA37" s="346"/>
      <c r="AB37" s="346"/>
      <c r="AC37" s="346"/>
      <c r="AD37" s="346"/>
      <c r="AE37" s="346"/>
      <c r="AF37" s="346"/>
      <c r="AG37" s="346"/>
      <c r="AH37" s="346"/>
      <c r="AI37" s="346"/>
      <c r="AJ37" s="346"/>
      <c r="AK37" s="346"/>
    </row>
    <row r="38" spans="1:38" s="351" customFormat="1" x14ac:dyDescent="0.25">
      <c r="W38" s="346"/>
      <c r="X38" s="346"/>
      <c r="Y38" s="346"/>
      <c r="Z38" s="346"/>
      <c r="AA38" s="346"/>
      <c r="AB38" s="346"/>
      <c r="AC38" s="346"/>
      <c r="AD38" s="346"/>
      <c r="AE38" s="346"/>
      <c r="AF38" s="346"/>
      <c r="AG38" s="346"/>
      <c r="AH38" s="346"/>
      <c r="AI38" s="346"/>
      <c r="AJ38" s="346"/>
      <c r="AK38" s="346"/>
    </row>
    <row r="39" spans="1:38" s="351" customFormat="1" x14ac:dyDescent="0.25">
      <c r="W39" s="346"/>
      <c r="X39" s="346"/>
      <c r="Y39" s="346"/>
      <c r="Z39" s="346"/>
      <c r="AA39" s="346"/>
      <c r="AB39" s="346"/>
      <c r="AC39" s="346"/>
      <c r="AD39" s="346"/>
      <c r="AE39" s="346"/>
      <c r="AF39" s="346"/>
      <c r="AG39" s="346"/>
      <c r="AH39" s="346"/>
      <c r="AI39" s="346"/>
      <c r="AJ39" s="346"/>
      <c r="AK39" s="346"/>
    </row>
    <row r="40" spans="1:38" ht="13.5" thickBot="1" x14ac:dyDescent="0.3">
      <c r="W40" s="346"/>
      <c r="X40" s="346"/>
      <c r="Y40" s="346"/>
      <c r="Z40" s="346"/>
      <c r="AA40" s="346"/>
      <c r="AB40" s="346"/>
      <c r="AC40" s="346"/>
      <c r="AD40" s="346"/>
      <c r="AE40" s="346"/>
      <c r="AF40" s="346"/>
      <c r="AG40" s="346"/>
      <c r="AH40" s="346"/>
      <c r="AI40" s="346"/>
      <c r="AJ40" s="346"/>
      <c r="AK40" s="346"/>
    </row>
    <row r="41" spans="1:38" s="351" customFormat="1" x14ac:dyDescent="0.25">
      <c r="B41" s="363" t="s">
        <v>1290</v>
      </c>
      <c r="C41" s="362"/>
      <c r="D41" s="362"/>
      <c r="E41" s="362"/>
      <c r="F41" s="362"/>
      <c r="G41" s="362"/>
      <c r="H41" s="362"/>
      <c r="I41" s="362"/>
      <c r="J41" s="362"/>
      <c r="K41" s="362"/>
      <c r="L41" s="362"/>
      <c r="M41" s="362"/>
      <c r="N41" s="362"/>
      <c r="O41" s="362"/>
      <c r="P41" s="362"/>
      <c r="Q41" s="362"/>
      <c r="R41" s="362"/>
      <c r="S41" s="362"/>
      <c r="T41" s="362"/>
      <c r="U41" s="362"/>
      <c r="V41" s="362"/>
      <c r="W41" s="361"/>
      <c r="X41" s="361"/>
      <c r="Y41" s="361"/>
      <c r="Z41" s="361"/>
      <c r="AA41" s="361"/>
      <c r="AB41" s="361"/>
      <c r="AC41" s="361"/>
      <c r="AD41" s="361"/>
      <c r="AE41" s="361"/>
      <c r="AF41" s="361"/>
      <c r="AG41" s="361"/>
      <c r="AH41" s="361"/>
      <c r="AI41" s="361"/>
      <c r="AJ41" s="360"/>
      <c r="AK41" s="346"/>
    </row>
    <row r="42" spans="1:38" s="351" customFormat="1" x14ac:dyDescent="0.25">
      <c r="B42" s="355"/>
      <c r="C42" s="354"/>
      <c r="D42" s="354"/>
      <c r="E42" s="354"/>
      <c r="F42" s="354"/>
      <c r="G42" s="354"/>
      <c r="H42" s="354"/>
      <c r="I42" s="354"/>
      <c r="J42" s="354"/>
      <c r="K42" s="354"/>
      <c r="L42" s="354"/>
      <c r="M42" s="354"/>
      <c r="N42" s="354"/>
      <c r="O42" s="354"/>
      <c r="P42" s="354"/>
      <c r="Q42" s="354"/>
      <c r="R42" s="354"/>
      <c r="S42" s="354"/>
      <c r="T42" s="354"/>
      <c r="U42" s="354"/>
      <c r="V42" s="354"/>
      <c r="W42" s="353"/>
      <c r="X42" s="353"/>
      <c r="Y42" s="353"/>
      <c r="Z42" s="353"/>
      <c r="AA42" s="353"/>
      <c r="AB42" s="353"/>
      <c r="AC42" s="353"/>
      <c r="AD42" s="353"/>
      <c r="AE42" s="353"/>
      <c r="AF42" s="353"/>
      <c r="AG42" s="353"/>
      <c r="AH42" s="353"/>
      <c r="AI42" s="353"/>
      <c r="AJ42" s="352"/>
      <c r="AK42" s="346"/>
    </row>
    <row r="43" spans="1:38" x14ac:dyDescent="0.25">
      <c r="B43" s="359"/>
      <c r="C43" s="358"/>
      <c r="D43" s="358"/>
      <c r="E43" s="358"/>
      <c r="F43" s="358"/>
      <c r="G43" s="358"/>
      <c r="H43" s="358"/>
      <c r="I43" s="358"/>
      <c r="J43" s="358"/>
      <c r="K43" s="358"/>
      <c r="L43" s="358"/>
      <c r="M43" s="358"/>
      <c r="N43" s="358"/>
      <c r="O43" s="358"/>
      <c r="P43" s="358"/>
      <c r="Q43" s="358"/>
      <c r="R43" s="358"/>
      <c r="S43" s="358"/>
      <c r="T43" s="358"/>
      <c r="U43" s="358"/>
      <c r="V43" s="358"/>
      <c r="W43" s="353"/>
      <c r="X43" s="353"/>
      <c r="Y43" s="353"/>
      <c r="Z43" s="353"/>
      <c r="AA43" s="353"/>
      <c r="AB43" s="353"/>
      <c r="AC43" s="353"/>
      <c r="AD43" s="353"/>
      <c r="AE43" s="353"/>
      <c r="AF43" s="353"/>
      <c r="AG43" s="353"/>
      <c r="AH43" s="353"/>
      <c r="AI43" s="353"/>
      <c r="AJ43" s="352"/>
      <c r="AK43" s="346"/>
    </row>
    <row r="44" spans="1:38" s="351" customFormat="1" x14ac:dyDescent="0.25">
      <c r="B44" s="355"/>
      <c r="C44" s="354"/>
      <c r="D44" s="354"/>
      <c r="E44" s="354"/>
      <c r="F44" s="354"/>
      <c r="G44" s="354"/>
      <c r="H44" s="354"/>
      <c r="I44" s="354"/>
      <c r="J44" s="354"/>
      <c r="K44" s="354"/>
      <c r="L44" s="354"/>
      <c r="M44" s="354"/>
      <c r="N44" s="354"/>
      <c r="O44" s="354"/>
      <c r="P44" s="354"/>
      <c r="Q44" s="354"/>
      <c r="R44" s="354"/>
      <c r="S44" s="354"/>
      <c r="T44" s="354"/>
      <c r="U44" s="354"/>
      <c r="V44" s="354"/>
      <c r="W44" s="353"/>
      <c r="X44" s="353"/>
      <c r="Y44" s="353"/>
      <c r="Z44" s="353"/>
      <c r="AA44" s="353"/>
      <c r="AB44" s="353"/>
      <c r="AC44" s="353"/>
      <c r="AD44" s="353"/>
      <c r="AE44" s="353"/>
      <c r="AF44" s="353"/>
      <c r="AG44" s="353"/>
      <c r="AH44" s="353"/>
      <c r="AI44" s="353"/>
      <c r="AJ44" s="352"/>
      <c r="AK44" s="346"/>
    </row>
    <row r="45" spans="1:38" s="345" customFormat="1" x14ac:dyDescent="0.25">
      <c r="B45" s="357"/>
      <c r="C45" s="356"/>
      <c r="D45" s="356"/>
      <c r="E45" s="356"/>
      <c r="F45" s="356"/>
      <c r="G45" s="356"/>
      <c r="H45" s="356"/>
      <c r="I45" s="356"/>
      <c r="J45" s="356"/>
      <c r="K45" s="356"/>
      <c r="L45" s="356"/>
      <c r="M45" s="356"/>
      <c r="N45" s="356"/>
      <c r="O45" s="356"/>
      <c r="P45" s="356"/>
      <c r="Q45" s="356"/>
      <c r="R45" s="356"/>
      <c r="S45" s="356"/>
      <c r="T45" s="356"/>
      <c r="U45" s="356"/>
      <c r="V45" s="356"/>
      <c r="W45" s="353"/>
      <c r="X45" s="353"/>
      <c r="Y45" s="353"/>
      <c r="Z45" s="353"/>
      <c r="AA45" s="353"/>
      <c r="AB45" s="353"/>
      <c r="AC45" s="353"/>
      <c r="AD45" s="353"/>
      <c r="AE45" s="353"/>
      <c r="AF45" s="353"/>
      <c r="AG45" s="353"/>
      <c r="AH45" s="353"/>
      <c r="AI45" s="353"/>
      <c r="AJ45" s="352"/>
      <c r="AK45" s="346"/>
    </row>
    <row r="46" spans="1:38" s="345" customFormat="1" x14ac:dyDescent="0.25">
      <c r="B46" s="357"/>
      <c r="C46" s="356"/>
      <c r="D46" s="356"/>
      <c r="E46" s="356"/>
      <c r="F46" s="356"/>
      <c r="G46" s="356"/>
      <c r="H46" s="356"/>
      <c r="I46" s="356"/>
      <c r="J46" s="356"/>
      <c r="K46" s="356"/>
      <c r="L46" s="356"/>
      <c r="M46" s="356"/>
      <c r="N46" s="356"/>
      <c r="O46" s="356"/>
      <c r="P46" s="356"/>
      <c r="Q46" s="356"/>
      <c r="R46" s="356"/>
      <c r="S46" s="356"/>
      <c r="T46" s="356"/>
      <c r="U46" s="356"/>
      <c r="V46" s="356"/>
      <c r="W46" s="353"/>
      <c r="X46" s="353"/>
      <c r="Y46" s="353"/>
      <c r="Z46" s="353"/>
      <c r="AA46" s="353"/>
      <c r="AB46" s="353"/>
      <c r="AC46" s="353"/>
      <c r="AD46" s="353"/>
      <c r="AE46" s="353"/>
      <c r="AF46" s="353"/>
      <c r="AG46" s="353"/>
      <c r="AH46" s="353"/>
      <c r="AI46" s="353"/>
      <c r="AJ46" s="352"/>
      <c r="AK46" s="346"/>
    </row>
    <row r="47" spans="1:38" s="351" customFormat="1" x14ac:dyDescent="0.25">
      <c r="B47" s="355"/>
      <c r="C47" s="354"/>
      <c r="D47" s="354"/>
      <c r="E47" s="354"/>
      <c r="F47" s="354"/>
      <c r="G47" s="354"/>
      <c r="H47" s="354"/>
      <c r="I47" s="354"/>
      <c r="J47" s="354"/>
      <c r="K47" s="354"/>
      <c r="L47" s="354"/>
      <c r="M47" s="354"/>
      <c r="N47" s="354"/>
      <c r="O47" s="354"/>
      <c r="P47" s="354"/>
      <c r="Q47" s="354"/>
      <c r="R47" s="354"/>
      <c r="S47" s="354"/>
      <c r="T47" s="354"/>
      <c r="U47" s="354"/>
      <c r="V47" s="354"/>
      <c r="W47" s="353"/>
      <c r="X47" s="353"/>
      <c r="Y47" s="353"/>
      <c r="Z47" s="353"/>
      <c r="AA47" s="353"/>
      <c r="AB47" s="353"/>
      <c r="AC47" s="353"/>
      <c r="AD47" s="353"/>
      <c r="AE47" s="353"/>
      <c r="AF47" s="353"/>
      <c r="AG47" s="353"/>
      <c r="AH47" s="353"/>
      <c r="AI47" s="353"/>
      <c r="AJ47" s="352"/>
      <c r="AK47" s="346"/>
    </row>
    <row r="48" spans="1:38" s="351" customFormat="1" x14ac:dyDescent="0.25">
      <c r="B48" s="355"/>
      <c r="C48" s="354"/>
      <c r="D48" s="354"/>
      <c r="E48" s="354"/>
      <c r="F48" s="354"/>
      <c r="G48" s="354"/>
      <c r="H48" s="354"/>
      <c r="I48" s="354"/>
      <c r="J48" s="354"/>
      <c r="K48" s="354"/>
      <c r="L48" s="354"/>
      <c r="M48" s="354"/>
      <c r="N48" s="354"/>
      <c r="O48" s="354"/>
      <c r="P48" s="354"/>
      <c r="Q48" s="354"/>
      <c r="R48" s="354"/>
      <c r="S48" s="354"/>
      <c r="T48" s="354"/>
      <c r="U48" s="354"/>
      <c r="V48" s="354"/>
      <c r="W48" s="353"/>
      <c r="X48" s="353"/>
      <c r="Y48" s="353"/>
      <c r="Z48" s="353"/>
      <c r="AA48" s="353"/>
      <c r="AB48" s="353"/>
      <c r="AC48" s="353"/>
      <c r="AD48" s="353"/>
      <c r="AE48" s="353"/>
      <c r="AF48" s="353"/>
      <c r="AG48" s="353"/>
      <c r="AH48" s="353"/>
      <c r="AI48" s="353"/>
      <c r="AJ48" s="352"/>
      <c r="AK48" s="346"/>
    </row>
    <row r="49" spans="2:37" s="351" customFormat="1" x14ac:dyDescent="0.25">
      <c r="B49" s="355"/>
      <c r="C49" s="354"/>
      <c r="D49" s="354"/>
      <c r="E49" s="354"/>
      <c r="F49" s="354"/>
      <c r="G49" s="354"/>
      <c r="H49" s="354"/>
      <c r="I49" s="354"/>
      <c r="J49" s="354"/>
      <c r="K49" s="354"/>
      <c r="L49" s="354"/>
      <c r="M49" s="354"/>
      <c r="N49" s="354"/>
      <c r="O49" s="354"/>
      <c r="P49" s="354"/>
      <c r="Q49" s="354"/>
      <c r="R49" s="354"/>
      <c r="S49" s="354"/>
      <c r="T49" s="354"/>
      <c r="U49" s="354"/>
      <c r="V49" s="354"/>
      <c r="W49" s="353"/>
      <c r="X49" s="353"/>
      <c r="Y49" s="353"/>
      <c r="Z49" s="353"/>
      <c r="AA49" s="353"/>
      <c r="AB49" s="353"/>
      <c r="AC49" s="353"/>
      <c r="AD49" s="353"/>
      <c r="AE49" s="353"/>
      <c r="AF49" s="353"/>
      <c r="AG49" s="353"/>
      <c r="AH49" s="353"/>
      <c r="AI49" s="353"/>
      <c r="AJ49" s="352"/>
      <c r="AK49" s="346"/>
    </row>
    <row r="50" spans="2:37" s="351" customFormat="1" x14ac:dyDescent="0.25">
      <c r="B50" s="355"/>
      <c r="C50" s="354"/>
      <c r="D50" s="354"/>
      <c r="E50" s="354"/>
      <c r="F50" s="354"/>
      <c r="G50" s="354"/>
      <c r="H50" s="354"/>
      <c r="I50" s="354"/>
      <c r="J50" s="354"/>
      <c r="K50" s="354"/>
      <c r="L50" s="354"/>
      <c r="M50" s="354"/>
      <c r="N50" s="354"/>
      <c r="O50" s="354"/>
      <c r="P50" s="354"/>
      <c r="Q50" s="354"/>
      <c r="R50" s="354"/>
      <c r="S50" s="354"/>
      <c r="T50" s="354"/>
      <c r="U50" s="354"/>
      <c r="V50" s="354"/>
      <c r="W50" s="353"/>
      <c r="X50" s="353"/>
      <c r="Y50" s="353"/>
      <c r="Z50" s="353"/>
      <c r="AA50" s="353"/>
      <c r="AB50" s="353"/>
      <c r="AC50" s="353"/>
      <c r="AD50" s="353"/>
      <c r="AE50" s="353"/>
      <c r="AF50" s="353"/>
      <c r="AG50" s="353"/>
      <c r="AH50" s="353"/>
      <c r="AI50" s="353"/>
      <c r="AJ50" s="352"/>
      <c r="AK50" s="346"/>
    </row>
    <row r="51" spans="2:37" s="345" customFormat="1" ht="13.5" thickBot="1" x14ac:dyDescent="0.3">
      <c r="B51" s="350"/>
      <c r="C51" s="349"/>
      <c r="D51" s="349"/>
      <c r="E51" s="349"/>
      <c r="F51" s="349"/>
      <c r="G51" s="349" t="s">
        <v>1291</v>
      </c>
      <c r="H51" s="349"/>
      <c r="I51" s="349"/>
      <c r="J51" s="349"/>
      <c r="K51" s="349"/>
      <c r="L51" s="349"/>
      <c r="M51" s="349"/>
      <c r="N51" s="349"/>
      <c r="O51" s="349"/>
      <c r="P51" s="349"/>
      <c r="Q51" s="349"/>
      <c r="R51" s="349"/>
      <c r="S51" s="349"/>
      <c r="T51" s="349"/>
      <c r="U51" s="349" t="s">
        <v>1292</v>
      </c>
      <c r="V51" s="349"/>
      <c r="W51" s="348"/>
      <c r="X51" s="348"/>
      <c r="Y51" s="348"/>
      <c r="Z51" s="348"/>
      <c r="AA51" s="348"/>
      <c r="AB51" s="348"/>
      <c r="AC51" s="348"/>
      <c r="AD51" s="348"/>
      <c r="AE51" s="348"/>
      <c r="AF51" s="348"/>
      <c r="AG51" s="348"/>
      <c r="AH51" s="348"/>
      <c r="AI51" s="348"/>
      <c r="AJ51" s="347"/>
      <c r="AK51" s="346"/>
    </row>
  </sheetData>
  <mergeCells count="9">
    <mergeCell ref="M36:U36"/>
    <mergeCell ref="V36:AC36"/>
    <mergeCell ref="AD36:AL36"/>
    <mergeCell ref="N1:X3"/>
    <mergeCell ref="J4:K4"/>
    <mergeCell ref="W13:AA15"/>
    <mergeCell ref="M31:U33"/>
    <mergeCell ref="V31:AC33"/>
    <mergeCell ref="AD31:AL33"/>
  </mergeCells>
  <pageMargins left="0.39370078740157483" right="0.39370078740157483" top="0.35433070866141736" bottom="0.35433070866141736" header="0.23622047244094491" footer="0.23622047244094491"/>
  <pageSetup orientation="portrait" r:id="rId1"/>
  <headerFooter alignWithMargins="0">
    <oddFooter>&amp;LMF SR č. 24219/3/2008/1&amp;RPage 1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J66"/>
  <sheetViews>
    <sheetView view="pageBreakPreview" zoomScaleNormal="100" zoomScaleSheetLayoutView="100" workbookViewId="0">
      <selection activeCell="E5" sqref="E5"/>
    </sheetView>
  </sheetViews>
  <sheetFormatPr defaultColWidth="9.140625" defaultRowHeight="10.5" x14ac:dyDescent="0.25"/>
  <cols>
    <col min="1" max="1" width="4.42578125" style="489" customWidth="1"/>
    <col min="2" max="2" width="35" style="489" customWidth="1"/>
    <col min="3" max="3" width="3.5703125" style="489" customWidth="1"/>
    <col min="4" max="4" width="6.85546875" style="489" customWidth="1"/>
    <col min="5" max="6" width="29.5703125" style="489" customWidth="1"/>
    <col min="7" max="16384" width="9.140625" style="489"/>
  </cols>
  <sheetData>
    <row r="1" spans="1:10" s="456" customFormat="1" ht="7.5" customHeight="1" x14ac:dyDescent="0.25">
      <c r="A1" s="455"/>
      <c r="H1" s="399"/>
      <c r="I1" s="399"/>
    </row>
    <row r="2" spans="1:10" s="456" customFormat="1" ht="17.25" customHeight="1" x14ac:dyDescent="0.25">
      <c r="A2" s="455"/>
      <c r="B2" s="480" t="s">
        <v>1796</v>
      </c>
      <c r="C2" s="615"/>
      <c r="D2" s="616" t="s">
        <v>1293</v>
      </c>
      <c r="E2" s="617" t="e">
        <f>"  "&amp;#REF!&amp;"  "&amp;#REF!&amp;"  "&amp;#REF!&amp;"  "&amp;#REF!&amp;"  "&amp;#REF!&amp;"  "&amp;#REF!&amp;"  "&amp;#REF!&amp;"  "&amp;#REF!&amp;"  "&amp;#REF!&amp;"  "&amp;#REF!</f>
        <v>#REF!</v>
      </c>
    </row>
    <row r="3" spans="1:10" s="456" customFormat="1" ht="7.5" customHeight="1" thickBot="1" x14ac:dyDescent="0.3">
      <c r="A3" s="455"/>
      <c r="B3" s="534"/>
      <c r="C3" s="399"/>
      <c r="D3" s="399"/>
    </row>
    <row r="4" spans="1:10" s="514" customFormat="1" ht="11.25" customHeight="1" x14ac:dyDescent="0.25">
      <c r="A4" s="533"/>
      <c r="B4" s="532"/>
      <c r="C4" s="531"/>
      <c r="D4" s="530"/>
      <c r="E4" s="1510" t="s">
        <v>1374</v>
      </c>
      <c r="F4" s="1535"/>
    </row>
    <row r="5" spans="1:10" s="514" customFormat="1" ht="33.75" customHeight="1" x14ac:dyDescent="0.25">
      <c r="A5" s="560" t="s">
        <v>1294</v>
      </c>
      <c r="B5" s="558" t="s">
        <v>1188</v>
      </c>
      <c r="C5" s="527"/>
      <c r="D5" s="566" t="s">
        <v>1375</v>
      </c>
      <c r="E5" s="564" t="s">
        <v>1376</v>
      </c>
      <c r="F5" s="524" t="s">
        <v>1377</v>
      </c>
    </row>
    <row r="6" spans="1:10" s="514" customFormat="1" ht="29.65" customHeight="1" x14ac:dyDescent="0.25">
      <c r="A6" s="568" t="s">
        <v>777</v>
      </c>
      <c r="B6" s="495" t="s">
        <v>1605</v>
      </c>
      <c r="C6" s="494"/>
      <c r="D6" s="563" t="s">
        <v>778</v>
      </c>
      <c r="E6" s="567">
        <f>'P&amp;L old'!D9</f>
        <v>0</v>
      </c>
      <c r="F6" s="493">
        <f>'P&amp;L old'!E9</f>
        <v>0</v>
      </c>
    </row>
    <row r="7" spans="1:10" s="514" customFormat="1" ht="29.65" customHeight="1" x14ac:dyDescent="0.25">
      <c r="A7" s="568" t="s">
        <v>779</v>
      </c>
      <c r="B7" s="495" t="s">
        <v>1378</v>
      </c>
      <c r="C7" s="494"/>
      <c r="D7" s="563" t="s">
        <v>781</v>
      </c>
      <c r="E7" s="567">
        <f>'P&amp;L old'!D10</f>
        <v>0</v>
      </c>
      <c r="F7" s="493">
        <f>'P&amp;L old'!E10</f>
        <v>0</v>
      </c>
    </row>
    <row r="8" spans="1:10" s="519" customFormat="1" ht="29.65" customHeight="1" x14ac:dyDescent="0.25">
      <c r="A8" s="570" t="s">
        <v>782</v>
      </c>
      <c r="B8" s="497" t="s">
        <v>783</v>
      </c>
      <c r="C8" s="496"/>
      <c r="D8" s="569" t="s">
        <v>784</v>
      </c>
      <c r="E8" s="567">
        <f>'P&amp;L old'!D11</f>
        <v>0</v>
      </c>
      <c r="F8" s="493">
        <f>'P&amp;L old'!E11</f>
        <v>0</v>
      </c>
    </row>
    <row r="9" spans="1:10" s="519" customFormat="1" ht="29.65" customHeight="1" x14ac:dyDescent="0.25">
      <c r="A9" s="570" t="s">
        <v>785</v>
      </c>
      <c r="B9" s="497" t="s">
        <v>786</v>
      </c>
      <c r="C9" s="496"/>
      <c r="D9" s="569" t="s">
        <v>787</v>
      </c>
      <c r="E9" s="567">
        <f>'P&amp;L old'!D12</f>
        <v>0</v>
      </c>
      <c r="F9" s="493">
        <f>'P&amp;L old'!E12</f>
        <v>0</v>
      </c>
    </row>
    <row r="10" spans="1:10" s="514" customFormat="1" ht="29.65" customHeight="1" x14ac:dyDescent="0.25">
      <c r="A10" s="561" t="s">
        <v>788</v>
      </c>
      <c r="B10" s="495" t="s">
        <v>789</v>
      </c>
      <c r="C10" s="494"/>
      <c r="D10" s="563" t="s">
        <v>790</v>
      </c>
      <c r="E10" s="567">
        <f>'P&amp;L old'!D13</f>
        <v>0</v>
      </c>
      <c r="F10" s="493">
        <f>'P&amp;L old'!E13</f>
        <v>0</v>
      </c>
    </row>
    <row r="11" spans="1:10" s="514" customFormat="1" ht="29.65" customHeight="1" x14ac:dyDescent="0.25">
      <c r="A11" s="561" t="s">
        <v>496</v>
      </c>
      <c r="B11" s="495" t="s">
        <v>791</v>
      </c>
      <c r="C11" s="494"/>
      <c r="D11" s="563" t="s">
        <v>792</v>
      </c>
      <c r="E11" s="567">
        <f>'P&amp;L old'!D14</f>
        <v>0</v>
      </c>
      <c r="F11" s="493">
        <f>'P&amp;L old'!E14</f>
        <v>0</v>
      </c>
    </row>
    <row r="12" spans="1:10" s="514" customFormat="1" ht="29.65" customHeight="1" x14ac:dyDescent="0.25">
      <c r="A12" s="561" t="s">
        <v>499</v>
      </c>
      <c r="B12" s="495" t="s">
        <v>793</v>
      </c>
      <c r="C12" s="494"/>
      <c r="D12" s="563" t="s">
        <v>794</v>
      </c>
      <c r="E12" s="567">
        <f>'P&amp;L old'!D15</f>
        <v>0</v>
      </c>
      <c r="F12" s="493">
        <f>'P&amp;L old'!E15</f>
        <v>0</v>
      </c>
    </row>
    <row r="13" spans="1:10" s="519" customFormat="1" ht="29.65" customHeight="1" x14ac:dyDescent="0.25">
      <c r="A13" s="570" t="s">
        <v>558</v>
      </c>
      <c r="B13" s="497" t="s">
        <v>795</v>
      </c>
      <c r="C13" s="496"/>
      <c r="D13" s="569" t="s">
        <v>796</v>
      </c>
      <c r="E13" s="567">
        <f>'P&amp;L old'!D16</f>
        <v>0</v>
      </c>
      <c r="F13" s="493">
        <f>'P&amp;L old'!E16</f>
        <v>0</v>
      </c>
      <c r="J13" s="514"/>
    </row>
    <row r="14" spans="1:10" s="514" customFormat="1" ht="29.65" customHeight="1" x14ac:dyDescent="0.25">
      <c r="A14" s="568" t="s">
        <v>797</v>
      </c>
      <c r="B14" s="495" t="s">
        <v>798</v>
      </c>
      <c r="C14" s="494"/>
      <c r="D14" s="563" t="s">
        <v>799</v>
      </c>
      <c r="E14" s="567">
        <f>'P&amp;L old'!D17</f>
        <v>0</v>
      </c>
      <c r="F14" s="493">
        <f>'P&amp;L old'!E17</f>
        <v>0</v>
      </c>
    </row>
    <row r="15" spans="1:10" s="514" customFormat="1" ht="29.65" customHeight="1" x14ac:dyDescent="0.25">
      <c r="A15" s="568" t="s">
        <v>800</v>
      </c>
      <c r="B15" s="495" t="s">
        <v>801</v>
      </c>
      <c r="C15" s="494"/>
      <c r="D15" s="563" t="s">
        <v>802</v>
      </c>
      <c r="E15" s="567">
        <f>'P&amp;L old'!D18</f>
        <v>0</v>
      </c>
      <c r="F15" s="493">
        <f>'P&amp;L old'!E18</f>
        <v>0</v>
      </c>
    </row>
    <row r="16" spans="1:10" s="519" customFormat="1" ht="29.65" customHeight="1" x14ac:dyDescent="0.25">
      <c r="A16" s="570" t="s">
        <v>782</v>
      </c>
      <c r="B16" s="497" t="s">
        <v>803</v>
      </c>
      <c r="C16" s="496"/>
      <c r="D16" s="569" t="s">
        <v>804</v>
      </c>
      <c r="E16" s="567">
        <f>'P&amp;L old'!D19</f>
        <v>0</v>
      </c>
      <c r="F16" s="493">
        <f>'P&amp;L old'!E19</f>
        <v>0</v>
      </c>
    </row>
    <row r="17" spans="1:6" s="514" customFormat="1" ht="29.65" customHeight="1" x14ac:dyDescent="0.25">
      <c r="A17" s="568" t="s">
        <v>627</v>
      </c>
      <c r="B17" s="495" t="s">
        <v>805</v>
      </c>
      <c r="C17" s="494"/>
      <c r="D17" s="563" t="s">
        <v>806</v>
      </c>
      <c r="E17" s="567">
        <f>'P&amp;L old'!D20</f>
        <v>0</v>
      </c>
      <c r="F17" s="493">
        <f>'P&amp;L old'!E20</f>
        <v>0</v>
      </c>
    </row>
    <row r="18" spans="1:6" s="514" customFormat="1" ht="29.65" customHeight="1" x14ac:dyDescent="0.25">
      <c r="A18" s="568" t="s">
        <v>630</v>
      </c>
      <c r="B18" s="495" t="s">
        <v>807</v>
      </c>
      <c r="C18" s="494"/>
      <c r="D18" s="563" t="s">
        <v>808</v>
      </c>
      <c r="E18" s="567">
        <f>'P&amp;L old'!D21</f>
        <v>0</v>
      </c>
      <c r="F18" s="493">
        <f>'P&amp;L old'!E21</f>
        <v>0</v>
      </c>
    </row>
    <row r="19" spans="1:6" s="514" customFormat="1" ht="29.65" customHeight="1" x14ac:dyDescent="0.25">
      <c r="A19" s="568" t="s">
        <v>800</v>
      </c>
      <c r="B19" s="495" t="s">
        <v>809</v>
      </c>
      <c r="C19" s="494"/>
      <c r="D19" s="563" t="s">
        <v>810</v>
      </c>
      <c r="E19" s="567">
        <f>'P&amp;L old'!D22</f>
        <v>0</v>
      </c>
      <c r="F19" s="493">
        <f>'P&amp;L old'!E22</f>
        <v>0</v>
      </c>
    </row>
    <row r="20" spans="1:6" s="514" customFormat="1" ht="29.65" customHeight="1" x14ac:dyDescent="0.25">
      <c r="A20" s="568" t="s">
        <v>811</v>
      </c>
      <c r="B20" s="495" t="s">
        <v>812</v>
      </c>
      <c r="C20" s="494"/>
      <c r="D20" s="563" t="s">
        <v>813</v>
      </c>
      <c r="E20" s="567">
        <f>'P&amp;L old'!D23</f>
        <v>0</v>
      </c>
      <c r="F20" s="493">
        <f>'P&amp;L old'!E23</f>
        <v>0</v>
      </c>
    </row>
    <row r="21" spans="1:6" s="514" customFormat="1" ht="29.65" customHeight="1" x14ac:dyDescent="0.25">
      <c r="A21" s="568" t="s">
        <v>814</v>
      </c>
      <c r="B21" s="495" t="s">
        <v>815</v>
      </c>
      <c r="C21" s="494"/>
      <c r="D21" s="563" t="s">
        <v>816</v>
      </c>
      <c r="E21" s="567">
        <f>'P&amp;L old'!D24</f>
        <v>0</v>
      </c>
      <c r="F21" s="493">
        <f>'P&amp;L old'!E24</f>
        <v>0</v>
      </c>
    </row>
    <row r="22" spans="1:6" s="514" customFormat="1" ht="29.65" customHeight="1" x14ac:dyDescent="0.25">
      <c r="A22" s="568" t="s">
        <v>817</v>
      </c>
      <c r="B22" s="495" t="s">
        <v>818</v>
      </c>
      <c r="C22" s="494"/>
      <c r="D22" s="563" t="s">
        <v>819</v>
      </c>
      <c r="E22" s="567">
        <f>'P&amp;L old'!D25</f>
        <v>0</v>
      </c>
      <c r="F22" s="493">
        <f>'P&amp;L old'!E25</f>
        <v>0</v>
      </c>
    </row>
    <row r="23" spans="1:6" s="514" customFormat="1" ht="29.65" customHeight="1" x14ac:dyDescent="0.25">
      <c r="A23" s="568" t="s">
        <v>820</v>
      </c>
      <c r="B23" s="495" t="s">
        <v>821</v>
      </c>
      <c r="C23" s="494"/>
      <c r="D23" s="563" t="s">
        <v>822</v>
      </c>
      <c r="E23" s="567">
        <f>'P&amp;L old'!D26</f>
        <v>0</v>
      </c>
      <c r="F23" s="493">
        <f>'P&amp;L old'!E26</f>
        <v>0</v>
      </c>
    </row>
    <row r="24" spans="1:6" s="514" customFormat="1" ht="29.65" customHeight="1" x14ac:dyDescent="0.25">
      <c r="A24" s="568" t="s">
        <v>823</v>
      </c>
      <c r="B24" s="495" t="s">
        <v>824</v>
      </c>
      <c r="C24" s="494"/>
      <c r="D24" s="563" t="s">
        <v>825</v>
      </c>
      <c r="E24" s="567">
        <f>'P&amp;L old'!D27</f>
        <v>0</v>
      </c>
      <c r="F24" s="493">
        <f>'P&amp;L old'!E27</f>
        <v>0</v>
      </c>
    </row>
    <row r="25" spans="1:6" s="514" customFormat="1" ht="29.65" customHeight="1" x14ac:dyDescent="0.25">
      <c r="A25" s="568" t="s">
        <v>826</v>
      </c>
      <c r="B25" s="495" t="s">
        <v>827</v>
      </c>
      <c r="C25" s="494"/>
      <c r="D25" s="563" t="s">
        <v>828</v>
      </c>
      <c r="E25" s="567">
        <f>'P&amp;L old'!D28</f>
        <v>0</v>
      </c>
      <c r="F25" s="493">
        <f>'P&amp;L old'!E28</f>
        <v>0</v>
      </c>
    </row>
    <row r="26" spans="1:6" s="514" customFormat="1" ht="29.65" customHeight="1" x14ac:dyDescent="0.25">
      <c r="A26" s="568" t="s">
        <v>829</v>
      </c>
      <c r="B26" s="523" t="s">
        <v>830</v>
      </c>
      <c r="C26" s="522"/>
      <c r="D26" s="563" t="s">
        <v>831</v>
      </c>
      <c r="E26" s="567">
        <f>'P&amp;L old'!D29</f>
        <v>0</v>
      </c>
      <c r="F26" s="493">
        <f>'P&amp;L old'!E29</f>
        <v>0</v>
      </c>
    </row>
    <row r="27" spans="1:6" s="514" customFormat="1" ht="29.65" customHeight="1" x14ac:dyDescent="0.25">
      <c r="A27" s="568" t="s">
        <v>832</v>
      </c>
      <c r="B27" s="495" t="s">
        <v>1379</v>
      </c>
      <c r="C27" s="494"/>
      <c r="D27" s="563" t="s">
        <v>834</v>
      </c>
      <c r="E27" s="567">
        <f>'P&amp;L old'!D30</f>
        <v>0</v>
      </c>
      <c r="F27" s="493">
        <f>'P&amp;L old'!E30</f>
        <v>0</v>
      </c>
    </row>
    <row r="28" spans="1:6" s="514" customFormat="1" ht="29.65" customHeight="1" x14ac:dyDescent="0.25">
      <c r="A28" s="568" t="s">
        <v>835</v>
      </c>
      <c r="B28" s="523" t="s">
        <v>1380</v>
      </c>
      <c r="C28" s="522"/>
      <c r="D28" s="563" t="s">
        <v>837</v>
      </c>
      <c r="E28" s="567">
        <f>'P&amp;L old'!D31</f>
        <v>0</v>
      </c>
      <c r="F28" s="493">
        <f>'P&amp;L old'!E31</f>
        <v>0</v>
      </c>
    </row>
    <row r="29" spans="1:6" s="514" customFormat="1" ht="29.65" customHeight="1" x14ac:dyDescent="0.25">
      <c r="A29" s="568" t="s">
        <v>838</v>
      </c>
      <c r="B29" s="495" t="s">
        <v>839</v>
      </c>
      <c r="C29" s="494"/>
      <c r="D29" s="563" t="s">
        <v>840</v>
      </c>
      <c r="E29" s="567">
        <f>'P&amp;L old'!D32</f>
        <v>0</v>
      </c>
      <c r="F29" s="493">
        <f>'P&amp;L old'!E32</f>
        <v>0</v>
      </c>
    </row>
    <row r="30" spans="1:6" s="514" customFormat="1" ht="29.65" customHeight="1" x14ac:dyDescent="0.25">
      <c r="A30" s="568" t="s">
        <v>841</v>
      </c>
      <c r="B30" s="495" t="s">
        <v>842</v>
      </c>
      <c r="C30" s="494"/>
      <c r="D30" s="563" t="s">
        <v>843</v>
      </c>
      <c r="E30" s="567">
        <f>'P&amp;L old'!D33</f>
        <v>0</v>
      </c>
      <c r="F30" s="493">
        <f>'P&amp;L old'!E33</f>
        <v>0</v>
      </c>
    </row>
    <row r="31" spans="1:6" s="519" customFormat="1" ht="33.75" customHeight="1" x14ac:dyDescent="0.25">
      <c r="A31" s="570" t="s">
        <v>844</v>
      </c>
      <c r="B31" s="521" t="s">
        <v>845</v>
      </c>
      <c r="C31" s="520"/>
      <c r="D31" s="569" t="s">
        <v>846</v>
      </c>
      <c r="E31" s="567">
        <f>'P&amp;L old'!D34</f>
        <v>0</v>
      </c>
      <c r="F31" s="493">
        <f>'P&amp;L old'!E34</f>
        <v>0</v>
      </c>
    </row>
    <row r="32" spans="1:6" s="514" customFormat="1" ht="29.65" customHeight="1" thickBot="1" x14ac:dyDescent="0.3">
      <c r="A32" s="518" t="s">
        <v>847</v>
      </c>
      <c r="B32" s="517" t="s">
        <v>848</v>
      </c>
      <c r="C32" s="516"/>
      <c r="D32" s="515" t="s">
        <v>849</v>
      </c>
      <c r="E32" s="618">
        <f>'P&amp;L old'!D35</f>
        <v>0</v>
      </c>
      <c r="F32" s="619">
        <f>'P&amp;L old'!E35</f>
        <v>0</v>
      </c>
    </row>
    <row r="33" spans="1:6" ht="24.75" customHeight="1" x14ac:dyDescent="0.25">
      <c r="A33" s="506" t="s">
        <v>850</v>
      </c>
      <c r="B33" s="505" t="s">
        <v>851</v>
      </c>
      <c r="C33" s="504"/>
      <c r="D33" s="562" t="s">
        <v>852</v>
      </c>
      <c r="E33" s="604">
        <f>'P&amp;L old'!D36</f>
        <v>0</v>
      </c>
      <c r="F33" s="620">
        <f>'P&amp;L old'!E36</f>
        <v>0</v>
      </c>
    </row>
    <row r="34" spans="1:6" ht="30.75" customHeight="1" x14ac:dyDescent="0.25">
      <c r="A34" s="506" t="s">
        <v>853</v>
      </c>
      <c r="B34" s="513" t="s">
        <v>1381</v>
      </c>
      <c r="C34" s="512"/>
      <c r="D34" s="562" t="s">
        <v>855</v>
      </c>
      <c r="E34" s="604">
        <f>'P&amp;L old'!D37</f>
        <v>0</v>
      </c>
      <c r="F34" s="620">
        <f>'P&amp;L old'!E37</f>
        <v>0</v>
      </c>
    </row>
    <row r="35" spans="1:6" ht="36.75" customHeight="1" x14ac:dyDescent="0.25">
      <c r="A35" s="568" t="s">
        <v>856</v>
      </c>
      <c r="B35" s="495" t="s">
        <v>857</v>
      </c>
      <c r="C35" s="494"/>
      <c r="D35" s="563" t="s">
        <v>858</v>
      </c>
      <c r="E35" s="567">
        <f>'P&amp;L old'!D38</f>
        <v>0</v>
      </c>
      <c r="F35" s="493">
        <f>'P&amp;L old'!E38</f>
        <v>0</v>
      </c>
    </row>
    <row r="36" spans="1:6" ht="30.75" customHeight="1" x14ac:dyDescent="0.25">
      <c r="A36" s="568" t="s">
        <v>859</v>
      </c>
      <c r="B36" s="495" t="s">
        <v>860</v>
      </c>
      <c r="C36" s="494"/>
      <c r="D36" s="563" t="s">
        <v>861</v>
      </c>
      <c r="E36" s="567">
        <f>'P&amp;L old'!D39</f>
        <v>0</v>
      </c>
      <c r="F36" s="493">
        <f>'P&amp;L old'!E39</f>
        <v>0</v>
      </c>
    </row>
    <row r="37" spans="1:6" ht="30" customHeight="1" x14ac:dyDescent="0.25">
      <c r="A37" s="568" t="s">
        <v>862</v>
      </c>
      <c r="B37" s="495" t="s">
        <v>863</v>
      </c>
      <c r="C37" s="494"/>
      <c r="D37" s="563" t="s">
        <v>864</v>
      </c>
      <c r="E37" s="567">
        <f>'P&amp;L old'!D40</f>
        <v>0</v>
      </c>
      <c r="F37" s="493">
        <f>'P&amp;L old'!E40</f>
        <v>0</v>
      </c>
    </row>
    <row r="38" spans="1:6" ht="26.25" customHeight="1" x14ac:dyDescent="0.25">
      <c r="A38" s="568" t="s">
        <v>865</v>
      </c>
      <c r="B38" s="495" t="s">
        <v>866</v>
      </c>
      <c r="C38" s="494"/>
      <c r="D38" s="563" t="s">
        <v>867</v>
      </c>
      <c r="E38" s="567">
        <f>'P&amp;L old'!D41</f>
        <v>0</v>
      </c>
      <c r="F38" s="493">
        <f>'P&amp;L old'!E41</f>
        <v>0</v>
      </c>
    </row>
    <row r="39" spans="1:6" ht="22.5" customHeight="1" x14ac:dyDescent="0.25">
      <c r="A39" s="568" t="s">
        <v>868</v>
      </c>
      <c r="B39" s="495" t="s">
        <v>869</v>
      </c>
      <c r="C39" s="494"/>
      <c r="D39" s="563" t="s">
        <v>870</v>
      </c>
      <c r="E39" s="567">
        <f>'P&amp;L old'!D42</f>
        <v>0</v>
      </c>
      <c r="F39" s="493">
        <f>'P&amp;L old'!E42</f>
        <v>0</v>
      </c>
    </row>
    <row r="40" spans="1:6" ht="30.75" customHeight="1" x14ac:dyDescent="0.25">
      <c r="A40" s="568" t="s">
        <v>871</v>
      </c>
      <c r="B40" s="495" t="s">
        <v>872</v>
      </c>
      <c r="C40" s="494"/>
      <c r="D40" s="563" t="s">
        <v>873</v>
      </c>
      <c r="E40" s="567">
        <f>'P&amp;L old'!D43</f>
        <v>0</v>
      </c>
      <c r="F40" s="493">
        <f>'P&amp;L old'!E43</f>
        <v>0</v>
      </c>
    </row>
    <row r="41" spans="1:6" ht="30" customHeight="1" x14ac:dyDescent="0.25">
      <c r="A41" s="568" t="s">
        <v>874</v>
      </c>
      <c r="B41" s="495" t="s">
        <v>875</v>
      </c>
      <c r="C41" s="494"/>
      <c r="D41" s="563" t="s">
        <v>876</v>
      </c>
      <c r="E41" s="567">
        <f>'P&amp;L old'!D44</f>
        <v>0</v>
      </c>
      <c r="F41" s="493">
        <f>'P&amp;L old'!E44</f>
        <v>0</v>
      </c>
    </row>
    <row r="42" spans="1:6" ht="32.25" customHeight="1" x14ac:dyDescent="0.25">
      <c r="A42" s="568" t="s">
        <v>877</v>
      </c>
      <c r="B42" s="495" t="s">
        <v>878</v>
      </c>
      <c r="C42" s="494"/>
      <c r="D42" s="563" t="s">
        <v>879</v>
      </c>
      <c r="E42" s="567">
        <f>'P&amp;L old'!D45</f>
        <v>0</v>
      </c>
      <c r="F42" s="493">
        <f>'P&amp;L old'!E45</f>
        <v>0</v>
      </c>
    </row>
    <row r="43" spans="1:6" ht="24" customHeight="1" x14ac:dyDescent="0.25">
      <c r="A43" s="568" t="s">
        <v>880</v>
      </c>
      <c r="B43" s="495" t="s">
        <v>881</v>
      </c>
      <c r="C43" s="494"/>
      <c r="D43" s="563" t="s">
        <v>882</v>
      </c>
      <c r="E43" s="567">
        <f>'P&amp;L old'!D46</f>
        <v>0</v>
      </c>
      <c r="F43" s="493">
        <f>'P&amp;L old'!E46</f>
        <v>0</v>
      </c>
    </row>
    <row r="44" spans="1:6" ht="26.25" customHeight="1" x14ac:dyDescent="0.25">
      <c r="A44" s="568" t="s">
        <v>883</v>
      </c>
      <c r="B44" s="495" t="s">
        <v>884</v>
      </c>
      <c r="C44" s="494"/>
      <c r="D44" s="563" t="s">
        <v>885</v>
      </c>
      <c r="E44" s="567">
        <f>'P&amp;L old'!D47</f>
        <v>0</v>
      </c>
      <c r="F44" s="493">
        <f>'P&amp;L old'!E47</f>
        <v>0</v>
      </c>
    </row>
    <row r="45" spans="1:6" ht="24.75" customHeight="1" x14ac:dyDescent="0.25">
      <c r="A45" s="568" t="s">
        <v>886</v>
      </c>
      <c r="B45" s="495" t="s">
        <v>887</v>
      </c>
      <c r="C45" s="494"/>
      <c r="D45" s="563" t="s">
        <v>888</v>
      </c>
      <c r="E45" s="567">
        <f>'P&amp;L old'!D48</f>
        <v>0</v>
      </c>
      <c r="F45" s="493">
        <f>'P&amp;L old'!E48</f>
        <v>0</v>
      </c>
    </row>
    <row r="46" spans="1:6" ht="27" customHeight="1" x14ac:dyDescent="0.25">
      <c r="A46" s="568" t="s">
        <v>889</v>
      </c>
      <c r="B46" s="495" t="s">
        <v>890</v>
      </c>
      <c r="C46" s="494"/>
      <c r="D46" s="563" t="s">
        <v>891</v>
      </c>
      <c r="E46" s="567">
        <f>'P&amp;L old'!D49</f>
        <v>0</v>
      </c>
      <c r="F46" s="493">
        <f>'P&amp;L old'!E49</f>
        <v>0</v>
      </c>
    </row>
    <row r="47" spans="1:6" ht="29.25" customHeight="1" x14ac:dyDescent="0.25">
      <c r="A47" s="568" t="s">
        <v>892</v>
      </c>
      <c r="B47" s="495" t="s">
        <v>893</v>
      </c>
      <c r="C47" s="494"/>
      <c r="D47" s="563" t="s">
        <v>894</v>
      </c>
      <c r="E47" s="567">
        <f>'P&amp;L old'!D50</f>
        <v>0</v>
      </c>
      <c r="F47" s="493">
        <f>'P&amp;L old'!E50</f>
        <v>0</v>
      </c>
    </row>
    <row r="48" spans="1:6" ht="27.75" customHeight="1" x14ac:dyDescent="0.25">
      <c r="A48" s="568" t="s">
        <v>895</v>
      </c>
      <c r="B48" s="495" t="s">
        <v>896</v>
      </c>
      <c r="C48" s="494"/>
      <c r="D48" s="563" t="s">
        <v>897</v>
      </c>
      <c r="E48" s="567">
        <f>'P&amp;L old'!D51</f>
        <v>0</v>
      </c>
      <c r="F48" s="493">
        <f>'P&amp;L old'!E51</f>
        <v>0</v>
      </c>
    </row>
    <row r="49" spans="1:6" ht="27.75" customHeight="1" x14ac:dyDescent="0.25">
      <c r="A49" s="568" t="s">
        <v>898</v>
      </c>
      <c r="B49" s="495" t="s">
        <v>899</v>
      </c>
      <c r="C49" s="494"/>
      <c r="D49" s="563" t="s">
        <v>900</v>
      </c>
      <c r="E49" s="567">
        <f>'P&amp;L old'!D52</f>
        <v>0</v>
      </c>
      <c r="F49" s="493">
        <f>'P&amp;L old'!E52</f>
        <v>0</v>
      </c>
    </row>
    <row r="50" spans="1:6" ht="27.75" customHeight="1" x14ac:dyDescent="0.25">
      <c r="A50" s="568" t="s">
        <v>901</v>
      </c>
      <c r="B50" s="495" t="s">
        <v>902</v>
      </c>
      <c r="C50" s="494"/>
      <c r="D50" s="563" t="s">
        <v>903</v>
      </c>
      <c r="E50" s="567">
        <f>'P&amp;L old'!D53</f>
        <v>0</v>
      </c>
      <c r="F50" s="493">
        <f>'P&amp;L old'!E53</f>
        <v>0</v>
      </c>
    </row>
    <row r="51" spans="1:6" s="490" customFormat="1" ht="44.25" customHeight="1" x14ac:dyDescent="0.25">
      <c r="A51" s="509" t="s">
        <v>844</v>
      </c>
      <c r="B51" s="511" t="s">
        <v>1382</v>
      </c>
      <c r="C51" s="510"/>
      <c r="D51" s="569" t="s">
        <v>905</v>
      </c>
      <c r="E51" s="567">
        <f>'P&amp;L old'!D54</f>
        <v>0</v>
      </c>
      <c r="F51" s="493">
        <f>'P&amp;L old'!E54</f>
        <v>0</v>
      </c>
    </row>
    <row r="52" spans="1:6" s="490" customFormat="1" ht="29.25" customHeight="1" x14ac:dyDescent="0.25">
      <c r="A52" s="509" t="s">
        <v>906</v>
      </c>
      <c r="B52" s="508" t="s">
        <v>907</v>
      </c>
      <c r="C52" s="507"/>
      <c r="D52" s="569" t="s">
        <v>908</v>
      </c>
      <c r="E52" s="567">
        <f>'P&amp;L old'!D55</f>
        <v>0</v>
      </c>
      <c r="F52" s="493">
        <f>'P&amp;L old'!E55</f>
        <v>0</v>
      </c>
    </row>
    <row r="53" spans="1:6" ht="30.75" customHeight="1" x14ac:dyDescent="0.25">
      <c r="A53" s="568" t="s">
        <v>909</v>
      </c>
      <c r="B53" s="495" t="s">
        <v>910</v>
      </c>
      <c r="C53" s="494"/>
      <c r="D53" s="563" t="s">
        <v>911</v>
      </c>
      <c r="E53" s="567">
        <f>'P&amp;L old'!D56</f>
        <v>0</v>
      </c>
      <c r="F53" s="493">
        <f>'P&amp;L old'!E56</f>
        <v>0</v>
      </c>
    </row>
    <row r="54" spans="1:6" ht="28.5" customHeight="1" x14ac:dyDescent="0.25">
      <c r="A54" s="571" t="s">
        <v>912</v>
      </c>
      <c r="B54" s="495" t="s">
        <v>1383</v>
      </c>
      <c r="C54" s="494"/>
      <c r="D54" s="563" t="s">
        <v>914</v>
      </c>
      <c r="E54" s="567">
        <f>'P&amp;L old'!D57</f>
        <v>0</v>
      </c>
      <c r="F54" s="493">
        <f>'P&amp;L old'!E57</f>
        <v>0</v>
      </c>
    </row>
    <row r="55" spans="1:6" ht="28.5" customHeight="1" x14ac:dyDescent="0.25">
      <c r="A55" s="568" t="s">
        <v>800</v>
      </c>
      <c r="B55" s="495" t="s">
        <v>1384</v>
      </c>
      <c r="C55" s="494"/>
      <c r="D55" s="563" t="s">
        <v>916</v>
      </c>
      <c r="E55" s="567">
        <f>'P&amp;L old'!D58</f>
        <v>0</v>
      </c>
      <c r="F55" s="493">
        <f>'P&amp;L old'!E58</f>
        <v>0</v>
      </c>
    </row>
    <row r="56" spans="1:6" s="490" customFormat="1" ht="31.5" customHeight="1" x14ac:dyDescent="0.25">
      <c r="A56" s="509" t="s">
        <v>906</v>
      </c>
      <c r="B56" s="508" t="s">
        <v>1385</v>
      </c>
      <c r="C56" s="507"/>
      <c r="D56" s="569" t="s">
        <v>918</v>
      </c>
      <c r="E56" s="567">
        <f>'P&amp;L old'!D59</f>
        <v>0</v>
      </c>
      <c r="F56" s="493">
        <f>'P&amp;L old'!E59</f>
        <v>0</v>
      </c>
    </row>
    <row r="57" spans="1:6" ht="29.25" customHeight="1" x14ac:dyDescent="0.25">
      <c r="A57" s="568" t="s">
        <v>919</v>
      </c>
      <c r="B57" s="495" t="s">
        <v>920</v>
      </c>
      <c r="C57" s="494"/>
      <c r="D57" s="563" t="s">
        <v>921</v>
      </c>
      <c r="E57" s="567">
        <f>'P&amp;L old'!D60</f>
        <v>0</v>
      </c>
      <c r="F57" s="493">
        <f>'P&amp;L old'!E60</f>
        <v>0</v>
      </c>
    </row>
    <row r="58" spans="1:6" ht="28.5" customHeight="1" x14ac:dyDescent="0.25">
      <c r="A58" s="568" t="s">
        <v>922</v>
      </c>
      <c r="B58" s="495" t="s">
        <v>923</v>
      </c>
      <c r="C58" s="494"/>
      <c r="D58" s="563" t="s">
        <v>924</v>
      </c>
      <c r="E58" s="567">
        <f>'P&amp;L old'!D61</f>
        <v>0</v>
      </c>
      <c r="F58" s="493">
        <f>'P&amp;L old'!E61</f>
        <v>0</v>
      </c>
    </row>
    <row r="59" spans="1:6" ht="30.75" customHeight="1" thickBot="1" x14ac:dyDescent="0.3">
      <c r="A59" s="466" t="s">
        <v>844</v>
      </c>
      <c r="B59" s="492" t="s">
        <v>925</v>
      </c>
      <c r="C59" s="491"/>
      <c r="D59" s="465" t="s">
        <v>926</v>
      </c>
      <c r="E59" s="618">
        <f>'P&amp;L old'!D62</f>
        <v>0</v>
      </c>
      <c r="F59" s="619">
        <f>'P&amp;L old'!E62</f>
        <v>0</v>
      </c>
    </row>
    <row r="60" spans="1:6" ht="27.75" customHeight="1" x14ac:dyDescent="0.25">
      <c r="A60" s="506" t="s">
        <v>927</v>
      </c>
      <c r="B60" s="505" t="s">
        <v>928</v>
      </c>
      <c r="C60" s="504"/>
      <c r="D60" s="562" t="s">
        <v>929</v>
      </c>
      <c r="E60" s="604">
        <f>'P&amp;L old'!D63</f>
        <v>0</v>
      </c>
      <c r="F60" s="620">
        <f>'P&amp;L old'!E63</f>
        <v>0</v>
      </c>
    </row>
    <row r="61" spans="1:6" ht="27.75" customHeight="1" x14ac:dyDescent="0.25">
      <c r="A61" s="571" t="s">
        <v>930</v>
      </c>
      <c r="B61" s="495" t="s">
        <v>1386</v>
      </c>
      <c r="C61" s="494"/>
      <c r="D61" s="563" t="s">
        <v>932</v>
      </c>
      <c r="E61" s="567">
        <f>'P&amp;L old'!D64</f>
        <v>0</v>
      </c>
      <c r="F61" s="493">
        <f>'P&amp;L old'!E64</f>
        <v>0</v>
      </c>
    </row>
    <row r="62" spans="1:6" ht="27.75" customHeight="1" x14ac:dyDescent="0.25">
      <c r="A62" s="568" t="s">
        <v>800</v>
      </c>
      <c r="B62" s="495" t="s">
        <v>1387</v>
      </c>
      <c r="C62" s="494"/>
      <c r="D62" s="563" t="s">
        <v>934</v>
      </c>
      <c r="E62" s="567">
        <f>'P&amp;L old'!D65</f>
        <v>0</v>
      </c>
      <c r="F62" s="493">
        <f>'P&amp;L old'!E65</f>
        <v>0</v>
      </c>
    </row>
    <row r="63" spans="1:6" s="490" customFormat="1" ht="27.75" customHeight="1" x14ac:dyDescent="0.25">
      <c r="A63" s="501" t="s">
        <v>844</v>
      </c>
      <c r="B63" s="500" t="s">
        <v>935</v>
      </c>
      <c r="C63" s="499"/>
      <c r="D63" s="573" t="s">
        <v>936</v>
      </c>
      <c r="E63" s="604">
        <f>'P&amp;L old'!D66</f>
        <v>0</v>
      </c>
      <c r="F63" s="620">
        <f>'P&amp;L old'!E66</f>
        <v>0</v>
      </c>
    </row>
    <row r="64" spans="1:6" s="490" customFormat="1" ht="27.75" customHeight="1" x14ac:dyDescent="0.25">
      <c r="A64" s="570" t="s">
        <v>937</v>
      </c>
      <c r="B64" s="497" t="s">
        <v>938</v>
      </c>
      <c r="C64" s="496"/>
      <c r="D64" s="569" t="s">
        <v>939</v>
      </c>
      <c r="E64" s="567">
        <f>'P&amp;L old'!D67</f>
        <v>0</v>
      </c>
      <c r="F64" s="493">
        <f>'P&amp;L old'!E67</f>
        <v>0</v>
      </c>
    </row>
    <row r="65" spans="1:6" ht="27.75" customHeight="1" x14ac:dyDescent="0.25">
      <c r="A65" s="568" t="s">
        <v>940</v>
      </c>
      <c r="B65" s="495" t="s">
        <v>1388</v>
      </c>
      <c r="C65" s="494"/>
      <c r="D65" s="563" t="s">
        <v>942</v>
      </c>
      <c r="E65" s="567">
        <f>'P&amp;L old'!D68</f>
        <v>0</v>
      </c>
      <c r="F65" s="493">
        <f>'P&amp;L old'!E68</f>
        <v>0</v>
      </c>
    </row>
    <row r="66" spans="1:6" s="490" customFormat="1" ht="27.75" customHeight="1" thickBot="1" x14ac:dyDescent="0.3">
      <c r="A66" s="466" t="s">
        <v>937</v>
      </c>
      <c r="B66" s="492" t="s">
        <v>943</v>
      </c>
      <c r="C66" s="491"/>
      <c r="D66" s="465" t="s">
        <v>944</v>
      </c>
      <c r="E66" s="618">
        <f>'P&amp;L old'!D69</f>
        <v>0</v>
      </c>
      <c r="F66" s="619">
        <f>'P&amp;L old'!E69</f>
        <v>0</v>
      </c>
    </row>
  </sheetData>
  <mergeCells count="1">
    <mergeCell ref="E4:F4"/>
  </mergeCells>
  <pageMargins left="0.74803149606299213" right="0.55118110236220474" top="0.78740157480314965" bottom="0.47244094488188981" header="0.47244094488188981" footer="0.23622047244094491"/>
  <pageSetup paperSize="9" scale="80" firstPageNumber="2" orientation="portrait" useFirstPageNumber="1" r:id="rId1"/>
  <headerFooter alignWithMargins="0">
    <oddHeader>&amp;LUVPOD2v09_&amp;P</oddHeader>
    <oddFooter>&amp;LMF SR č. 24219/3/2008/1&amp;RPage &amp;P</oddFooter>
  </headerFooter>
  <rowBreaks count="2" manualBreakCount="2">
    <brk id="32" max="5" man="1"/>
    <brk id="59" max="5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K53"/>
  <sheetViews>
    <sheetView showGridLines="0" view="pageBreakPreview" zoomScaleNormal="100" zoomScaleSheetLayoutView="100" workbookViewId="0">
      <selection activeCell="E4" sqref="E4"/>
    </sheetView>
  </sheetViews>
  <sheetFormatPr defaultColWidth="9.140625" defaultRowHeight="12.75" x14ac:dyDescent="0.25"/>
  <cols>
    <col min="1" max="45" width="2.5703125" style="672" customWidth="1"/>
    <col min="46" max="46" width="7.7109375" style="672" customWidth="1"/>
    <col min="47" max="61" width="2.5703125" style="672" customWidth="1"/>
    <col min="62" max="16384" width="9.140625" style="672"/>
  </cols>
  <sheetData>
    <row r="1" spans="1:37" s="454" customFormat="1" ht="9.75" x14ac:dyDescent="0.25">
      <c r="C1" s="455" t="s">
        <v>1564</v>
      </c>
    </row>
    <row r="2" spans="1:37" s="351" customFormat="1" ht="21" customHeight="1" x14ac:dyDescent="0.25">
      <c r="C2" s="453" t="s">
        <v>1585</v>
      </c>
      <c r="D2" s="452"/>
      <c r="E2" s="452"/>
      <c r="F2" s="452"/>
      <c r="G2" s="452"/>
      <c r="H2" s="452"/>
      <c r="I2" s="452"/>
      <c r="J2" s="452"/>
      <c r="K2" s="451"/>
      <c r="Q2" s="450" t="s">
        <v>1586</v>
      </c>
    </row>
    <row r="3" spans="1:37" ht="13.5" thickBot="1" x14ac:dyDescent="0.3">
      <c r="N3" s="668"/>
      <c r="O3" s="668" t="s">
        <v>1587</v>
      </c>
    </row>
    <row r="4" spans="1:37" ht="28.5" customHeight="1" thickBot="1" x14ac:dyDescent="0.3">
      <c r="K4" s="674" t="s">
        <v>1597</v>
      </c>
      <c r="L4" s="448"/>
      <c r="M4" s="448"/>
      <c r="N4" s="448"/>
      <c r="O4" s="448"/>
      <c r="P4" s="448" t="e">
        <f>'Notes-SK Cover sheet'!O4</f>
        <v>#REF!</v>
      </c>
      <c r="Q4" s="448" t="e">
        <f>'Notes-SK Cover sheet'!P4</f>
        <v>#REF!</v>
      </c>
      <c r="R4" s="448" t="str">
        <f>'Notes-SK Cover sheet'!Q4</f>
        <v>.</v>
      </c>
      <c r="S4" s="448" t="e">
        <f>'Notes-SK Cover sheet'!R4</f>
        <v>#REF!</v>
      </c>
      <c r="T4" s="448" t="e">
        <f>'Notes-SK Cover sheet'!S4</f>
        <v>#REF!</v>
      </c>
      <c r="U4" s="448" t="str">
        <f>'Notes-SK Cover sheet'!T4</f>
        <v>.</v>
      </c>
      <c r="V4" s="448" t="e">
        <f>'Notes-SK Cover sheet'!U4</f>
        <v>#REF!</v>
      </c>
      <c r="W4" s="448" t="e">
        <f>'Notes-SK Cover sheet'!V4</f>
        <v>#REF!</v>
      </c>
      <c r="X4" s="448" t="e">
        <f>'Notes-SK Cover sheet'!W4</f>
        <v>#REF!</v>
      </c>
      <c r="Y4" s="448" t="e">
        <f>'Notes-SK Cover sheet'!X4</f>
        <v>#REF!</v>
      </c>
      <c r="Z4" s="445"/>
    </row>
    <row r="5" spans="1:37" ht="7.5" customHeight="1" thickBot="1" x14ac:dyDescent="0.3"/>
    <row r="6" spans="1:37" s="441" customFormat="1" ht="14.25" customHeight="1" x14ac:dyDescent="0.25">
      <c r="A6" s="444" t="s">
        <v>1606</v>
      </c>
      <c r="B6" s="443"/>
      <c r="C6" s="443"/>
      <c r="D6" s="443"/>
      <c r="E6" s="443"/>
      <c r="F6" s="443"/>
      <c r="G6" s="443"/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2"/>
      <c r="T6" s="443"/>
      <c r="U6" s="443"/>
      <c r="V6" s="443"/>
      <c r="W6" s="443"/>
      <c r="X6" s="443"/>
      <c r="Y6" s="443"/>
      <c r="Z6" s="443"/>
      <c r="AA6" s="443"/>
      <c r="AB6" s="443"/>
      <c r="AC6" s="443"/>
      <c r="AD6" s="443"/>
      <c r="AE6" s="443"/>
      <c r="AF6" s="443"/>
      <c r="AG6" s="443"/>
      <c r="AH6" s="443"/>
      <c r="AI6" s="443"/>
      <c r="AJ6" s="443"/>
      <c r="AK6" s="442"/>
    </row>
    <row r="7" spans="1:37" s="345" customFormat="1" ht="15" customHeight="1" x14ac:dyDescent="0.25">
      <c r="A7" s="357" t="s">
        <v>1372</v>
      </c>
      <c r="B7" s="356"/>
      <c r="C7" s="356"/>
      <c r="D7" s="356"/>
      <c r="E7" s="356"/>
      <c r="F7" s="356"/>
      <c r="G7" s="356"/>
      <c r="H7" s="356"/>
      <c r="I7" s="356"/>
      <c r="J7" s="356"/>
      <c r="K7" s="356"/>
      <c r="L7" s="356"/>
      <c r="M7" s="356"/>
      <c r="N7" s="356"/>
      <c r="O7" s="356"/>
      <c r="P7" s="356"/>
      <c r="Q7" s="356"/>
      <c r="R7" s="356"/>
      <c r="S7" s="440"/>
      <c r="T7" s="356"/>
      <c r="U7" s="356"/>
      <c r="V7" s="356"/>
      <c r="W7" s="356"/>
      <c r="X7" s="356"/>
      <c r="Y7" s="356"/>
      <c r="Z7" s="356"/>
      <c r="AA7" s="356"/>
      <c r="AB7" s="356"/>
      <c r="AC7" s="356"/>
      <c r="AD7" s="356"/>
      <c r="AE7" s="356"/>
      <c r="AF7" s="356"/>
      <c r="AG7" s="356"/>
      <c r="AH7" s="356"/>
      <c r="AI7" s="356"/>
      <c r="AJ7" s="356"/>
      <c r="AK7" s="440"/>
    </row>
    <row r="8" spans="1:37" s="436" customFormat="1" ht="18" customHeight="1" thickBot="1" x14ac:dyDescent="0.3">
      <c r="A8" s="439" t="s">
        <v>957</v>
      </c>
      <c r="B8" s="438"/>
      <c r="C8" s="438"/>
      <c r="D8" s="438"/>
      <c r="E8" s="439"/>
      <c r="F8" s="438"/>
      <c r="G8" s="438"/>
      <c r="H8" s="438"/>
      <c r="I8" s="438"/>
      <c r="J8" s="438"/>
      <c r="K8" s="438"/>
      <c r="L8" s="438"/>
      <c r="M8" s="438"/>
      <c r="N8" s="438"/>
      <c r="O8" s="438"/>
      <c r="P8" s="438"/>
      <c r="Q8" s="438"/>
      <c r="R8" s="438"/>
      <c r="S8" s="437"/>
      <c r="T8" s="438"/>
      <c r="U8" s="438"/>
      <c r="V8" s="438"/>
      <c r="W8" s="438"/>
      <c r="X8" s="438"/>
      <c r="Y8" s="438"/>
      <c r="Z8" s="438"/>
      <c r="AA8" s="438"/>
      <c r="AB8" s="438"/>
      <c r="AC8" s="438"/>
      <c r="AD8" s="438"/>
      <c r="AE8" s="438"/>
      <c r="AF8" s="438"/>
      <c r="AG8" s="438"/>
      <c r="AH8" s="438"/>
      <c r="AI8" s="438"/>
      <c r="AJ8" s="438"/>
      <c r="AK8" s="437"/>
    </row>
    <row r="9" spans="1:37" s="416" customFormat="1" ht="3.75" customHeight="1" thickBot="1" x14ac:dyDescent="0.3"/>
    <row r="10" spans="1:37" s="416" customFormat="1" ht="14.25" customHeight="1" x14ac:dyDescent="0.25">
      <c r="A10" s="418" t="s">
        <v>1264</v>
      </c>
      <c r="B10" s="417"/>
      <c r="C10" s="417"/>
      <c r="D10" s="417"/>
      <c r="E10" s="417"/>
      <c r="F10" s="417"/>
      <c r="G10" s="417"/>
      <c r="H10" s="417"/>
      <c r="I10" s="361"/>
      <c r="J10" s="360"/>
      <c r="K10" s="434" t="s">
        <v>1265</v>
      </c>
      <c r="L10" s="417"/>
      <c r="M10" s="435"/>
      <c r="N10" s="435"/>
      <c r="O10" s="435"/>
      <c r="P10" s="417"/>
      <c r="Q10" s="434" t="s">
        <v>1265</v>
      </c>
      <c r="R10" s="417"/>
      <c r="S10" s="361"/>
      <c r="T10" s="417"/>
      <c r="U10" s="417"/>
      <c r="V10" s="433"/>
      <c r="W10" s="417"/>
      <c r="X10" s="417"/>
      <c r="Y10" s="417"/>
      <c r="Z10" s="417"/>
      <c r="AA10" s="417"/>
      <c r="AB10" s="417"/>
      <c r="AC10" s="417"/>
      <c r="AD10" s="434" t="s">
        <v>1266</v>
      </c>
      <c r="AE10" s="434"/>
      <c r="AF10" s="434"/>
      <c r="AG10" s="434" t="s">
        <v>1267</v>
      </c>
      <c r="AH10" s="417"/>
      <c r="AI10" s="417"/>
      <c r="AJ10" s="417"/>
      <c r="AK10" s="433"/>
    </row>
    <row r="11" spans="1:37" s="416" customFormat="1" ht="19.5" customHeight="1" x14ac:dyDescent="0.2">
      <c r="A11" s="430" t="e">
        <f>'Notes-SK Cover sheet'!A11</f>
        <v>#REF!</v>
      </c>
      <c r="B11" s="395" t="e">
        <f>'Notes-SK Cover sheet'!B11</f>
        <v>#REF!</v>
      </c>
      <c r="C11" s="395" t="e">
        <f>'Notes-SK Cover sheet'!C11</f>
        <v>#REF!</v>
      </c>
      <c r="D11" s="395" t="e">
        <f>'Notes-SK Cover sheet'!D11</f>
        <v>#REF!</v>
      </c>
      <c r="E11" s="395" t="e">
        <f>'Notes-SK Cover sheet'!E11</f>
        <v>#REF!</v>
      </c>
      <c r="F11" s="395" t="e">
        <f>'Notes-SK Cover sheet'!F11</f>
        <v>#REF!</v>
      </c>
      <c r="G11" s="395" t="e">
        <f>'Notes-SK Cover sheet'!G11</f>
        <v>#REF!</v>
      </c>
      <c r="H11" s="395" t="e">
        <f>'Notes-SK Cover sheet'!H11</f>
        <v>#REF!</v>
      </c>
      <c r="I11" s="395" t="e">
        <f>'Notes-SK Cover sheet'!I11</f>
        <v>#REF!</v>
      </c>
      <c r="J11" s="402" t="e">
        <f>'Notes-SK Cover sheet'!J11</f>
        <v>#REF!</v>
      </c>
      <c r="K11" s="353"/>
      <c r="L11" s="432" t="e">
        <f>'Notes-SK Cover sheet'!L11</f>
        <v>#REF!</v>
      </c>
      <c r="M11" s="424" t="s">
        <v>1195</v>
      </c>
      <c r="N11" s="426"/>
      <c r="O11" s="426"/>
      <c r="P11" s="426"/>
      <c r="Q11" s="426"/>
      <c r="R11" s="432" t="e">
        <f>'Notes-SK Cover sheet'!R11</f>
        <v>#REF!</v>
      </c>
      <c r="S11" s="424" t="s">
        <v>1193</v>
      </c>
      <c r="T11" s="419"/>
      <c r="U11" s="419"/>
      <c r="V11" s="425"/>
      <c r="W11" s="424" t="s">
        <v>1268</v>
      </c>
      <c r="X11" s="419"/>
      <c r="Y11" s="419"/>
      <c r="Z11" s="419"/>
      <c r="AA11" s="419"/>
      <c r="AB11" s="424" t="s">
        <v>1269</v>
      </c>
      <c r="AC11" s="419"/>
      <c r="AD11" s="395" t="e">
        <f>'Notes-SK Cover sheet'!AD11</f>
        <v>#REF!</v>
      </c>
      <c r="AE11" s="395" t="e">
        <f>'Notes-SK Cover sheet'!AE11</f>
        <v>#REF!</v>
      </c>
      <c r="AF11" s="395"/>
      <c r="AG11" s="395" t="e">
        <f>'Notes-SK Cover sheet'!AG11</f>
        <v>#REF!</v>
      </c>
      <c r="AH11" s="395" t="e">
        <f>'Notes-SK Cover sheet'!AH11</f>
        <v>#REF!</v>
      </c>
      <c r="AI11" s="395" t="e">
        <f>'Notes-SK Cover sheet'!AI11</f>
        <v>#REF!</v>
      </c>
      <c r="AJ11" s="395" t="e">
        <f>'Notes-SK Cover sheet'!AJ11</f>
        <v>#REF!</v>
      </c>
      <c r="AK11" s="425"/>
    </row>
    <row r="12" spans="1:37" s="416" customFormat="1" ht="19.5" customHeight="1" thickBot="1" x14ac:dyDescent="0.3">
      <c r="A12" s="357" t="s">
        <v>1270</v>
      </c>
      <c r="B12" s="419"/>
      <c r="C12" s="419"/>
      <c r="D12" s="419"/>
      <c r="E12" s="419"/>
      <c r="F12" s="419"/>
      <c r="G12" s="419"/>
      <c r="H12" s="353"/>
      <c r="I12" s="353"/>
      <c r="J12" s="352"/>
      <c r="K12" s="353"/>
      <c r="L12" s="428" t="e">
        <f>'Notes-SK Cover sheet'!L12</f>
        <v>#REF!</v>
      </c>
      <c r="M12" s="424" t="s">
        <v>1194</v>
      </c>
      <c r="N12" s="426"/>
      <c r="O12" s="426"/>
      <c r="P12" s="426"/>
      <c r="Q12" s="426"/>
      <c r="R12" s="429" t="e">
        <f>'Notes-SK Cover sheet'!R12</f>
        <v>#REF!</v>
      </c>
      <c r="S12" s="424" t="s">
        <v>1192</v>
      </c>
      <c r="T12" s="419"/>
      <c r="U12" s="419"/>
      <c r="V12" s="425"/>
      <c r="W12" s="431"/>
      <c r="X12" s="421"/>
      <c r="Y12" s="421"/>
      <c r="Z12" s="421"/>
      <c r="AA12" s="421"/>
      <c r="AB12" s="420" t="s">
        <v>1273</v>
      </c>
      <c r="AC12" s="421"/>
      <c r="AD12" s="393" t="e">
        <f>'Notes-SK Cover sheet'!AD12</f>
        <v>#REF!</v>
      </c>
      <c r="AE12" s="393" t="e">
        <f>'Notes-SK Cover sheet'!AE12</f>
        <v>#REF!</v>
      </c>
      <c r="AF12" s="393"/>
      <c r="AG12" s="393" t="e">
        <f>'Notes-SK Cover sheet'!AG12</f>
        <v>#REF!</v>
      </c>
      <c r="AH12" s="393" t="e">
        <f>'Notes-SK Cover sheet'!AH12</f>
        <v>#REF!</v>
      </c>
      <c r="AI12" s="393" t="e">
        <f>'Notes-SK Cover sheet'!AI12</f>
        <v>#REF!</v>
      </c>
      <c r="AJ12" s="393" t="e">
        <f>'Notes-SK Cover sheet'!AJ12</f>
        <v>#REF!</v>
      </c>
      <c r="AK12" s="422"/>
    </row>
    <row r="13" spans="1:37" s="416" customFormat="1" ht="19.5" customHeight="1" x14ac:dyDescent="0.2">
      <c r="A13" s="430" t="e">
        <f>'Notes-SK Cover sheet'!A13</f>
        <v>#REF!</v>
      </c>
      <c r="B13" s="395" t="e">
        <f>'Notes-SK Cover sheet'!B13</f>
        <v>#REF!</v>
      </c>
      <c r="C13" s="395" t="e">
        <f>'Notes-SK Cover sheet'!C13</f>
        <v>#REF!</v>
      </c>
      <c r="D13" s="395" t="e">
        <f>'Notes-SK Cover sheet'!D13</f>
        <v>#REF!</v>
      </c>
      <c r="E13" s="395" t="e">
        <f>'Notes-SK Cover sheet'!E13</f>
        <v>#REF!</v>
      </c>
      <c r="F13" s="395" t="e">
        <f>'Notes-SK Cover sheet'!F13</f>
        <v>#REF!</v>
      </c>
      <c r="G13" s="395" t="e">
        <f>'Notes-SK Cover sheet'!G13</f>
        <v>#REF!</v>
      </c>
      <c r="H13" s="395" t="e">
        <f>'Notes-SK Cover sheet'!H13</f>
        <v>#REF!</v>
      </c>
      <c r="I13" s="353"/>
      <c r="J13" s="352"/>
      <c r="K13" s="669"/>
      <c r="L13" s="591"/>
      <c r="M13" s="592" t="s">
        <v>1593</v>
      </c>
      <c r="N13" s="591"/>
      <c r="O13" s="591"/>
      <c r="P13" s="591"/>
      <c r="Q13" s="591"/>
      <c r="R13" s="670" t="s">
        <v>1596</v>
      </c>
      <c r="S13" s="591"/>
      <c r="T13" s="591"/>
      <c r="U13" s="591"/>
      <c r="V13" s="594"/>
      <c r="W13" s="424" t="s">
        <v>1588</v>
      </c>
      <c r="X13" s="419"/>
      <c r="Y13" s="356"/>
      <c r="Z13" s="353"/>
      <c r="AA13" s="353"/>
      <c r="AB13" s="426"/>
      <c r="AC13" s="353"/>
      <c r="AD13" s="428"/>
      <c r="AE13" s="428"/>
      <c r="AF13" s="428"/>
      <c r="AG13" s="428"/>
      <c r="AH13" s="428"/>
      <c r="AI13" s="428"/>
      <c r="AJ13" s="428"/>
      <c r="AK13" s="352"/>
    </row>
    <row r="14" spans="1:37" s="416" customFormat="1" ht="19.5" customHeight="1" x14ac:dyDescent="0.2">
      <c r="A14" s="357" t="s">
        <v>971</v>
      </c>
      <c r="B14" s="419"/>
      <c r="C14" s="419"/>
      <c r="D14" s="419"/>
      <c r="E14" s="419"/>
      <c r="F14" s="419"/>
      <c r="G14" s="419"/>
      <c r="H14" s="419"/>
      <c r="I14" s="353"/>
      <c r="J14" s="352"/>
      <c r="K14" s="353"/>
      <c r="L14" s="432" t="str">
        <f>IF('Notes-SK Cover sheet'!L14="","",'Notes-SK Cover sheet'!L14)</f>
        <v/>
      </c>
      <c r="M14" s="424" t="s">
        <v>1594</v>
      </c>
      <c r="N14" s="426"/>
      <c r="O14" s="426"/>
      <c r="P14" s="426"/>
      <c r="Q14" s="426"/>
      <c r="S14" s="426"/>
      <c r="T14" s="419"/>
      <c r="U14" s="419"/>
      <c r="V14" s="425"/>
      <c r="W14" s="424" t="s">
        <v>1589</v>
      </c>
      <c r="X14" s="419"/>
      <c r="Y14" s="356"/>
      <c r="Z14" s="353"/>
      <c r="AA14" s="353"/>
      <c r="AB14" s="424" t="s">
        <v>1269</v>
      </c>
      <c r="AC14" s="353"/>
      <c r="AD14" s="395" t="e">
        <f>'Notes-SK Cover sheet'!AD14</f>
        <v>#REF!</v>
      </c>
      <c r="AE14" s="395" t="e">
        <f>'Notes-SK Cover sheet'!AE14</f>
        <v>#REF!</v>
      </c>
      <c r="AF14" s="395"/>
      <c r="AG14" s="395" t="e">
        <f>'Notes-SK Cover sheet'!AG14</f>
        <v>#REF!</v>
      </c>
      <c r="AH14" s="395" t="e">
        <f>'Notes-SK Cover sheet'!AH14</f>
        <v>#REF!</v>
      </c>
      <c r="AI14" s="395" t="e">
        <f>'Notes-SK Cover sheet'!AI14</f>
        <v>#REF!</v>
      </c>
      <c r="AJ14" s="395" t="e">
        <f>'Notes-SK Cover sheet'!AJ14</f>
        <v>#REF!</v>
      </c>
      <c r="AK14" s="352"/>
    </row>
    <row r="15" spans="1:37" s="416" customFormat="1" ht="19.5" customHeight="1" thickBot="1" x14ac:dyDescent="0.25">
      <c r="A15" s="423" t="e">
        <f>'Notes-SK Cover sheet'!A15</f>
        <v>#REF!</v>
      </c>
      <c r="B15" s="348" t="e">
        <f>'Notes-SK Cover sheet'!B15</f>
        <v>#REF!</v>
      </c>
      <c r="C15" s="421" t="str">
        <f>'Notes-SK Cover sheet'!C15</f>
        <v>.</v>
      </c>
      <c r="D15" s="348" t="e">
        <f>'Notes-SK Cover sheet'!D15</f>
        <v>#REF!</v>
      </c>
      <c r="E15" s="348" t="e">
        <f>'Notes-SK Cover sheet'!E15</f>
        <v>#REF!</v>
      </c>
      <c r="F15" s="372" t="str">
        <f>'Notes-SK Cover sheet'!F15</f>
        <v>.</v>
      </c>
      <c r="G15" s="348" t="e">
        <f>'Notes-SK Cover sheet'!G15</f>
        <v>#REF!</v>
      </c>
      <c r="H15" s="348"/>
      <c r="I15" s="348"/>
      <c r="J15" s="347"/>
      <c r="K15" s="348"/>
      <c r="L15" s="348" t="str">
        <f>IF('Notes-SK Cover sheet'!L15="","",'Notes-SK Cover sheet'!L15)</f>
        <v/>
      </c>
      <c r="M15" s="420" t="s">
        <v>1595</v>
      </c>
      <c r="N15" s="348"/>
      <c r="O15" s="348"/>
      <c r="P15" s="348"/>
      <c r="Q15" s="348"/>
      <c r="R15" s="671" t="s">
        <v>1596</v>
      </c>
      <c r="S15" s="348"/>
      <c r="T15" s="421"/>
      <c r="U15" s="421"/>
      <c r="V15" s="422"/>
      <c r="W15" s="420" t="s">
        <v>643</v>
      </c>
      <c r="X15" s="421"/>
      <c r="Y15" s="349"/>
      <c r="Z15" s="348"/>
      <c r="AA15" s="348"/>
      <c r="AB15" s="420" t="s">
        <v>1273</v>
      </c>
      <c r="AC15" s="348"/>
      <c r="AD15" s="393" t="e">
        <f>'Notes-SK Cover sheet'!AD15</f>
        <v>#REF!</v>
      </c>
      <c r="AE15" s="393" t="e">
        <f>'Notes-SK Cover sheet'!AE15</f>
        <v>#REF!</v>
      </c>
      <c r="AF15" s="393"/>
      <c r="AG15" s="393" t="e">
        <f>'Notes-SK Cover sheet'!AG15</f>
        <v>#REF!</v>
      </c>
      <c r="AH15" s="393" t="e">
        <f>'Notes-SK Cover sheet'!AH15</f>
        <v>#REF!</v>
      </c>
      <c r="AI15" s="393" t="e">
        <f>'Notes-SK Cover sheet'!AI15</f>
        <v>#REF!</v>
      </c>
      <c r="AJ15" s="393" t="e">
        <f>'Notes-SK Cover sheet'!AJ15</f>
        <v>#REF!</v>
      </c>
      <c r="AK15" s="347"/>
    </row>
    <row r="16" spans="1:37" s="416" customFormat="1" ht="4.5" customHeight="1" x14ac:dyDescent="0.25">
      <c r="A16" s="419"/>
      <c r="B16" s="419"/>
      <c r="C16" s="419"/>
      <c r="D16" s="419"/>
      <c r="E16" s="419"/>
      <c r="F16" s="417"/>
      <c r="G16" s="419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419"/>
      <c r="U16" s="419"/>
      <c r="V16" s="353"/>
      <c r="W16" s="353"/>
      <c r="X16" s="353"/>
      <c r="Y16" s="353"/>
      <c r="Z16" s="353"/>
      <c r="AA16" s="353"/>
      <c r="AB16" s="353"/>
      <c r="AC16" s="353"/>
      <c r="AD16" s="353"/>
      <c r="AE16" s="353"/>
      <c r="AF16" s="353"/>
      <c r="AG16" s="353"/>
      <c r="AH16" s="353"/>
      <c r="AI16" s="353"/>
      <c r="AJ16" s="353"/>
      <c r="AK16" s="353"/>
    </row>
    <row r="17" spans="1:37" s="416" customFormat="1" ht="3" customHeight="1" thickBot="1" x14ac:dyDescent="0.3">
      <c r="H17" s="346"/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W17" s="346"/>
      <c r="X17" s="346"/>
      <c r="Y17" s="346"/>
      <c r="Z17" s="346"/>
      <c r="AA17" s="346"/>
      <c r="AB17" s="346"/>
      <c r="AC17" s="346"/>
      <c r="AD17" s="346"/>
      <c r="AE17" s="346"/>
      <c r="AF17" s="346"/>
      <c r="AG17" s="346"/>
      <c r="AH17" s="346"/>
      <c r="AI17" s="346"/>
      <c r="AJ17" s="346"/>
      <c r="AK17" s="346"/>
    </row>
    <row r="18" spans="1:37" s="416" customFormat="1" ht="16.5" x14ac:dyDescent="0.25">
      <c r="A18" s="418" t="s">
        <v>1278</v>
      </c>
      <c r="B18" s="417"/>
      <c r="C18" s="417"/>
      <c r="D18" s="417"/>
      <c r="E18" s="417"/>
      <c r="F18" s="417"/>
      <c r="G18" s="417"/>
      <c r="H18" s="361"/>
      <c r="I18" s="361"/>
      <c r="J18" s="361"/>
      <c r="K18" s="361"/>
      <c r="L18" s="361"/>
      <c r="M18" s="361"/>
      <c r="N18" s="361"/>
      <c r="O18" s="361"/>
      <c r="P18" s="361"/>
      <c r="Q18" s="361"/>
      <c r="R18" s="361"/>
      <c r="S18" s="361"/>
      <c r="T18" s="417"/>
      <c r="U18" s="417"/>
      <c r="V18" s="417"/>
      <c r="W18" s="361"/>
      <c r="X18" s="361"/>
      <c r="Y18" s="361"/>
      <c r="Z18" s="361"/>
      <c r="AA18" s="361"/>
      <c r="AB18" s="361"/>
      <c r="AC18" s="361"/>
      <c r="AD18" s="361"/>
      <c r="AE18" s="361"/>
      <c r="AF18" s="361"/>
      <c r="AG18" s="361"/>
      <c r="AH18" s="361"/>
      <c r="AI18" s="361"/>
      <c r="AJ18" s="361"/>
      <c r="AK18" s="360"/>
    </row>
    <row r="19" spans="1:37" s="416" customFormat="1" ht="19.5" customHeight="1" x14ac:dyDescent="0.25">
      <c r="A19" s="403" t="e">
        <f>'Notes-SK Cover sheet'!A19</f>
        <v>#REF!</v>
      </c>
      <c r="B19" s="395" t="e">
        <f>'Notes-SK Cover sheet'!B19</f>
        <v>#REF!</v>
      </c>
      <c r="C19" s="395" t="e">
        <f>'Notes-SK Cover sheet'!C19</f>
        <v>#REF!</v>
      </c>
      <c r="D19" s="395" t="e">
        <f>'Notes-SK Cover sheet'!D19</f>
        <v>#REF!</v>
      </c>
      <c r="E19" s="395" t="e">
        <f>'Notes-SK Cover sheet'!E19</f>
        <v>#REF!</v>
      </c>
      <c r="F19" s="395" t="e">
        <f>'Notes-SK Cover sheet'!F19</f>
        <v>#REF!</v>
      </c>
      <c r="G19" s="395" t="e">
        <f>'Notes-SK Cover sheet'!G19</f>
        <v>#REF!</v>
      </c>
      <c r="H19" s="395" t="e">
        <f>'Notes-SK Cover sheet'!H19</f>
        <v>#REF!</v>
      </c>
      <c r="I19" s="395" t="e">
        <f>'Notes-SK Cover sheet'!I19</f>
        <v>#REF!</v>
      </c>
      <c r="J19" s="395" t="e">
        <f>'Notes-SK Cover sheet'!J19</f>
        <v>#REF!</v>
      </c>
      <c r="K19" s="395" t="e">
        <f>'Notes-SK Cover sheet'!K19</f>
        <v>#REF!</v>
      </c>
      <c r="L19" s="395" t="e">
        <f>'Notes-SK Cover sheet'!L19</f>
        <v>#REF!</v>
      </c>
      <c r="M19" s="395" t="e">
        <f>'Notes-SK Cover sheet'!M19</f>
        <v>#REF!</v>
      </c>
      <c r="N19" s="395" t="e">
        <f>'Notes-SK Cover sheet'!N19</f>
        <v>#REF!</v>
      </c>
      <c r="O19" s="395" t="e">
        <f>'Notes-SK Cover sheet'!O19</f>
        <v>#REF!</v>
      </c>
      <c r="P19" s="395" t="e">
        <f>'Notes-SK Cover sheet'!P19</f>
        <v>#REF!</v>
      </c>
      <c r="Q19" s="395" t="e">
        <f>'Notes-SK Cover sheet'!Q19</f>
        <v>#REF!</v>
      </c>
      <c r="R19" s="395" t="e">
        <f>'Notes-SK Cover sheet'!R19</f>
        <v>#REF!</v>
      </c>
      <c r="S19" s="395" t="e">
        <f>'Notes-SK Cover sheet'!S19</f>
        <v>#REF!</v>
      </c>
      <c r="T19" s="395" t="e">
        <f>'Notes-SK Cover sheet'!T19</f>
        <v>#REF!</v>
      </c>
      <c r="U19" s="395" t="e">
        <f>'Notes-SK Cover sheet'!U19</f>
        <v>#REF!</v>
      </c>
      <c r="V19" s="395" t="e">
        <f>'Notes-SK Cover sheet'!V19</f>
        <v>#REF!</v>
      </c>
      <c r="W19" s="395" t="e">
        <f>'Notes-SK Cover sheet'!W19</f>
        <v>#REF!</v>
      </c>
      <c r="X19" s="395" t="e">
        <f>'Notes-SK Cover sheet'!X19</f>
        <v>#REF!</v>
      </c>
      <c r="Y19" s="395" t="e">
        <f>'Notes-SK Cover sheet'!Y19</f>
        <v>#REF!</v>
      </c>
      <c r="Z19" s="395" t="e">
        <f>'Notes-SK Cover sheet'!Z19</f>
        <v>#REF!</v>
      </c>
      <c r="AA19" s="395" t="e">
        <f>'Notes-SK Cover sheet'!AA19</f>
        <v>#REF!</v>
      </c>
      <c r="AB19" s="395" t="e">
        <f>'Notes-SK Cover sheet'!AB19</f>
        <v>#REF!</v>
      </c>
      <c r="AC19" s="395" t="e">
        <f>'Notes-SK Cover sheet'!AC19</f>
        <v>#REF!</v>
      </c>
      <c r="AD19" s="395" t="e">
        <f>'Notes-SK Cover sheet'!AD19</f>
        <v>#REF!</v>
      </c>
      <c r="AE19" s="395" t="e">
        <f>'Notes-SK Cover sheet'!AE19</f>
        <v>#REF!</v>
      </c>
      <c r="AF19" s="395" t="e">
        <f>'Notes-SK Cover sheet'!AF19</f>
        <v>#REF!</v>
      </c>
      <c r="AG19" s="395" t="e">
        <f>'Notes-SK Cover sheet'!AG19</f>
        <v>#REF!</v>
      </c>
      <c r="AH19" s="395" t="e">
        <f>'Notes-SK Cover sheet'!AH19</f>
        <v>#REF!</v>
      </c>
      <c r="AI19" s="395" t="e">
        <f>'Notes-SK Cover sheet'!AI19</f>
        <v>#REF!</v>
      </c>
      <c r="AJ19" s="395" t="e">
        <f>'Notes-SK Cover sheet'!AJ19</f>
        <v>#REF!</v>
      </c>
      <c r="AK19" s="402" t="e">
        <f>'Notes-SK Cover sheet'!AK19</f>
        <v>#REF!</v>
      </c>
    </row>
    <row r="20" spans="1:37" ht="19.5" customHeight="1" x14ac:dyDescent="0.25">
      <c r="A20" s="403" t="e">
        <f>'Notes-SK Cover sheet'!A20</f>
        <v>#REF!</v>
      </c>
      <c r="B20" s="395" t="e">
        <f>'Notes-SK Cover sheet'!B20</f>
        <v>#REF!</v>
      </c>
      <c r="C20" s="395" t="e">
        <f>'Notes-SK Cover sheet'!C20</f>
        <v>#REF!</v>
      </c>
      <c r="D20" s="395" t="e">
        <f>'Notes-SK Cover sheet'!D20</f>
        <v>#REF!</v>
      </c>
      <c r="E20" s="395" t="e">
        <f>'Notes-SK Cover sheet'!E20</f>
        <v>#REF!</v>
      </c>
      <c r="F20" s="395" t="e">
        <f>'Notes-SK Cover sheet'!F20</f>
        <v>#REF!</v>
      </c>
      <c r="G20" s="395" t="e">
        <f>'Notes-SK Cover sheet'!G20</f>
        <v>#REF!</v>
      </c>
      <c r="H20" s="395" t="e">
        <f>'Notes-SK Cover sheet'!H20</f>
        <v>#REF!</v>
      </c>
      <c r="I20" s="395" t="e">
        <f>'Notes-SK Cover sheet'!I20</f>
        <v>#REF!</v>
      </c>
      <c r="J20" s="395" t="e">
        <f>'Notes-SK Cover sheet'!J20</f>
        <v>#REF!</v>
      </c>
      <c r="K20" s="395" t="e">
        <f>'Notes-SK Cover sheet'!K20</f>
        <v>#REF!</v>
      </c>
      <c r="L20" s="395" t="e">
        <f>'Notes-SK Cover sheet'!L20</f>
        <v>#REF!</v>
      </c>
      <c r="M20" s="395" t="e">
        <f>'Notes-SK Cover sheet'!M20</f>
        <v>#REF!</v>
      </c>
      <c r="N20" s="395" t="e">
        <f>'Notes-SK Cover sheet'!N20</f>
        <v>#REF!</v>
      </c>
      <c r="O20" s="395" t="e">
        <f>'Notes-SK Cover sheet'!O20</f>
        <v>#REF!</v>
      </c>
      <c r="P20" s="395" t="e">
        <f>'Notes-SK Cover sheet'!P20</f>
        <v>#REF!</v>
      </c>
      <c r="Q20" s="395" t="e">
        <f>'Notes-SK Cover sheet'!Q20</f>
        <v>#REF!</v>
      </c>
      <c r="R20" s="395" t="e">
        <f>'Notes-SK Cover sheet'!R20</f>
        <v>#REF!</v>
      </c>
      <c r="S20" s="395" t="e">
        <f>'Notes-SK Cover sheet'!S20</f>
        <v>#REF!</v>
      </c>
      <c r="T20" s="395" t="e">
        <f>'Notes-SK Cover sheet'!T20</f>
        <v>#REF!</v>
      </c>
      <c r="U20" s="395" t="e">
        <f>'Notes-SK Cover sheet'!U20</f>
        <v>#REF!</v>
      </c>
      <c r="V20" s="395" t="e">
        <f>'Notes-SK Cover sheet'!V20</f>
        <v>#REF!</v>
      </c>
      <c r="W20" s="395" t="e">
        <f>'Notes-SK Cover sheet'!W20</f>
        <v>#REF!</v>
      </c>
      <c r="X20" s="395" t="e">
        <f>'Notes-SK Cover sheet'!X20</f>
        <v>#REF!</v>
      </c>
      <c r="Y20" s="395" t="e">
        <f>'Notes-SK Cover sheet'!Y20</f>
        <v>#REF!</v>
      </c>
      <c r="Z20" s="395" t="e">
        <f>'Notes-SK Cover sheet'!Z20</f>
        <v>#REF!</v>
      </c>
      <c r="AA20" s="395" t="e">
        <f>'Notes-SK Cover sheet'!AA20</f>
        <v>#REF!</v>
      </c>
      <c r="AB20" s="395" t="e">
        <f>'Notes-SK Cover sheet'!AB20</f>
        <v>#REF!</v>
      </c>
      <c r="AC20" s="395" t="e">
        <f>'Notes-SK Cover sheet'!AC20</f>
        <v>#REF!</v>
      </c>
      <c r="AD20" s="395" t="e">
        <f>'Notes-SK Cover sheet'!AD20</f>
        <v>#REF!</v>
      </c>
      <c r="AE20" s="395" t="e">
        <f>'Notes-SK Cover sheet'!AE20</f>
        <v>#REF!</v>
      </c>
      <c r="AF20" s="395" t="e">
        <f>'Notes-SK Cover sheet'!AF20</f>
        <v>#REF!</v>
      </c>
      <c r="AG20" s="395" t="e">
        <f>'Notes-SK Cover sheet'!AG20</f>
        <v>#REF!</v>
      </c>
      <c r="AH20" s="395" t="e">
        <f>'Notes-SK Cover sheet'!AH20</f>
        <v>#REF!</v>
      </c>
      <c r="AI20" s="395" t="e">
        <f>'Notes-SK Cover sheet'!AI20</f>
        <v>#REF!</v>
      </c>
      <c r="AJ20" s="395" t="e">
        <f>'Notes-SK Cover sheet'!AJ20</f>
        <v>#REF!</v>
      </c>
      <c r="AK20" s="402" t="e">
        <f>'Notes-SK Cover sheet'!AK20</f>
        <v>#REF!</v>
      </c>
    </row>
    <row r="21" spans="1:37" ht="14.25" customHeight="1" x14ac:dyDescent="0.25">
      <c r="A21" s="415"/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  <c r="O21" s="414"/>
      <c r="P21" s="414"/>
      <c r="Q21" s="414"/>
      <c r="R21" s="414"/>
      <c r="S21" s="414"/>
      <c r="T21" s="414"/>
      <c r="U21" s="414"/>
      <c r="V21" s="414"/>
      <c r="W21" s="413"/>
      <c r="X21" s="413"/>
      <c r="Y21" s="413"/>
      <c r="Z21" s="413"/>
      <c r="AA21" s="413"/>
      <c r="AB21" s="413"/>
      <c r="AC21" s="413"/>
      <c r="AD21" s="413"/>
      <c r="AE21" s="413"/>
      <c r="AF21" s="413"/>
      <c r="AG21" s="413"/>
      <c r="AH21" s="413"/>
      <c r="AI21" s="413"/>
      <c r="AJ21" s="413"/>
      <c r="AK21" s="412"/>
    </row>
    <row r="22" spans="1:37" hidden="1" x14ac:dyDescent="0.25">
      <c r="A22" s="415"/>
      <c r="B22" s="414"/>
      <c r="C22" s="414"/>
      <c r="D22" s="414"/>
      <c r="E22" s="414"/>
      <c r="F22" s="414"/>
      <c r="G22" s="414"/>
      <c r="H22" s="414"/>
      <c r="I22" s="414"/>
      <c r="J22" s="414"/>
      <c r="K22" s="414"/>
      <c r="L22" s="414"/>
      <c r="M22" s="414"/>
      <c r="N22" s="414"/>
      <c r="O22" s="414"/>
      <c r="P22" s="414"/>
      <c r="Q22" s="414"/>
      <c r="R22" s="414"/>
      <c r="S22" s="414"/>
      <c r="T22" s="414"/>
      <c r="U22" s="414"/>
      <c r="V22" s="414"/>
      <c r="W22" s="413"/>
      <c r="X22" s="413"/>
      <c r="Y22" s="413"/>
      <c r="Z22" s="413"/>
      <c r="AA22" s="413"/>
      <c r="AB22" s="413"/>
      <c r="AC22" s="413"/>
      <c r="AD22" s="413"/>
      <c r="AE22" s="413"/>
      <c r="AF22" s="413"/>
      <c r="AG22" s="413"/>
      <c r="AH22" s="413"/>
      <c r="AI22" s="413"/>
      <c r="AJ22" s="413"/>
      <c r="AK22" s="412"/>
    </row>
    <row r="23" spans="1:37" s="404" customFormat="1" ht="12" customHeight="1" x14ac:dyDescent="0.25">
      <c r="A23" s="408" t="s">
        <v>1279</v>
      </c>
      <c r="B23" s="407"/>
      <c r="C23" s="407"/>
      <c r="D23" s="407"/>
      <c r="E23" s="407"/>
      <c r="F23" s="407"/>
      <c r="G23" s="407"/>
      <c r="H23" s="407"/>
      <c r="I23" s="407"/>
      <c r="J23" s="407"/>
      <c r="K23" s="407"/>
      <c r="L23" s="407"/>
      <c r="M23" s="407"/>
      <c r="N23" s="407"/>
      <c r="O23" s="407"/>
      <c r="P23" s="407"/>
      <c r="Q23" s="407"/>
      <c r="R23" s="407"/>
      <c r="S23" s="407"/>
      <c r="T23" s="407"/>
      <c r="U23" s="407"/>
      <c r="V23" s="407"/>
      <c r="W23" s="406"/>
      <c r="X23" s="406"/>
      <c r="Y23" s="406"/>
      <c r="Z23" s="406"/>
      <c r="AA23" s="406"/>
      <c r="AB23" s="406"/>
      <c r="AC23" s="406"/>
      <c r="AD23" s="406"/>
      <c r="AE23" s="406"/>
      <c r="AF23" s="406"/>
      <c r="AG23" s="406"/>
      <c r="AH23" s="406"/>
      <c r="AI23" s="406"/>
      <c r="AJ23" s="406"/>
      <c r="AK23" s="405"/>
    </row>
    <row r="24" spans="1:37" ht="12.75" customHeight="1" x14ac:dyDescent="0.25">
      <c r="A24" s="400" t="s">
        <v>1280</v>
      </c>
      <c r="B24" s="673"/>
      <c r="C24" s="673"/>
      <c r="D24" s="673"/>
      <c r="E24" s="673"/>
      <c r="F24" s="673"/>
      <c r="G24" s="673"/>
      <c r="H24" s="673"/>
      <c r="I24" s="673"/>
      <c r="J24" s="673"/>
      <c r="K24" s="673"/>
      <c r="L24" s="673"/>
      <c r="M24" s="673"/>
      <c r="N24" s="673"/>
      <c r="O24" s="673"/>
      <c r="P24" s="673"/>
      <c r="Q24" s="673"/>
      <c r="R24" s="673"/>
      <c r="S24" s="673"/>
      <c r="T24" s="673"/>
      <c r="U24" s="673"/>
      <c r="V24" s="673"/>
      <c r="W24" s="353"/>
      <c r="X24" s="353"/>
      <c r="Y24" s="353"/>
      <c r="Z24" s="353"/>
      <c r="AA24" s="353"/>
      <c r="AB24" s="673"/>
      <c r="AC24" s="353"/>
      <c r="AD24" s="356" t="s">
        <v>1281</v>
      </c>
      <c r="AE24" s="353"/>
      <c r="AF24" s="353"/>
      <c r="AG24" s="353"/>
      <c r="AH24" s="353"/>
      <c r="AI24" s="353"/>
      <c r="AJ24" s="353"/>
      <c r="AK24" s="352"/>
    </row>
    <row r="25" spans="1:37" ht="19.5" customHeight="1" x14ac:dyDescent="0.25">
      <c r="A25" s="403" t="e">
        <f>'Notes-SK Cover sheet'!A25</f>
        <v>#REF!</v>
      </c>
      <c r="B25" s="395" t="e">
        <f>'Notes-SK Cover sheet'!B25</f>
        <v>#REF!</v>
      </c>
      <c r="C25" s="395" t="e">
        <f>'Notes-SK Cover sheet'!C25</f>
        <v>#REF!</v>
      </c>
      <c r="D25" s="395" t="e">
        <f>'Notes-SK Cover sheet'!D25</f>
        <v>#REF!</v>
      </c>
      <c r="E25" s="395" t="e">
        <f>'Notes-SK Cover sheet'!E25</f>
        <v>#REF!</v>
      </c>
      <c r="F25" s="395" t="e">
        <f>'Notes-SK Cover sheet'!F25</f>
        <v>#REF!</v>
      </c>
      <c r="G25" s="395" t="e">
        <f>'Notes-SK Cover sheet'!G25</f>
        <v>#REF!</v>
      </c>
      <c r="H25" s="395" t="e">
        <f>'Notes-SK Cover sheet'!H25</f>
        <v>#REF!</v>
      </c>
      <c r="I25" s="395" t="e">
        <f>'Notes-SK Cover sheet'!I25</f>
        <v>#REF!</v>
      </c>
      <c r="J25" s="395" t="e">
        <f>'Notes-SK Cover sheet'!J25</f>
        <v>#REF!</v>
      </c>
      <c r="K25" s="395" t="e">
        <f>'Notes-SK Cover sheet'!K25</f>
        <v>#REF!</v>
      </c>
      <c r="L25" s="395" t="e">
        <f>'Notes-SK Cover sheet'!L25</f>
        <v>#REF!</v>
      </c>
      <c r="M25" s="395" t="e">
        <f>'Notes-SK Cover sheet'!M25</f>
        <v>#REF!</v>
      </c>
      <c r="N25" s="395" t="e">
        <f>'Notes-SK Cover sheet'!N25</f>
        <v>#REF!</v>
      </c>
      <c r="O25" s="395" t="e">
        <f>'Notes-SK Cover sheet'!O25</f>
        <v>#REF!</v>
      </c>
      <c r="P25" s="395" t="e">
        <f>'Notes-SK Cover sheet'!P25</f>
        <v>#REF!</v>
      </c>
      <c r="Q25" s="395" t="e">
        <f>'Notes-SK Cover sheet'!Q25</f>
        <v>#REF!</v>
      </c>
      <c r="R25" s="395" t="e">
        <f>'Notes-SK Cover sheet'!R25</f>
        <v>#REF!</v>
      </c>
      <c r="S25" s="395" t="e">
        <f>'Notes-SK Cover sheet'!S25</f>
        <v>#REF!</v>
      </c>
      <c r="T25" s="395" t="e">
        <f>'Notes-SK Cover sheet'!T25</f>
        <v>#REF!</v>
      </c>
      <c r="U25" s="395" t="e">
        <f>'Notes-SK Cover sheet'!U25</f>
        <v>#REF!</v>
      </c>
      <c r="V25" s="395" t="e">
        <f>'Notes-SK Cover sheet'!V25</f>
        <v>#REF!</v>
      </c>
      <c r="W25" s="395" t="e">
        <f>'Notes-SK Cover sheet'!W25</f>
        <v>#REF!</v>
      </c>
      <c r="X25" s="395" t="e">
        <f>'Notes-SK Cover sheet'!X25</f>
        <v>#REF!</v>
      </c>
      <c r="Y25" s="395" t="e">
        <f>'Notes-SK Cover sheet'!Y25</f>
        <v>#REF!</v>
      </c>
      <c r="Z25" s="395" t="e">
        <f>'Notes-SK Cover sheet'!Z25</f>
        <v>#REF!</v>
      </c>
      <c r="AA25" s="395" t="e">
        <f>'Notes-SK Cover sheet'!AA25</f>
        <v>#REF!</v>
      </c>
      <c r="AB25" s="395" t="e">
        <f>'Notes-SK Cover sheet'!AB25</f>
        <v>#REF!</v>
      </c>
      <c r="AC25" s="397"/>
      <c r="AD25" s="395" t="e">
        <f>'Notes-SK Cover sheet'!AD25</f>
        <v>#REF!</v>
      </c>
      <c r="AE25" s="395" t="e">
        <f>'Notes-SK Cover sheet'!AE25</f>
        <v>#REF!</v>
      </c>
      <c r="AF25" s="395" t="e">
        <f>'Notes-SK Cover sheet'!AF25</f>
        <v>#REF!</v>
      </c>
      <c r="AG25" s="395" t="e">
        <f>'Notes-SK Cover sheet'!AG25</f>
        <v>#REF!</v>
      </c>
      <c r="AH25" s="395" t="e">
        <f>'Notes-SK Cover sheet'!AH25</f>
        <v>#REF!</v>
      </c>
      <c r="AI25" s="395" t="e">
        <f>'Notes-SK Cover sheet'!AI25</f>
        <v>#REF!</v>
      </c>
      <c r="AJ25" s="395" t="e">
        <f>'Notes-SK Cover sheet'!AJ25</f>
        <v>#REF!</v>
      </c>
      <c r="AK25" s="402" t="e">
        <f>'Notes-SK Cover sheet'!AK25</f>
        <v>#REF!</v>
      </c>
    </row>
    <row r="26" spans="1:37" ht="12.75" customHeight="1" x14ac:dyDescent="0.25">
      <c r="A26" s="400" t="s">
        <v>1598</v>
      </c>
      <c r="B26" s="673"/>
      <c r="C26" s="673"/>
      <c r="D26" s="673"/>
      <c r="E26" s="673"/>
      <c r="F26" s="673"/>
      <c r="G26" s="399" t="s">
        <v>1590</v>
      </c>
      <c r="H26" s="399"/>
      <c r="I26" s="399"/>
      <c r="J26" s="399"/>
      <c r="K26" s="399"/>
      <c r="L26" s="399"/>
      <c r="M26" s="399"/>
      <c r="N26" s="399"/>
      <c r="O26" s="399"/>
      <c r="P26" s="399"/>
      <c r="Q26" s="399"/>
      <c r="R26" s="399"/>
      <c r="S26" s="399"/>
      <c r="T26" s="399"/>
      <c r="U26" s="399"/>
      <c r="V26" s="399"/>
      <c r="W26" s="399"/>
      <c r="X26" s="399"/>
      <c r="Y26" s="399"/>
      <c r="Z26" s="399"/>
      <c r="AA26" s="399"/>
      <c r="AB26" s="399"/>
      <c r="AC26" s="399"/>
      <c r="AD26" s="399"/>
      <c r="AE26" s="353"/>
      <c r="AF26" s="353"/>
      <c r="AG26" s="353"/>
      <c r="AH26" s="353"/>
      <c r="AI26" s="353"/>
      <c r="AJ26" s="353"/>
      <c r="AK26" s="352"/>
    </row>
    <row r="27" spans="1:37" s="401" customFormat="1" ht="19.5" customHeight="1" x14ac:dyDescent="0.25">
      <c r="A27" s="403" t="e">
        <f>'Notes-SK Cover sheet'!A27</f>
        <v>#REF!</v>
      </c>
      <c r="B27" s="395" t="e">
        <f>'Notes-SK Cover sheet'!B27</f>
        <v>#REF!</v>
      </c>
      <c r="C27" s="395" t="e">
        <f>'Notes-SK Cover sheet'!C27</f>
        <v>#REF!</v>
      </c>
      <c r="D27" s="395" t="e">
        <f>'Notes-SK Cover sheet'!D27</f>
        <v>#REF!</v>
      </c>
      <c r="E27" s="395" t="e">
        <f>'Notes-SK Cover sheet'!E27</f>
        <v>#REF!</v>
      </c>
      <c r="F27" s="395"/>
      <c r="G27" s="395" t="e">
        <f>'Notes-SK Cover sheet'!G27</f>
        <v>#REF!</v>
      </c>
      <c r="H27" s="395" t="e">
        <f>'Notes-SK Cover sheet'!H27</f>
        <v>#REF!</v>
      </c>
      <c r="I27" s="395" t="e">
        <f>'Notes-SK Cover sheet'!I27</f>
        <v>#REF!</v>
      </c>
      <c r="J27" s="395" t="e">
        <f>'Notes-SK Cover sheet'!J27</f>
        <v>#REF!</v>
      </c>
      <c r="K27" s="395" t="e">
        <f>'Notes-SK Cover sheet'!K27</f>
        <v>#REF!</v>
      </c>
      <c r="L27" s="395" t="e">
        <f>'Notes-SK Cover sheet'!L27</f>
        <v>#REF!</v>
      </c>
      <c r="M27" s="395" t="e">
        <f>'Notes-SK Cover sheet'!M27</f>
        <v>#REF!</v>
      </c>
      <c r="N27" s="395" t="e">
        <f>'Notes-SK Cover sheet'!N27</f>
        <v>#REF!</v>
      </c>
      <c r="O27" s="395" t="e">
        <f>'Notes-SK Cover sheet'!O27</f>
        <v>#REF!</v>
      </c>
      <c r="P27" s="395" t="e">
        <f>'Notes-SK Cover sheet'!P27</f>
        <v>#REF!</v>
      </c>
      <c r="Q27" s="395" t="e">
        <f>'Notes-SK Cover sheet'!Q27</f>
        <v>#REF!</v>
      </c>
      <c r="R27" s="395" t="e">
        <f>'Notes-SK Cover sheet'!R27</f>
        <v>#REF!</v>
      </c>
      <c r="S27" s="395" t="e">
        <f>'Notes-SK Cover sheet'!S27</f>
        <v>#REF!</v>
      </c>
      <c r="T27" s="395" t="e">
        <f>'Notes-SK Cover sheet'!T27</f>
        <v>#REF!</v>
      </c>
      <c r="U27" s="395" t="e">
        <f>'Notes-SK Cover sheet'!U27</f>
        <v>#REF!</v>
      </c>
      <c r="V27" s="395" t="e">
        <f>'Notes-SK Cover sheet'!V27</f>
        <v>#REF!</v>
      </c>
      <c r="W27" s="395" t="e">
        <f>'Notes-SK Cover sheet'!W27</f>
        <v>#REF!</v>
      </c>
      <c r="X27" s="395" t="e">
        <f>'Notes-SK Cover sheet'!X27</f>
        <v>#REF!</v>
      </c>
      <c r="Y27" s="395" t="e">
        <f>'Notes-SK Cover sheet'!Y27</f>
        <v>#REF!</v>
      </c>
      <c r="Z27" s="395" t="e">
        <f>'Notes-SK Cover sheet'!Z27</f>
        <v>#REF!</v>
      </c>
      <c r="AA27" s="395" t="e">
        <f>'Notes-SK Cover sheet'!AA27</f>
        <v>#REF!</v>
      </c>
      <c r="AB27" s="395" t="e">
        <f>'Notes-SK Cover sheet'!AB27</f>
        <v>#REF!</v>
      </c>
      <c r="AC27" s="395" t="e">
        <f>'Notes-SK Cover sheet'!AC27</f>
        <v>#REF!</v>
      </c>
      <c r="AD27" s="395" t="e">
        <f>'Notes-SK Cover sheet'!AD27</f>
        <v>#REF!</v>
      </c>
      <c r="AE27" s="395" t="e">
        <f>'Notes-SK Cover sheet'!AE27</f>
        <v>#REF!</v>
      </c>
      <c r="AF27" s="395" t="e">
        <f>'Notes-SK Cover sheet'!AF27</f>
        <v>#REF!</v>
      </c>
      <c r="AG27" s="395" t="e">
        <f>'Notes-SK Cover sheet'!AG27</f>
        <v>#REF!</v>
      </c>
      <c r="AH27" s="395" t="e">
        <f>'Notes-SK Cover sheet'!AH27</f>
        <v>#REF!</v>
      </c>
      <c r="AI27" s="395" t="e">
        <f>'Notes-SK Cover sheet'!AI27</f>
        <v>#REF!</v>
      </c>
      <c r="AJ27" s="395" t="e">
        <f>'Notes-SK Cover sheet'!AJ27</f>
        <v>#REF!</v>
      </c>
      <c r="AK27" s="402" t="e">
        <f>'Notes-SK Cover sheet'!AK27</f>
        <v>#REF!</v>
      </c>
    </row>
    <row r="28" spans="1:37" ht="12.75" customHeight="1" x14ac:dyDescent="0.25">
      <c r="A28" s="400" t="s">
        <v>1284</v>
      </c>
      <c r="B28" s="673"/>
      <c r="C28" s="673"/>
      <c r="D28" s="673"/>
      <c r="E28" s="673"/>
      <c r="F28" s="673"/>
      <c r="G28" s="399"/>
      <c r="H28" s="399"/>
      <c r="I28" s="399"/>
      <c r="J28" s="399"/>
      <c r="K28" s="399"/>
      <c r="L28" s="399"/>
      <c r="M28" s="399"/>
      <c r="N28" s="673"/>
      <c r="O28" s="399" t="s">
        <v>1285</v>
      </c>
      <c r="P28" s="399"/>
      <c r="Q28" s="399"/>
      <c r="R28" s="399"/>
      <c r="S28" s="399"/>
      <c r="T28" s="399"/>
      <c r="U28" s="399"/>
      <c r="V28" s="399"/>
      <c r="W28" s="399"/>
      <c r="X28" s="399"/>
      <c r="Y28" s="399"/>
      <c r="Z28" s="399"/>
      <c r="AA28" s="399"/>
      <c r="AB28" s="399"/>
      <c r="AC28" s="399"/>
      <c r="AD28" s="399"/>
      <c r="AE28" s="353"/>
      <c r="AF28" s="353"/>
      <c r="AG28" s="353"/>
      <c r="AH28" s="353"/>
      <c r="AI28" s="353"/>
      <c r="AJ28" s="353"/>
      <c r="AK28" s="352"/>
    </row>
    <row r="29" spans="1:37" ht="19.5" customHeight="1" x14ac:dyDescent="0.25">
      <c r="A29" s="398">
        <f>'Notes-SK Cover sheet'!A29</f>
        <v>0</v>
      </c>
      <c r="B29" s="395" t="e">
        <f>'Notes-SK Cover sheet'!B29</f>
        <v>#REF!</v>
      </c>
      <c r="C29" s="395" t="e">
        <f>'Notes-SK Cover sheet'!C29</f>
        <v>#REF!</v>
      </c>
      <c r="D29" s="395" t="e">
        <f>'Notes-SK Cover sheet'!D29</f>
        <v>#REF!</v>
      </c>
      <c r="E29" s="395" t="str">
        <f>'Notes-SK Cover sheet'!E29</f>
        <v>/</v>
      </c>
      <c r="F29" s="395" t="e">
        <f>'Notes-SK Cover sheet'!F29</f>
        <v>#REF!</v>
      </c>
      <c r="G29" s="395" t="e">
        <f>'Notes-SK Cover sheet'!G29</f>
        <v>#REF!</v>
      </c>
      <c r="H29" s="395" t="e">
        <f>'Notes-SK Cover sheet'!H29</f>
        <v>#REF!</v>
      </c>
      <c r="I29" s="395" t="e">
        <f>'Notes-SK Cover sheet'!I29</f>
        <v>#REF!</v>
      </c>
      <c r="J29" s="395" t="e">
        <f>'Notes-SK Cover sheet'!J29</f>
        <v>#REF!</v>
      </c>
      <c r="K29" s="395" t="e">
        <f>'Notes-SK Cover sheet'!K29</f>
        <v>#REF!</v>
      </c>
      <c r="L29" s="395" t="e">
        <f>'Notes-SK Cover sheet'!L29</f>
        <v>#REF!</v>
      </c>
      <c r="M29" s="395" t="e">
        <f>'Notes-SK Cover sheet'!M29</f>
        <v>#REF!</v>
      </c>
      <c r="N29" s="397"/>
      <c r="O29" s="396">
        <f>'Notes-SK Cover sheet'!O29</f>
        <v>0</v>
      </c>
      <c r="P29" s="395" t="e">
        <f>'Notes-SK Cover sheet'!P29</f>
        <v>#REF!</v>
      </c>
      <c r="Q29" s="395" t="e">
        <f>'Notes-SK Cover sheet'!Q29</f>
        <v>#REF!</v>
      </c>
      <c r="R29" s="395" t="e">
        <f>'Notes-SK Cover sheet'!R29</f>
        <v>#REF!</v>
      </c>
      <c r="S29" s="395" t="str">
        <f>'Notes-SK Cover sheet'!S29</f>
        <v>/</v>
      </c>
      <c r="T29" s="395" t="e">
        <f>'Notes-SK Cover sheet'!T29</f>
        <v>#REF!</v>
      </c>
      <c r="U29" s="395" t="e">
        <f>'Notes-SK Cover sheet'!U29</f>
        <v>#REF!</v>
      </c>
      <c r="V29" s="395" t="e">
        <f>'Notes-SK Cover sheet'!V29</f>
        <v>#REF!</v>
      </c>
      <c r="W29" s="395" t="e">
        <f>'Notes-SK Cover sheet'!W29</f>
        <v>#REF!</v>
      </c>
      <c r="X29" s="395" t="e">
        <f>'Notes-SK Cover sheet'!X29</f>
        <v>#REF!</v>
      </c>
      <c r="Y29" s="395" t="e">
        <f>'Notes-SK Cover sheet'!Y29</f>
        <v>#REF!</v>
      </c>
      <c r="Z29" s="395" t="e">
        <f>IF('Notes-SK Cover sheet'!Z29="","",'Notes-SK Cover sheet'!Z29)</f>
        <v>#REF!</v>
      </c>
      <c r="AA29" s="395" t="e">
        <f>IF('Notes-SK Cover sheet'!AA29="","",'Notes-SK Cover sheet'!AA29)</f>
        <v>#REF!</v>
      </c>
      <c r="AB29" s="395" t="str">
        <f>IF('Notes-SK Cover sheet'!AB29="","",'Notes-SK Cover sheet'!AB29)</f>
        <v/>
      </c>
      <c r="AC29" s="395" t="str">
        <f>IF('Notes-SK Cover sheet'!AC29="","",'Notes-SK Cover sheet'!AC29)</f>
        <v/>
      </c>
      <c r="AD29" s="395" t="str">
        <f>IF('Notes-SK Cover sheet'!AD29="","",'Notes-SK Cover sheet'!AD29)</f>
        <v/>
      </c>
      <c r="AE29" s="353" t="str">
        <f>IF('Notes-SK Cover sheet'!AE29="","",'Notes-SK Cover sheet'!AE29)</f>
        <v/>
      </c>
      <c r="AF29" s="353" t="str">
        <f>IF('Notes-SK Cover sheet'!AF29="","",'Notes-SK Cover sheet'!AF29)</f>
        <v/>
      </c>
      <c r="AG29" s="353" t="str">
        <f>IF('Notes-SK Cover sheet'!AG29="","",'Notes-SK Cover sheet'!AG29)</f>
        <v xml:space="preserve"> </v>
      </c>
      <c r="AH29" s="353" t="str">
        <f>IF('Notes-SK Cover sheet'!AH29="","",'Notes-SK Cover sheet'!AH29)</f>
        <v/>
      </c>
      <c r="AI29" s="353" t="str">
        <f>IF('Notes-SK Cover sheet'!AI29="","",'Notes-SK Cover sheet'!AI29)</f>
        <v/>
      </c>
      <c r="AJ29" s="353" t="str">
        <f>IF('Notes-SK Cover sheet'!AJ29="","",'Notes-SK Cover sheet'!AJ29)</f>
        <v/>
      </c>
      <c r="AK29" s="352" t="str">
        <f>IF('Notes-SK Cover sheet'!AK29="","",'Notes-SK Cover sheet'!AK29)</f>
        <v/>
      </c>
    </row>
    <row r="30" spans="1:37" s="345" customFormat="1" ht="12.75" customHeight="1" x14ac:dyDescent="0.25">
      <c r="A30" s="357" t="s">
        <v>1286</v>
      </c>
      <c r="B30" s="356"/>
      <c r="C30" s="356"/>
      <c r="D30" s="356"/>
      <c r="E30" s="356"/>
      <c r="F30" s="356"/>
      <c r="G30" s="356"/>
      <c r="H30" s="356"/>
      <c r="I30" s="356"/>
      <c r="J30" s="356"/>
      <c r="K30" s="356"/>
      <c r="L30" s="356"/>
      <c r="M30" s="356"/>
      <c r="N30" s="356"/>
      <c r="O30" s="356"/>
      <c r="P30" s="356"/>
      <c r="Q30" s="356"/>
      <c r="R30" s="356"/>
      <c r="S30" s="356"/>
      <c r="T30" s="356"/>
      <c r="U30" s="356"/>
      <c r="V30" s="356"/>
      <c r="W30" s="353"/>
      <c r="X30" s="353"/>
      <c r="Y30" s="353"/>
      <c r="Z30" s="353"/>
      <c r="AA30" s="353"/>
      <c r="AB30" s="353"/>
      <c r="AC30" s="353"/>
      <c r="AD30" s="353"/>
      <c r="AE30" s="353"/>
      <c r="AF30" s="353"/>
      <c r="AG30" s="353"/>
      <c r="AH30" s="353"/>
      <c r="AI30" s="353"/>
      <c r="AJ30" s="353"/>
      <c r="AK30" s="352"/>
    </row>
    <row r="31" spans="1:37" ht="19.5" customHeight="1" thickBot="1" x14ac:dyDescent="0.3">
      <c r="A31" s="394" t="e">
        <f>'Notes-SK Cover sheet'!A31</f>
        <v>#REF!</v>
      </c>
      <c r="B31" s="393" t="e">
        <f>'Notes-SK Cover sheet'!B31</f>
        <v>#REF!</v>
      </c>
      <c r="C31" s="393" t="e">
        <f>'Notes-SK Cover sheet'!C31</f>
        <v>#REF!</v>
      </c>
      <c r="D31" s="393" t="e">
        <f>'Notes-SK Cover sheet'!D31</f>
        <v>#REF!</v>
      </c>
      <c r="E31" s="393" t="e">
        <f>'Notes-SK Cover sheet'!E31</f>
        <v>#REF!</v>
      </c>
      <c r="F31" s="393" t="e">
        <f>'Notes-SK Cover sheet'!F31</f>
        <v>#REF!</v>
      </c>
      <c r="G31" s="393" t="e">
        <f>'Notes-SK Cover sheet'!G31</f>
        <v>#REF!</v>
      </c>
      <c r="H31" s="393" t="e">
        <f>'Notes-SK Cover sheet'!H31</f>
        <v>#REF!</v>
      </c>
      <c r="I31" s="393" t="e">
        <f>'Notes-SK Cover sheet'!I31</f>
        <v>#REF!</v>
      </c>
      <c r="J31" s="393" t="e">
        <f>'Notes-SK Cover sheet'!J31</f>
        <v>#REF!</v>
      </c>
      <c r="K31" s="393" t="e">
        <f>'Notes-SK Cover sheet'!K31</f>
        <v>#REF!</v>
      </c>
      <c r="L31" s="393" t="e">
        <f>'Notes-SK Cover sheet'!L31</f>
        <v>#REF!</v>
      </c>
      <c r="M31" s="393" t="e">
        <f>'Notes-SK Cover sheet'!M31</f>
        <v>#REF!</v>
      </c>
      <c r="N31" s="393" t="e">
        <f>'Notes-SK Cover sheet'!N31</f>
        <v>#REF!</v>
      </c>
      <c r="O31" s="393" t="e">
        <f>'Notes-SK Cover sheet'!O31</f>
        <v>#REF!</v>
      </c>
      <c r="P31" s="393" t="e">
        <f>'Notes-SK Cover sheet'!P31</f>
        <v>#REF!</v>
      </c>
      <c r="Q31" s="393" t="e">
        <f>'Notes-SK Cover sheet'!Q31</f>
        <v>#REF!</v>
      </c>
      <c r="R31" s="393" t="e">
        <f>'Notes-SK Cover sheet'!R31</f>
        <v>#REF!</v>
      </c>
      <c r="S31" s="393" t="e">
        <f>'Notes-SK Cover sheet'!S31</f>
        <v>#REF!</v>
      </c>
      <c r="T31" s="393" t="e">
        <f>'Notes-SK Cover sheet'!T31</f>
        <v>#REF!</v>
      </c>
      <c r="U31" s="393" t="e">
        <f>'Notes-SK Cover sheet'!U31</f>
        <v>#REF!</v>
      </c>
      <c r="V31" s="393" t="e">
        <f>'Notes-SK Cover sheet'!V31</f>
        <v>#REF!</v>
      </c>
      <c r="W31" s="393" t="e">
        <f>'Notes-SK Cover sheet'!W31</f>
        <v>#REF!</v>
      </c>
      <c r="X31" s="393" t="e">
        <f>'Notes-SK Cover sheet'!X31</f>
        <v>#REF!</v>
      </c>
      <c r="Y31" s="393" t="e">
        <f>'Notes-SK Cover sheet'!Y31</f>
        <v>#REF!</v>
      </c>
      <c r="Z31" s="393" t="e">
        <f>'Notes-SK Cover sheet'!Z31</f>
        <v>#REF!</v>
      </c>
      <c r="AA31" s="393" t="e">
        <f>'Notes-SK Cover sheet'!AA31</f>
        <v>#REF!</v>
      </c>
      <c r="AB31" s="393" t="e">
        <f>'Notes-SK Cover sheet'!AB31</f>
        <v>#REF!</v>
      </c>
      <c r="AC31" s="393" t="e">
        <f>'Notes-SK Cover sheet'!AC31</f>
        <v>#REF!</v>
      </c>
      <c r="AD31" s="393" t="e">
        <f>'Notes-SK Cover sheet'!AD31</f>
        <v>#REF!</v>
      </c>
      <c r="AE31" s="393" t="e">
        <f>'Notes-SK Cover sheet'!AE31</f>
        <v>#REF!</v>
      </c>
      <c r="AF31" s="393" t="e">
        <f>'Notes-SK Cover sheet'!AF31</f>
        <v>#REF!</v>
      </c>
      <c r="AG31" s="393" t="e">
        <f>'Notes-SK Cover sheet'!AG31</f>
        <v>#REF!</v>
      </c>
      <c r="AH31" s="393" t="e">
        <f>'Notes-SK Cover sheet'!AH31</f>
        <v>#REF!</v>
      </c>
      <c r="AI31" s="393" t="e">
        <f>'Notes-SK Cover sheet'!AI31</f>
        <v>#REF!</v>
      </c>
      <c r="AJ31" s="393" t="e">
        <f>'Notes-SK Cover sheet'!AJ31</f>
        <v>#REF!</v>
      </c>
      <c r="AK31" s="392" t="e">
        <f>'Notes-SK Cover sheet'!AK31</f>
        <v>#REF!</v>
      </c>
    </row>
    <row r="32" spans="1:37" s="345" customFormat="1" ht="4.5" customHeight="1" thickBot="1" x14ac:dyDescent="0.3">
      <c r="W32" s="346"/>
      <c r="X32" s="346"/>
      <c r="Y32" s="346"/>
      <c r="Z32" s="346"/>
      <c r="AA32" s="346"/>
      <c r="AB32" s="346"/>
      <c r="AC32" s="346"/>
      <c r="AD32" s="346"/>
      <c r="AE32" s="346"/>
      <c r="AF32" s="346"/>
      <c r="AG32" s="346"/>
      <c r="AH32" s="346"/>
      <c r="AI32" s="346"/>
      <c r="AJ32" s="346"/>
      <c r="AK32" s="346"/>
    </row>
    <row r="33" spans="1:37" s="388" customFormat="1" ht="12.75" customHeight="1" x14ac:dyDescent="0.25">
      <c r="A33" s="391" t="s">
        <v>1591</v>
      </c>
      <c r="B33" s="390"/>
      <c r="C33" s="390"/>
      <c r="D33" s="390"/>
      <c r="E33" s="390"/>
      <c r="F33" s="390"/>
      <c r="G33" s="390"/>
      <c r="H33" s="390"/>
      <c r="I33" s="390"/>
      <c r="J33" s="390"/>
      <c r="K33" s="389"/>
      <c r="L33" s="1432" t="s">
        <v>1287</v>
      </c>
      <c r="M33" s="1433"/>
      <c r="N33" s="1433"/>
      <c r="O33" s="1433"/>
      <c r="P33" s="1433"/>
      <c r="Q33" s="1433"/>
      <c r="R33" s="1433"/>
      <c r="S33" s="1433"/>
      <c r="T33" s="1434"/>
      <c r="U33" s="1432" t="s">
        <v>1288</v>
      </c>
      <c r="V33" s="1433"/>
      <c r="W33" s="1433"/>
      <c r="X33" s="1433"/>
      <c r="Y33" s="1433"/>
      <c r="Z33" s="1433"/>
      <c r="AA33" s="1433"/>
      <c r="AB33" s="1434"/>
      <c r="AC33" s="1432" t="s">
        <v>1289</v>
      </c>
      <c r="AD33" s="1433"/>
      <c r="AE33" s="1433"/>
      <c r="AF33" s="1433"/>
      <c r="AG33" s="1433"/>
      <c r="AH33" s="1433"/>
      <c r="AI33" s="1433"/>
      <c r="AJ33" s="1433"/>
      <c r="AK33" s="1438"/>
    </row>
    <row r="34" spans="1:37" s="345" customFormat="1" ht="19.5" customHeight="1" x14ac:dyDescent="0.25">
      <c r="A34" s="374" t="e">
        <f>IF('Notes-SK Cover sheet'!A34="","",'Notes-SK Cover sheet'!A34)</f>
        <v>#REF!</v>
      </c>
      <c r="B34" s="373" t="e">
        <f>IF('Notes-SK Cover sheet'!B34="","",'Notes-SK Cover sheet'!B34)</f>
        <v>#REF!</v>
      </c>
      <c r="C34" s="372" t="str">
        <f>IF('Notes-SK Cover sheet'!C34="","",'Notes-SK Cover sheet'!C34)</f>
        <v>.</v>
      </c>
      <c r="D34" s="373" t="e">
        <f>IF('Notes-SK Cover sheet'!D34="","",'Notes-SK Cover sheet'!D34)</f>
        <v>#REF!</v>
      </c>
      <c r="E34" s="373" t="e">
        <f>IF('Notes-SK Cover sheet'!E34="","",'Notes-SK Cover sheet'!E34)</f>
        <v>#REF!</v>
      </c>
      <c r="F34" s="372" t="str">
        <f>IF('Notes-SK Cover sheet'!F34="","",'Notes-SK Cover sheet'!F34)</f>
        <v>.</v>
      </c>
      <c r="G34" s="371" t="e">
        <f>IF('Notes-SK Cover sheet'!G34="","",'Notes-SK Cover sheet'!G34)</f>
        <v>#REF!</v>
      </c>
      <c r="H34" s="371" t="e">
        <f>IF('Notes-SK Cover sheet'!H34="","",'Notes-SK Cover sheet'!H34)</f>
        <v>#REF!</v>
      </c>
      <c r="I34" s="371" t="e">
        <f>IF('Notes-SK Cover sheet'!I34="","",'Notes-SK Cover sheet'!I34)</f>
        <v>#REF!</v>
      </c>
      <c r="J34" s="371" t="e">
        <f>IF('Notes-SK Cover sheet'!J34="","",'Notes-SK Cover sheet'!J34)</f>
        <v>#REF!</v>
      </c>
      <c r="K34" s="387"/>
      <c r="L34" s="1435"/>
      <c r="M34" s="1436"/>
      <c r="N34" s="1436"/>
      <c r="O34" s="1436"/>
      <c r="P34" s="1436"/>
      <c r="Q34" s="1436"/>
      <c r="R34" s="1436"/>
      <c r="S34" s="1436"/>
      <c r="T34" s="1437"/>
      <c r="U34" s="1435"/>
      <c r="V34" s="1436"/>
      <c r="W34" s="1436"/>
      <c r="X34" s="1436"/>
      <c r="Y34" s="1436"/>
      <c r="Z34" s="1436"/>
      <c r="AA34" s="1436"/>
      <c r="AB34" s="1437"/>
      <c r="AC34" s="1435"/>
      <c r="AD34" s="1436"/>
      <c r="AE34" s="1436"/>
      <c r="AF34" s="1436"/>
      <c r="AG34" s="1436"/>
      <c r="AH34" s="1436"/>
      <c r="AI34" s="1436"/>
      <c r="AJ34" s="1436"/>
      <c r="AK34" s="1439"/>
    </row>
    <row r="35" spans="1:37" s="345" customFormat="1" ht="12.75" customHeight="1" x14ac:dyDescent="0.25">
      <c r="A35" s="386"/>
      <c r="B35" s="385"/>
      <c r="C35" s="385"/>
      <c r="D35" s="385"/>
      <c r="E35" s="385"/>
      <c r="F35" s="385"/>
      <c r="G35" s="384"/>
      <c r="H35" s="384"/>
      <c r="I35" s="384"/>
      <c r="J35" s="384"/>
      <c r="K35" s="383"/>
      <c r="L35" s="1435"/>
      <c r="M35" s="1436"/>
      <c r="N35" s="1436"/>
      <c r="O35" s="1436"/>
      <c r="P35" s="1436"/>
      <c r="Q35" s="1436"/>
      <c r="R35" s="1436"/>
      <c r="S35" s="1436"/>
      <c r="T35" s="1437"/>
      <c r="U35" s="1435"/>
      <c r="V35" s="1436"/>
      <c r="W35" s="1436"/>
      <c r="X35" s="1436"/>
      <c r="Y35" s="1436"/>
      <c r="Z35" s="1436"/>
      <c r="AA35" s="1436"/>
      <c r="AB35" s="1437"/>
      <c r="AC35" s="1435"/>
      <c r="AD35" s="1436"/>
      <c r="AE35" s="1436"/>
      <c r="AF35" s="1436"/>
      <c r="AG35" s="1436"/>
      <c r="AH35" s="1436"/>
      <c r="AI35" s="1436"/>
      <c r="AJ35" s="1436"/>
      <c r="AK35" s="1439"/>
    </row>
    <row r="36" spans="1:37" s="345" customFormat="1" ht="12.75" customHeight="1" x14ac:dyDescent="0.25">
      <c r="A36" s="357" t="s">
        <v>1592</v>
      </c>
      <c r="B36" s="356"/>
      <c r="C36" s="356"/>
      <c r="D36" s="356"/>
      <c r="E36" s="356"/>
      <c r="F36" s="356"/>
      <c r="G36" s="382"/>
      <c r="H36" s="382"/>
      <c r="I36" s="382"/>
      <c r="J36" s="382"/>
      <c r="K36" s="381"/>
      <c r="L36" s="380"/>
      <c r="M36" s="380"/>
      <c r="N36" s="380"/>
      <c r="O36" s="380"/>
      <c r="P36" s="380"/>
      <c r="Q36" s="380"/>
      <c r="R36" s="380"/>
      <c r="S36" s="356"/>
      <c r="T36" s="378"/>
      <c r="U36" s="379"/>
      <c r="V36" s="379"/>
      <c r="W36" s="379"/>
      <c r="X36" s="379"/>
      <c r="Y36" s="379"/>
      <c r="Z36" s="353"/>
      <c r="AA36" s="379"/>
      <c r="AB36" s="378"/>
      <c r="AC36" s="377"/>
      <c r="AD36" s="379"/>
      <c r="AE36" s="379"/>
      <c r="AF36" s="379"/>
      <c r="AG36" s="379"/>
      <c r="AH36" s="379"/>
      <c r="AI36" s="379"/>
      <c r="AJ36" s="379"/>
      <c r="AK36" s="675"/>
    </row>
    <row r="37" spans="1:37" s="345" customFormat="1" ht="19.5" customHeight="1" x14ac:dyDescent="0.25">
      <c r="A37" s="374" t="e">
        <f>IF('Notes-SK Cover sheet'!A37="","",'Notes-SK Cover sheet'!A37)</f>
        <v>#REF!</v>
      </c>
      <c r="B37" s="373" t="e">
        <f>IF('Notes-SK Cover sheet'!B37="","",'Notes-SK Cover sheet'!B37)</f>
        <v>#REF!</v>
      </c>
      <c r="C37" s="372" t="str">
        <f>IF('Notes-SK Cover sheet'!C37="","",'Notes-SK Cover sheet'!C37)</f>
        <v>.</v>
      </c>
      <c r="D37" s="373" t="e">
        <f>IF('Notes-SK Cover sheet'!D37="","",'Notes-SK Cover sheet'!D37)</f>
        <v>#REF!</v>
      </c>
      <c r="E37" s="373" t="e">
        <f>IF('Notes-SK Cover sheet'!E37="","",'Notes-SK Cover sheet'!E37)</f>
        <v>#REF!</v>
      </c>
      <c r="F37" s="372" t="str">
        <f>IF('Notes-SK Cover sheet'!F37="","",'Notes-SK Cover sheet'!F37)</f>
        <v>.</v>
      </c>
      <c r="G37" s="371" t="e">
        <f>IF('Notes-SK Cover sheet'!G37="","",'Notes-SK Cover sheet'!G37)</f>
        <v>#REF!</v>
      </c>
      <c r="H37" s="371" t="e">
        <f>IF('Notes-SK Cover sheet'!H37="","",'Notes-SK Cover sheet'!H37)</f>
        <v>#REF!</v>
      </c>
      <c r="I37" s="371" t="e">
        <f>IF('Notes-SK Cover sheet'!I37="","",'Notes-SK Cover sheet'!I37)</f>
        <v>#REF!</v>
      </c>
      <c r="J37" s="371" t="e">
        <f>IF('Notes-SK Cover sheet'!J37="","",'Notes-SK Cover sheet'!J37)</f>
        <v>#REF!</v>
      </c>
      <c r="K37" s="370"/>
      <c r="L37" s="369"/>
      <c r="M37" s="368"/>
      <c r="N37" s="368"/>
      <c r="O37" s="368"/>
      <c r="P37" s="368"/>
      <c r="Q37" s="368"/>
      <c r="R37" s="368"/>
      <c r="S37" s="368"/>
      <c r="T37" s="367"/>
      <c r="U37" s="369"/>
      <c r="V37" s="368"/>
      <c r="W37" s="368"/>
      <c r="X37" s="368"/>
      <c r="Y37" s="368"/>
      <c r="Z37" s="368"/>
      <c r="AA37" s="368"/>
      <c r="AB37" s="367"/>
      <c r="AC37" s="353"/>
      <c r="AD37" s="353"/>
      <c r="AE37" s="353"/>
      <c r="AF37" s="353"/>
      <c r="AG37" s="353"/>
      <c r="AH37" s="353"/>
      <c r="AI37" s="353"/>
      <c r="AJ37" s="353"/>
      <c r="AK37" s="352"/>
    </row>
    <row r="38" spans="1:37" s="351" customFormat="1" ht="12.75" customHeight="1" thickBot="1" x14ac:dyDescent="0.3">
      <c r="A38" s="366"/>
      <c r="B38" s="365"/>
      <c r="C38" s="365"/>
      <c r="D38" s="365"/>
      <c r="E38" s="365"/>
      <c r="F38" s="365"/>
      <c r="G38" s="365"/>
      <c r="H38" s="365"/>
      <c r="I38" s="365"/>
      <c r="J38" s="365"/>
      <c r="K38" s="364"/>
      <c r="L38" s="1440" t="e">
        <f>IF('Notes-SK Cover sheet'!L38="","",'Notes-SK Cover sheet'!L38)</f>
        <v>#REF!</v>
      </c>
      <c r="M38" s="1441" t="str">
        <f>IF('Notes-SK Cover sheet'!M38="","",'Notes-SK Cover sheet'!M38)</f>
        <v/>
      </c>
      <c r="N38" s="1441" t="str">
        <f>IF('Notes-SK Cover sheet'!N38="","",'Notes-SK Cover sheet'!N38)</f>
        <v/>
      </c>
      <c r="O38" s="1441" t="str">
        <f>IF('Notes-SK Cover sheet'!O38="","",'Notes-SK Cover sheet'!O38)</f>
        <v/>
      </c>
      <c r="P38" s="1441" t="str">
        <f>IF('Notes-SK Cover sheet'!P38="","",'Notes-SK Cover sheet'!P38)</f>
        <v/>
      </c>
      <c r="Q38" s="1441" t="str">
        <f>IF('Notes-SK Cover sheet'!Q38="","",'Notes-SK Cover sheet'!Q38)</f>
        <v/>
      </c>
      <c r="R38" s="1441" t="str">
        <f>IF('Notes-SK Cover sheet'!R38="","",'Notes-SK Cover sheet'!R38)</f>
        <v/>
      </c>
      <c r="S38" s="1441" t="str">
        <f>IF('Notes-SK Cover sheet'!S38="","",'Notes-SK Cover sheet'!S38)</f>
        <v/>
      </c>
      <c r="T38" s="1442" t="str">
        <f>IF('Notes-SK Cover sheet'!T38="","",'Notes-SK Cover sheet'!T38)</f>
        <v/>
      </c>
      <c r="U38" s="1440" t="e">
        <f>IF('Notes-SK Cover sheet'!U38="","",'Notes-SK Cover sheet'!U38)</f>
        <v>#REF!</v>
      </c>
      <c r="V38" s="1441" t="str">
        <f>IF('Notes-SK Cover sheet'!V38="","",'Notes-SK Cover sheet'!V38)</f>
        <v/>
      </c>
      <c r="W38" s="1441" t="str">
        <f>IF('Notes-SK Cover sheet'!W38="","",'Notes-SK Cover sheet'!W38)</f>
        <v/>
      </c>
      <c r="X38" s="1441" t="str">
        <f>IF('Notes-SK Cover sheet'!X38="","",'Notes-SK Cover sheet'!X38)</f>
        <v/>
      </c>
      <c r="Y38" s="1441" t="str">
        <f>IF('Notes-SK Cover sheet'!Y38="","",'Notes-SK Cover sheet'!Y38)</f>
        <v/>
      </c>
      <c r="Z38" s="1441" t="str">
        <f>IF('Notes-SK Cover sheet'!Z38="","",'Notes-SK Cover sheet'!Z38)</f>
        <v/>
      </c>
      <c r="AA38" s="1441" t="str">
        <f>IF('Notes-SK Cover sheet'!AA38="","",'Notes-SK Cover sheet'!AA38)</f>
        <v/>
      </c>
      <c r="AB38" s="1442" t="str">
        <f>IF('Notes-SK Cover sheet'!AB38="","",'Notes-SK Cover sheet'!AB38)</f>
        <v/>
      </c>
      <c r="AC38" s="1443" t="e">
        <f>IF('Notes-SK Cover sheet'!AC38="","",'Notes-SK Cover sheet'!AC38)</f>
        <v>#REF!</v>
      </c>
      <c r="AD38" s="1441" t="str">
        <f>IF('Notes-SK Cover sheet'!AD38="","",'Notes-SK Cover sheet'!AD38)</f>
        <v/>
      </c>
      <c r="AE38" s="1441" t="str">
        <f>IF('Notes-SK Cover sheet'!AE38="","",'Notes-SK Cover sheet'!AE38)</f>
        <v/>
      </c>
      <c r="AF38" s="1441" t="str">
        <f>IF('Notes-SK Cover sheet'!AF38="","",'Notes-SK Cover sheet'!AF38)</f>
        <v/>
      </c>
      <c r="AG38" s="1441" t="str">
        <f>IF('Notes-SK Cover sheet'!AG38="","",'Notes-SK Cover sheet'!AG38)</f>
        <v/>
      </c>
      <c r="AH38" s="1441" t="str">
        <f>IF('Notes-SK Cover sheet'!AH38="","",'Notes-SK Cover sheet'!AH38)</f>
        <v/>
      </c>
      <c r="AI38" s="1441" t="str">
        <f>IF('Notes-SK Cover sheet'!AI38="","",'Notes-SK Cover sheet'!AI38)</f>
        <v/>
      </c>
      <c r="AJ38" s="1441" t="str">
        <f>IF('Notes-SK Cover sheet'!AJ38="","",'Notes-SK Cover sheet'!AJ38)</f>
        <v/>
      </c>
      <c r="AK38" s="1444" t="str">
        <f>IF('Notes-SK Cover sheet'!AK38="","",'Notes-SK Cover sheet'!AK38)</f>
        <v/>
      </c>
    </row>
    <row r="39" spans="1:37" s="351" customFormat="1" x14ac:dyDescent="0.25">
      <c r="W39" s="346"/>
      <c r="X39" s="346"/>
      <c r="Y39" s="346"/>
      <c r="Z39" s="346"/>
      <c r="AA39" s="346"/>
      <c r="AB39" s="346"/>
      <c r="AC39" s="346"/>
      <c r="AD39" s="346"/>
      <c r="AE39" s="346"/>
      <c r="AF39" s="346"/>
      <c r="AG39" s="346"/>
      <c r="AH39" s="346"/>
      <c r="AI39" s="346"/>
      <c r="AJ39" s="346"/>
      <c r="AK39" s="346"/>
    </row>
    <row r="40" spans="1:37" s="351" customFormat="1" x14ac:dyDescent="0.25">
      <c r="W40" s="346"/>
      <c r="X40" s="346"/>
      <c r="Y40" s="346"/>
      <c r="Z40" s="346"/>
      <c r="AA40" s="346"/>
      <c r="AB40" s="346"/>
      <c r="AC40" s="346"/>
      <c r="AD40" s="346"/>
      <c r="AE40" s="346"/>
      <c r="AF40" s="346"/>
      <c r="AG40" s="346"/>
      <c r="AH40" s="346"/>
      <c r="AI40" s="346"/>
      <c r="AJ40" s="346"/>
      <c r="AK40" s="346"/>
    </row>
    <row r="41" spans="1:37" s="351" customFormat="1" x14ac:dyDescent="0.25">
      <c r="W41" s="346"/>
      <c r="X41" s="346"/>
      <c r="Y41" s="346"/>
      <c r="Z41" s="346"/>
      <c r="AA41" s="346"/>
      <c r="AB41" s="346"/>
      <c r="AC41" s="346"/>
      <c r="AD41" s="346"/>
      <c r="AE41" s="346"/>
      <c r="AF41" s="346"/>
      <c r="AG41" s="346"/>
      <c r="AH41" s="346"/>
      <c r="AI41" s="346"/>
      <c r="AJ41" s="346"/>
      <c r="AK41" s="346"/>
    </row>
    <row r="42" spans="1:37" ht="13.5" thickBot="1" x14ac:dyDescent="0.3">
      <c r="W42" s="346"/>
      <c r="X42" s="346"/>
      <c r="Y42" s="346"/>
      <c r="Z42" s="346"/>
      <c r="AA42" s="346"/>
      <c r="AB42" s="346"/>
      <c r="AC42" s="346"/>
      <c r="AD42" s="346"/>
      <c r="AE42" s="346"/>
      <c r="AF42" s="346"/>
      <c r="AG42" s="346"/>
      <c r="AH42" s="346"/>
      <c r="AI42" s="346"/>
      <c r="AJ42" s="346"/>
      <c r="AK42" s="346"/>
    </row>
    <row r="43" spans="1:37" s="351" customFormat="1" x14ac:dyDescent="0.25">
      <c r="B43" s="363" t="s">
        <v>1290</v>
      </c>
      <c r="C43" s="362"/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2"/>
      <c r="O43" s="362"/>
      <c r="P43" s="362"/>
      <c r="Q43" s="362"/>
      <c r="R43" s="362"/>
      <c r="S43" s="362"/>
      <c r="T43" s="362"/>
      <c r="U43" s="362"/>
      <c r="V43" s="362"/>
      <c r="W43" s="361"/>
      <c r="X43" s="361"/>
      <c r="Y43" s="361"/>
      <c r="Z43" s="361"/>
      <c r="AA43" s="361"/>
      <c r="AB43" s="361"/>
      <c r="AC43" s="361"/>
      <c r="AD43" s="361"/>
      <c r="AE43" s="361"/>
      <c r="AF43" s="361"/>
      <c r="AG43" s="361"/>
      <c r="AH43" s="361"/>
      <c r="AI43" s="361"/>
      <c r="AJ43" s="360"/>
      <c r="AK43" s="346"/>
    </row>
    <row r="44" spans="1:37" s="351" customFormat="1" x14ac:dyDescent="0.25">
      <c r="B44" s="355"/>
      <c r="C44" s="354"/>
      <c r="D44" s="354"/>
      <c r="E44" s="354"/>
      <c r="F44" s="354"/>
      <c r="G44" s="354"/>
      <c r="H44" s="354"/>
      <c r="I44" s="354"/>
      <c r="J44" s="354"/>
      <c r="K44" s="354"/>
      <c r="L44" s="354"/>
      <c r="M44" s="354"/>
      <c r="N44" s="354"/>
      <c r="O44" s="354"/>
      <c r="P44" s="354"/>
      <c r="Q44" s="354"/>
      <c r="R44" s="354"/>
      <c r="S44" s="354"/>
      <c r="T44" s="354"/>
      <c r="U44" s="354"/>
      <c r="V44" s="354"/>
      <c r="W44" s="353"/>
      <c r="X44" s="353"/>
      <c r="Y44" s="353"/>
      <c r="Z44" s="353"/>
      <c r="AA44" s="353"/>
      <c r="AB44" s="353"/>
      <c r="AC44" s="353"/>
      <c r="AD44" s="353"/>
      <c r="AE44" s="353"/>
      <c r="AF44" s="353"/>
      <c r="AG44" s="353"/>
      <c r="AH44" s="353"/>
      <c r="AI44" s="353"/>
      <c r="AJ44" s="352"/>
      <c r="AK44" s="346"/>
    </row>
    <row r="45" spans="1:37" x14ac:dyDescent="0.25">
      <c r="B45" s="359"/>
      <c r="C45" s="673"/>
      <c r="D45" s="673"/>
      <c r="E45" s="673"/>
      <c r="F45" s="673"/>
      <c r="G45" s="673"/>
      <c r="H45" s="673"/>
      <c r="I45" s="673"/>
      <c r="J45" s="673"/>
      <c r="K45" s="673"/>
      <c r="L45" s="673"/>
      <c r="M45" s="673"/>
      <c r="N45" s="673"/>
      <c r="O45" s="673"/>
      <c r="P45" s="673"/>
      <c r="Q45" s="673"/>
      <c r="R45" s="673"/>
      <c r="S45" s="673"/>
      <c r="T45" s="673"/>
      <c r="U45" s="673"/>
      <c r="V45" s="673"/>
      <c r="W45" s="353"/>
      <c r="X45" s="353"/>
      <c r="Y45" s="353"/>
      <c r="Z45" s="353"/>
      <c r="AA45" s="353"/>
      <c r="AB45" s="353"/>
      <c r="AC45" s="353"/>
      <c r="AD45" s="353"/>
      <c r="AE45" s="353"/>
      <c r="AF45" s="353"/>
      <c r="AG45" s="353"/>
      <c r="AH45" s="353"/>
      <c r="AI45" s="353"/>
      <c r="AJ45" s="352"/>
      <c r="AK45" s="346"/>
    </row>
    <row r="46" spans="1:37" s="351" customFormat="1" x14ac:dyDescent="0.25">
      <c r="B46" s="355"/>
      <c r="C46" s="354"/>
      <c r="D46" s="354"/>
      <c r="E46" s="354"/>
      <c r="F46" s="354"/>
      <c r="G46" s="354"/>
      <c r="H46" s="354"/>
      <c r="I46" s="354"/>
      <c r="J46" s="354"/>
      <c r="K46" s="354"/>
      <c r="L46" s="354"/>
      <c r="M46" s="354"/>
      <c r="N46" s="354"/>
      <c r="O46" s="354"/>
      <c r="P46" s="354"/>
      <c r="Q46" s="354"/>
      <c r="R46" s="354"/>
      <c r="S46" s="354"/>
      <c r="T46" s="354"/>
      <c r="U46" s="354"/>
      <c r="V46" s="354"/>
      <c r="W46" s="353"/>
      <c r="X46" s="353"/>
      <c r="Y46" s="353"/>
      <c r="Z46" s="353"/>
      <c r="AA46" s="353"/>
      <c r="AB46" s="353"/>
      <c r="AC46" s="353"/>
      <c r="AD46" s="353"/>
      <c r="AE46" s="353"/>
      <c r="AF46" s="353"/>
      <c r="AG46" s="353"/>
      <c r="AH46" s="353"/>
      <c r="AI46" s="353"/>
      <c r="AJ46" s="352"/>
      <c r="AK46" s="346"/>
    </row>
    <row r="47" spans="1:37" s="345" customFormat="1" x14ac:dyDescent="0.25">
      <c r="B47" s="357"/>
      <c r="C47" s="356"/>
      <c r="D47" s="356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  <c r="T47" s="356"/>
      <c r="U47" s="356"/>
      <c r="V47" s="356"/>
      <c r="W47" s="353"/>
      <c r="X47" s="353"/>
      <c r="Y47" s="353"/>
      <c r="Z47" s="353"/>
      <c r="AA47" s="353"/>
      <c r="AB47" s="353"/>
      <c r="AC47" s="353"/>
      <c r="AD47" s="353"/>
      <c r="AE47" s="353"/>
      <c r="AF47" s="353"/>
      <c r="AG47" s="353"/>
      <c r="AH47" s="353"/>
      <c r="AI47" s="353"/>
      <c r="AJ47" s="352"/>
      <c r="AK47" s="346"/>
    </row>
    <row r="48" spans="1:37" s="345" customFormat="1" x14ac:dyDescent="0.25">
      <c r="B48" s="357"/>
      <c r="C48" s="356"/>
      <c r="D48" s="356"/>
      <c r="E48" s="356"/>
      <c r="F48" s="356"/>
      <c r="G48" s="356"/>
      <c r="H48" s="356"/>
      <c r="I48" s="356"/>
      <c r="J48" s="356"/>
      <c r="K48" s="356"/>
      <c r="L48" s="356"/>
      <c r="M48" s="356"/>
      <c r="N48" s="356"/>
      <c r="O48" s="356"/>
      <c r="P48" s="356"/>
      <c r="Q48" s="356"/>
      <c r="R48" s="356"/>
      <c r="S48" s="356"/>
      <c r="T48" s="356"/>
      <c r="U48" s="356"/>
      <c r="V48" s="356"/>
      <c r="W48" s="353"/>
      <c r="X48" s="353"/>
      <c r="Y48" s="353"/>
      <c r="Z48" s="353"/>
      <c r="AA48" s="353"/>
      <c r="AB48" s="353"/>
      <c r="AC48" s="353"/>
      <c r="AD48" s="353"/>
      <c r="AE48" s="353"/>
      <c r="AF48" s="353"/>
      <c r="AG48" s="353"/>
      <c r="AH48" s="353"/>
      <c r="AI48" s="353"/>
      <c r="AJ48" s="352"/>
      <c r="AK48" s="346"/>
    </row>
    <row r="49" spans="2:37" s="351" customFormat="1" x14ac:dyDescent="0.25">
      <c r="B49" s="355"/>
      <c r="C49" s="354"/>
      <c r="D49" s="354"/>
      <c r="E49" s="354"/>
      <c r="F49" s="354"/>
      <c r="G49" s="354"/>
      <c r="H49" s="354"/>
      <c r="I49" s="354"/>
      <c r="J49" s="354"/>
      <c r="K49" s="354"/>
      <c r="L49" s="354"/>
      <c r="M49" s="354"/>
      <c r="N49" s="354"/>
      <c r="O49" s="354"/>
      <c r="P49" s="354"/>
      <c r="Q49" s="354"/>
      <c r="R49" s="354"/>
      <c r="S49" s="354"/>
      <c r="T49" s="354"/>
      <c r="U49" s="354"/>
      <c r="V49" s="354"/>
      <c r="W49" s="353"/>
      <c r="X49" s="353"/>
      <c r="Y49" s="353"/>
      <c r="Z49" s="353"/>
      <c r="AA49" s="353"/>
      <c r="AB49" s="353"/>
      <c r="AC49" s="353"/>
      <c r="AD49" s="353"/>
      <c r="AE49" s="353"/>
      <c r="AF49" s="353"/>
      <c r="AG49" s="353"/>
      <c r="AH49" s="353"/>
      <c r="AI49" s="353"/>
      <c r="AJ49" s="352"/>
      <c r="AK49" s="346"/>
    </row>
    <row r="50" spans="2:37" s="351" customFormat="1" x14ac:dyDescent="0.25">
      <c r="B50" s="355"/>
      <c r="C50" s="354"/>
      <c r="D50" s="354"/>
      <c r="E50" s="354"/>
      <c r="F50" s="354"/>
      <c r="G50" s="354"/>
      <c r="H50" s="354"/>
      <c r="I50" s="354"/>
      <c r="J50" s="354"/>
      <c r="K50" s="354"/>
      <c r="L50" s="354"/>
      <c r="M50" s="354"/>
      <c r="N50" s="354"/>
      <c r="O50" s="354"/>
      <c r="P50" s="354"/>
      <c r="Q50" s="354"/>
      <c r="R50" s="354"/>
      <c r="S50" s="354"/>
      <c r="T50" s="354"/>
      <c r="U50" s="354"/>
      <c r="V50" s="354"/>
      <c r="W50" s="353"/>
      <c r="X50" s="353"/>
      <c r="Y50" s="353"/>
      <c r="Z50" s="353"/>
      <c r="AA50" s="353"/>
      <c r="AB50" s="353"/>
      <c r="AC50" s="353"/>
      <c r="AD50" s="353"/>
      <c r="AE50" s="353"/>
      <c r="AF50" s="353"/>
      <c r="AG50" s="353"/>
      <c r="AH50" s="353"/>
      <c r="AI50" s="353"/>
      <c r="AJ50" s="352"/>
      <c r="AK50" s="346"/>
    </row>
    <row r="51" spans="2:37" s="351" customFormat="1" x14ac:dyDescent="0.25">
      <c r="B51" s="355"/>
      <c r="C51" s="354"/>
      <c r="D51" s="354"/>
      <c r="E51" s="354"/>
      <c r="F51" s="354"/>
      <c r="G51" s="354"/>
      <c r="H51" s="354"/>
      <c r="I51" s="354"/>
      <c r="J51" s="354"/>
      <c r="K51" s="354"/>
      <c r="L51" s="354"/>
      <c r="M51" s="354"/>
      <c r="N51" s="354"/>
      <c r="O51" s="354"/>
      <c r="P51" s="354"/>
      <c r="Q51" s="354"/>
      <c r="R51" s="354"/>
      <c r="S51" s="354"/>
      <c r="T51" s="354"/>
      <c r="U51" s="354"/>
      <c r="V51" s="354"/>
      <c r="W51" s="353"/>
      <c r="X51" s="353"/>
      <c r="Y51" s="353"/>
      <c r="Z51" s="353"/>
      <c r="AA51" s="353"/>
      <c r="AB51" s="353"/>
      <c r="AC51" s="353"/>
      <c r="AD51" s="353"/>
      <c r="AE51" s="353"/>
      <c r="AF51" s="353"/>
      <c r="AG51" s="353"/>
      <c r="AH51" s="353"/>
      <c r="AI51" s="353"/>
      <c r="AJ51" s="352"/>
      <c r="AK51" s="346"/>
    </row>
    <row r="52" spans="2:37" s="351" customFormat="1" x14ac:dyDescent="0.25">
      <c r="B52" s="355"/>
      <c r="C52" s="354"/>
      <c r="D52" s="354"/>
      <c r="E52" s="354"/>
      <c r="F52" s="354"/>
      <c r="G52" s="354"/>
      <c r="H52" s="354"/>
      <c r="I52" s="354"/>
      <c r="J52" s="354"/>
      <c r="K52" s="354"/>
      <c r="L52" s="354"/>
      <c r="M52" s="354"/>
      <c r="N52" s="354"/>
      <c r="O52" s="354"/>
      <c r="P52" s="354"/>
      <c r="Q52" s="354"/>
      <c r="R52" s="354"/>
      <c r="S52" s="354"/>
      <c r="T52" s="354"/>
      <c r="U52" s="354"/>
      <c r="V52" s="354"/>
      <c r="W52" s="353"/>
      <c r="X52" s="353"/>
      <c r="Y52" s="353"/>
      <c r="Z52" s="353"/>
      <c r="AA52" s="353"/>
      <c r="AB52" s="353"/>
      <c r="AC52" s="353"/>
      <c r="AD52" s="353"/>
      <c r="AE52" s="353"/>
      <c r="AF52" s="353"/>
      <c r="AG52" s="353"/>
      <c r="AH52" s="353"/>
      <c r="AI52" s="353"/>
      <c r="AJ52" s="352"/>
      <c r="AK52" s="346"/>
    </row>
    <row r="53" spans="2:37" s="345" customFormat="1" ht="13.5" thickBot="1" x14ac:dyDescent="0.3">
      <c r="B53" s="350"/>
      <c r="C53" s="349"/>
      <c r="D53" s="349"/>
      <c r="E53" s="349"/>
      <c r="F53" s="349"/>
      <c r="G53" s="349" t="s">
        <v>1291</v>
      </c>
      <c r="H53" s="349"/>
      <c r="I53" s="349"/>
      <c r="J53" s="349"/>
      <c r="K53" s="349"/>
      <c r="L53" s="349"/>
      <c r="M53" s="349"/>
      <c r="N53" s="349"/>
      <c r="O53" s="349"/>
      <c r="P53" s="349"/>
      <c r="Q53" s="349"/>
      <c r="R53" s="349"/>
      <c r="S53" s="349"/>
      <c r="T53" s="349"/>
      <c r="U53" s="349" t="s">
        <v>1292</v>
      </c>
      <c r="V53" s="349"/>
      <c r="W53" s="348"/>
      <c r="X53" s="348"/>
      <c r="Y53" s="348"/>
      <c r="Z53" s="348"/>
      <c r="AA53" s="348"/>
      <c r="AB53" s="348"/>
      <c r="AC53" s="348"/>
      <c r="AD53" s="348"/>
      <c r="AE53" s="348"/>
      <c r="AF53" s="348"/>
      <c r="AG53" s="348"/>
      <c r="AH53" s="348"/>
      <c r="AI53" s="348"/>
      <c r="AJ53" s="347"/>
      <c r="AK53" s="346"/>
    </row>
  </sheetData>
  <mergeCells count="6">
    <mergeCell ref="L33:T35"/>
    <mergeCell ref="U33:AB35"/>
    <mergeCell ref="AC33:AK35"/>
    <mergeCell ref="L38:T38"/>
    <mergeCell ref="U38:AB38"/>
    <mergeCell ref="AC38:AK38"/>
  </mergeCells>
  <pageMargins left="0.39370078740157483" right="0.39370078740157483" top="0.35433070866141736" bottom="0.35433070866141736" header="0.31496062992125984" footer="0.23622047244094491"/>
  <pageSetup paperSize="9" orientation="portrait" r:id="rId1"/>
  <headerFooter>
    <oddFooter>&amp;LMF SR č. 25947/1/2010&amp;RPage 1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AL55"/>
  <sheetViews>
    <sheetView showGridLines="0" view="pageBreakPreview" zoomScaleNormal="100" zoomScaleSheetLayoutView="100" workbookViewId="0">
      <selection activeCell="X2" sqref="X2"/>
    </sheetView>
  </sheetViews>
  <sheetFormatPr defaultColWidth="9.140625" defaultRowHeight="12.75" x14ac:dyDescent="0.25"/>
  <cols>
    <col min="1" max="13" width="2.5703125" style="809" customWidth="1"/>
    <col min="14" max="14" width="3" style="809" customWidth="1"/>
    <col min="15" max="15" width="2.5703125" style="809" customWidth="1"/>
    <col min="16" max="16" width="3.5703125" style="809" customWidth="1"/>
    <col min="17" max="17" width="4.7109375" style="809" customWidth="1"/>
    <col min="18" max="36" width="2.5703125" style="809" customWidth="1"/>
    <col min="37" max="37" width="2.85546875" style="809" customWidth="1"/>
    <col min="38" max="38" width="1.85546875" style="809" customWidth="1"/>
    <col min="39" max="45" width="2.5703125" style="809" customWidth="1"/>
    <col min="46" max="46" width="7.7109375" style="809" customWidth="1"/>
    <col min="47" max="61" width="2.5703125" style="809" customWidth="1"/>
    <col min="62" max="16384" width="9.140625" style="809"/>
  </cols>
  <sheetData>
    <row r="1" spans="1:37" s="454" customFormat="1" ht="9.75" x14ac:dyDescent="0.25">
      <c r="C1" s="455" t="s">
        <v>1607</v>
      </c>
    </row>
    <row r="2" spans="1:37" s="351" customFormat="1" ht="21" customHeight="1" x14ac:dyDescent="0.25">
      <c r="C2" s="453" t="s">
        <v>1608</v>
      </c>
      <c r="D2" s="452"/>
      <c r="E2" s="452"/>
      <c r="F2" s="452"/>
      <c r="G2" s="452"/>
      <c r="H2" s="452"/>
      <c r="I2" s="452"/>
      <c r="J2" s="451"/>
      <c r="P2" s="450" t="s">
        <v>1798</v>
      </c>
    </row>
    <row r="3" spans="1:37" ht="13.5" thickBot="1" x14ac:dyDescent="0.3">
      <c r="O3" s="839" t="s">
        <v>1799</v>
      </c>
      <c r="P3" s="840"/>
      <c r="Q3" s="817"/>
      <c r="R3" s="817"/>
      <c r="S3" s="817"/>
      <c r="T3" s="817"/>
      <c r="U3" s="817"/>
      <c r="V3" s="817"/>
      <c r="W3" s="817"/>
      <c r="X3" s="817"/>
    </row>
    <row r="4" spans="1:37" ht="28.5" customHeight="1" thickBot="1" x14ac:dyDescent="0.3">
      <c r="M4" s="815" t="s">
        <v>1391</v>
      </c>
      <c r="N4" s="816"/>
      <c r="O4" s="816"/>
      <c r="P4" s="816"/>
      <c r="Q4" s="448" t="e">
        <f>+MID(#REF!,1,1)</f>
        <v>#REF!</v>
      </c>
      <c r="R4" s="448" t="e">
        <f>+MID(#REF!,2,1)</f>
        <v>#REF!</v>
      </c>
      <c r="S4" s="448" t="s">
        <v>953</v>
      </c>
      <c r="T4" s="448" t="e">
        <f>LEFT(#REF!,1)</f>
        <v>#REF!</v>
      </c>
      <c r="U4" s="448" t="e">
        <f>RIGHT(#REF!,1)</f>
        <v>#REF!</v>
      </c>
      <c r="V4" s="448" t="s">
        <v>953</v>
      </c>
      <c r="W4" s="448" t="e">
        <f>+LEFT(#REF!,1)</f>
        <v>#REF!</v>
      </c>
      <c r="X4" s="448" t="e">
        <f>+MID(#REF!,2,1)</f>
        <v>#REF!</v>
      </c>
      <c r="Y4" s="448" t="e">
        <f>+MID(#REF!,3,1)</f>
        <v>#REF!</v>
      </c>
      <c r="Z4" s="715" t="e">
        <f>+MID(#REF!,4,1)</f>
        <v>#REF!</v>
      </c>
    </row>
    <row r="5" spans="1:37" ht="6" customHeight="1" thickBot="1" x14ac:dyDescent="0.3"/>
    <row r="6" spans="1:37" s="441" customFormat="1" ht="14.25" customHeight="1" x14ac:dyDescent="0.25">
      <c r="A6" s="444" t="s">
        <v>1393</v>
      </c>
      <c r="B6" s="443"/>
      <c r="C6" s="443"/>
      <c r="D6" s="443"/>
      <c r="E6" s="443"/>
      <c r="F6" s="443"/>
      <c r="G6" s="443"/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2"/>
      <c r="T6" s="443"/>
      <c r="U6" s="443"/>
      <c r="V6" s="443"/>
      <c r="W6" s="443"/>
      <c r="X6" s="443"/>
      <c r="Y6" s="443"/>
      <c r="Z6" s="443"/>
      <c r="AA6" s="443"/>
      <c r="AB6" s="443"/>
      <c r="AC6" s="443"/>
      <c r="AD6" s="443"/>
      <c r="AE6" s="443"/>
      <c r="AF6" s="443"/>
      <c r="AG6" s="443"/>
      <c r="AH6" s="443"/>
      <c r="AI6" s="443"/>
      <c r="AJ6" s="443"/>
      <c r="AK6" s="442"/>
    </row>
    <row r="7" spans="1:37" s="441" customFormat="1" ht="14.25" customHeight="1" x14ac:dyDescent="0.25">
      <c r="A7" s="622" t="s">
        <v>1394</v>
      </c>
      <c r="B7" s="623"/>
      <c r="C7" s="623"/>
      <c r="D7" s="623"/>
      <c r="E7" s="623"/>
      <c r="F7" s="623"/>
      <c r="G7" s="623"/>
      <c r="H7" s="623"/>
      <c r="I7" s="623"/>
      <c r="J7" s="623"/>
      <c r="K7" s="623"/>
      <c r="L7" s="623"/>
      <c r="M7" s="623"/>
      <c r="N7" s="623"/>
      <c r="O7" s="623"/>
      <c r="P7" s="623"/>
      <c r="Q7" s="623"/>
      <c r="R7" s="623"/>
      <c r="S7" s="623"/>
      <c r="T7" s="623"/>
      <c r="U7" s="623"/>
      <c r="V7" s="623"/>
      <c r="W7" s="623"/>
      <c r="X7" s="623"/>
      <c r="Y7" s="623"/>
      <c r="Z7" s="623"/>
      <c r="AA7" s="623"/>
      <c r="AB7" s="623"/>
      <c r="AC7" s="623"/>
      <c r="AD7" s="623"/>
      <c r="AE7" s="623"/>
      <c r="AF7" s="623"/>
      <c r="AG7" s="623"/>
      <c r="AH7" s="623"/>
      <c r="AI7" s="623"/>
      <c r="AJ7" s="623"/>
      <c r="AK7" s="624"/>
    </row>
    <row r="8" spans="1:37" s="345" customFormat="1" ht="15" customHeight="1" x14ac:dyDescent="0.25">
      <c r="A8" s="625" t="s">
        <v>1395</v>
      </c>
      <c r="B8" s="356"/>
      <c r="C8" s="356"/>
      <c r="D8" s="356"/>
      <c r="E8" s="356"/>
      <c r="F8" s="356"/>
      <c r="G8" s="356"/>
      <c r="H8" s="356"/>
      <c r="I8" s="356"/>
      <c r="J8" s="356"/>
      <c r="K8" s="356"/>
      <c r="L8" s="356"/>
      <c r="M8" s="356"/>
      <c r="N8" s="356"/>
      <c r="O8" s="356"/>
      <c r="P8" s="356"/>
      <c r="Q8" s="356"/>
      <c r="R8" s="356"/>
      <c r="S8" s="440"/>
      <c r="T8" s="356"/>
      <c r="U8" s="356"/>
      <c r="V8" s="356"/>
      <c r="W8" s="356"/>
      <c r="X8" s="356"/>
      <c r="Y8" s="356"/>
      <c r="Z8" s="356"/>
      <c r="AA8" s="356"/>
      <c r="AB8" s="356"/>
      <c r="AC8" s="356"/>
      <c r="AD8" s="356"/>
      <c r="AE8" s="356"/>
      <c r="AF8" s="356"/>
      <c r="AG8" s="356"/>
      <c r="AH8" s="356"/>
      <c r="AI8" s="356"/>
      <c r="AJ8" s="356"/>
      <c r="AK8" s="440"/>
    </row>
    <row r="9" spans="1:37" s="436" customFormat="1" ht="18" customHeight="1" thickBot="1" x14ac:dyDescent="0.3">
      <c r="A9" s="439" t="s">
        <v>957</v>
      </c>
      <c r="B9" s="438"/>
      <c r="C9" s="438"/>
      <c r="D9" s="438"/>
      <c r="E9" s="439"/>
      <c r="F9" s="438"/>
      <c r="G9" s="438"/>
      <c r="H9" s="438"/>
      <c r="I9" s="438"/>
      <c r="J9" s="438"/>
      <c r="K9" s="438"/>
      <c r="L9" s="438"/>
      <c r="M9" s="438"/>
      <c r="N9" s="438"/>
      <c r="O9" s="438"/>
      <c r="P9" s="438"/>
      <c r="Q9" s="438"/>
      <c r="R9" s="438"/>
      <c r="S9" s="437"/>
      <c r="T9" s="438"/>
      <c r="U9" s="438"/>
      <c r="V9" s="438"/>
      <c r="W9" s="438"/>
      <c r="X9" s="438"/>
      <c r="Y9" s="438"/>
      <c r="Z9" s="438"/>
      <c r="AA9" s="438"/>
      <c r="AB9" s="438"/>
      <c r="AC9" s="438"/>
      <c r="AD9" s="438"/>
      <c r="AE9" s="438"/>
      <c r="AF9" s="438"/>
      <c r="AG9" s="438"/>
      <c r="AH9" s="438"/>
      <c r="AI9" s="438"/>
      <c r="AJ9" s="438"/>
      <c r="AK9" s="437"/>
    </row>
    <row r="10" spans="1:37" s="416" customFormat="1" ht="3.75" customHeight="1" thickBot="1" x14ac:dyDescent="0.3"/>
    <row r="11" spans="1:37" s="416" customFormat="1" ht="14.25" customHeight="1" x14ac:dyDescent="0.25">
      <c r="A11" s="418" t="s">
        <v>1397</v>
      </c>
      <c r="B11" s="417"/>
      <c r="C11" s="417"/>
      <c r="D11" s="417"/>
      <c r="E11" s="417"/>
      <c r="F11" s="417"/>
      <c r="G11" s="417"/>
      <c r="H11" s="417"/>
      <c r="I11" s="361"/>
      <c r="J11" s="360"/>
      <c r="K11" s="434" t="s">
        <v>1398</v>
      </c>
      <c r="L11" s="417"/>
      <c r="M11" s="435"/>
      <c r="N11" s="435"/>
      <c r="O11" s="435"/>
      <c r="P11" s="417"/>
      <c r="Q11" s="819" t="s">
        <v>1801</v>
      </c>
      <c r="R11" s="820"/>
      <c r="S11" s="821"/>
      <c r="T11" s="820"/>
      <c r="U11" s="820"/>
      <c r="V11" s="822"/>
      <c r="W11" s="811"/>
      <c r="X11" s="417"/>
      <c r="Y11" s="417"/>
      <c r="Z11" s="417"/>
      <c r="AA11" s="417"/>
      <c r="AB11" s="417"/>
      <c r="AC11" s="417"/>
      <c r="AD11" s="434" t="s">
        <v>1399</v>
      </c>
      <c r="AE11" s="434"/>
      <c r="AF11" s="434"/>
      <c r="AG11" s="434" t="s">
        <v>1400</v>
      </c>
      <c r="AH11" s="417"/>
      <c r="AI11" s="417"/>
      <c r="AJ11" s="417"/>
      <c r="AK11" s="433"/>
    </row>
    <row r="12" spans="1:37" s="416" customFormat="1" ht="19.5" customHeight="1" x14ac:dyDescent="0.2">
      <c r="A12" s="430" t="e">
        <f>LEFT(#REF!,1)</f>
        <v>#REF!</v>
      </c>
      <c r="B12" s="395" t="e">
        <f>MID(#REF!,2,1)</f>
        <v>#REF!</v>
      </c>
      <c r="C12" s="395" t="e">
        <f>MID(#REF!,3,1)</f>
        <v>#REF!</v>
      </c>
      <c r="D12" s="395" t="e">
        <f>MID(#REF!,4,1)</f>
        <v>#REF!</v>
      </c>
      <c r="E12" s="395" t="e">
        <f>MID(#REF!,5,1)</f>
        <v>#REF!</v>
      </c>
      <c r="F12" s="395" t="e">
        <f>MID(#REF!,6,1)</f>
        <v>#REF!</v>
      </c>
      <c r="G12" s="395" t="e">
        <f>MID(#REF!,7,1)</f>
        <v>#REF!</v>
      </c>
      <c r="H12" s="395" t="e">
        <f>MID(#REF!,8,1)</f>
        <v>#REF!</v>
      </c>
      <c r="I12" s="395" t="e">
        <f>MID(#REF!,9,1)</f>
        <v>#REF!</v>
      </c>
      <c r="J12" s="402" t="e">
        <f>MID(#REF!,10,1)</f>
        <v>#REF!</v>
      </c>
      <c r="K12" s="353"/>
      <c r="L12" s="419"/>
      <c r="M12" s="419"/>
      <c r="N12" s="419"/>
      <c r="O12" s="419"/>
      <c r="P12" s="419"/>
      <c r="Q12" s="419"/>
      <c r="R12" s="419"/>
      <c r="S12" s="419"/>
      <c r="T12" s="419"/>
      <c r="U12" s="419"/>
      <c r="V12" s="425"/>
      <c r="W12" s="812" t="s">
        <v>1401</v>
      </c>
      <c r="X12" s="424"/>
      <c r="Y12" s="419"/>
      <c r="Z12" s="419"/>
      <c r="AA12" s="419"/>
      <c r="AB12" s="424" t="s">
        <v>1402</v>
      </c>
      <c r="AC12" s="419"/>
      <c r="AD12" s="395" t="e">
        <f>MID(#REF!,1,1)</f>
        <v>#REF!</v>
      </c>
      <c r="AE12" s="395" t="e">
        <f>MID(#REF!,2,1)</f>
        <v>#REF!</v>
      </c>
      <c r="AF12" s="395"/>
      <c r="AG12" s="395" t="e">
        <f>MID(#REF!,1,1)</f>
        <v>#REF!</v>
      </c>
      <c r="AH12" s="395" t="e">
        <f>MID(#REF!,2,1)</f>
        <v>#REF!</v>
      </c>
      <c r="AI12" s="395" t="e">
        <f>MID(#REF!,3,1)</f>
        <v>#REF!</v>
      </c>
      <c r="AJ12" s="395" t="e">
        <f>MID(#REF!,4,1)</f>
        <v>#REF!</v>
      </c>
      <c r="AK12" s="425"/>
    </row>
    <row r="13" spans="1:37" s="416" customFormat="1" ht="19.5" customHeight="1" thickBot="1" x14ac:dyDescent="0.3">
      <c r="A13" s="357" t="s">
        <v>1403</v>
      </c>
      <c r="B13" s="419"/>
      <c r="C13" s="419"/>
      <c r="D13" s="419"/>
      <c r="E13" s="419"/>
      <c r="F13" s="419"/>
      <c r="G13" s="419"/>
      <c r="H13" s="353"/>
      <c r="I13" s="353"/>
      <c r="J13" s="352"/>
      <c r="K13" s="353"/>
      <c r="L13" s="432" t="e">
        <f>IF(#REF!="x","x"," ")</f>
        <v>#REF!</v>
      </c>
      <c r="M13" s="424" t="s">
        <v>1404</v>
      </c>
      <c r="N13" s="426"/>
      <c r="O13" s="426"/>
      <c r="P13" s="426"/>
      <c r="Q13" s="426"/>
      <c r="R13" s="432" t="e">
        <f>IF(#REF!="x","x"," ")</f>
        <v>#REF!</v>
      </c>
      <c r="S13" s="424" t="s">
        <v>1802</v>
      </c>
      <c r="T13" s="419"/>
      <c r="U13" s="419"/>
      <c r="V13" s="425"/>
      <c r="W13" s="431"/>
      <c r="X13" s="421"/>
      <c r="Y13" s="421"/>
      <c r="Z13" s="421"/>
      <c r="AA13" s="421"/>
      <c r="AB13" s="420" t="s">
        <v>1406</v>
      </c>
      <c r="AC13" s="421"/>
      <c r="AD13" s="393" t="e">
        <f>MID(#REF!,1,1)</f>
        <v>#REF!</v>
      </c>
      <c r="AE13" s="393" t="e">
        <f>MID(#REF!,2,1)</f>
        <v>#REF!</v>
      </c>
      <c r="AF13" s="393"/>
      <c r="AG13" s="393" t="e">
        <f>MID(#REF!,1,1)</f>
        <v>#REF!</v>
      </c>
      <c r="AH13" s="393" t="e">
        <f>MID(#REF!,2,1)</f>
        <v>#REF!</v>
      </c>
      <c r="AI13" s="393" t="e">
        <f>MID(#REF!,3,1)</f>
        <v>#REF!</v>
      </c>
      <c r="AJ13" s="393" t="e">
        <f>MID(#REF!,4,1)</f>
        <v>#REF!</v>
      </c>
      <c r="AK13" s="422"/>
    </row>
    <row r="14" spans="1:37" s="416" customFormat="1" ht="19.5" customHeight="1" x14ac:dyDescent="0.2">
      <c r="A14" s="430" t="e">
        <f>LEFT(#REF!,1)</f>
        <v>#REF!</v>
      </c>
      <c r="B14" s="395" t="e">
        <f>MID(#REF!,2,1)</f>
        <v>#REF!</v>
      </c>
      <c r="C14" s="395" t="e">
        <f>MID(#REF!,3,1)</f>
        <v>#REF!</v>
      </c>
      <c r="D14" s="395" t="e">
        <f>MID(#REF!,4,1)</f>
        <v>#REF!</v>
      </c>
      <c r="E14" s="395" t="e">
        <f>MID(#REF!,5,1)</f>
        <v>#REF!</v>
      </c>
      <c r="F14" s="395" t="e">
        <f>MID(#REF!,6,1)</f>
        <v>#REF!</v>
      </c>
      <c r="G14" s="395" t="e">
        <f>MID(#REF!,7,1)</f>
        <v>#REF!</v>
      </c>
      <c r="H14" s="395" t="e">
        <f>MID(#REF!,8,1)</f>
        <v>#REF!</v>
      </c>
      <c r="I14" s="353"/>
      <c r="J14" s="352"/>
      <c r="K14" s="353"/>
      <c r="L14" s="428" t="e">
        <f>IF(#REF!="x","x", "")</f>
        <v>#REF!</v>
      </c>
      <c r="M14" s="424" t="s">
        <v>1407</v>
      </c>
      <c r="N14" s="426"/>
      <c r="O14" s="426"/>
      <c r="P14" s="426"/>
      <c r="Q14" s="426"/>
      <c r="R14" s="429" t="e">
        <f>IF(#REF!="x","x"," ")</f>
        <v>#REF!</v>
      </c>
      <c r="S14" s="424" t="s">
        <v>1803</v>
      </c>
      <c r="T14" s="419"/>
      <c r="U14" s="419"/>
      <c r="V14" s="425"/>
      <c r="W14" s="424"/>
      <c r="X14" s="419"/>
      <c r="Y14" s="356"/>
      <c r="Z14" s="353"/>
      <c r="AA14" s="353"/>
      <c r="AB14" s="426"/>
      <c r="AC14" s="353"/>
      <c r="AD14" s="428"/>
      <c r="AE14" s="428"/>
      <c r="AF14" s="428"/>
      <c r="AG14" s="428"/>
      <c r="AH14" s="428"/>
      <c r="AI14" s="428"/>
      <c r="AJ14" s="428"/>
      <c r="AK14" s="352"/>
    </row>
    <row r="15" spans="1:37" s="416" customFormat="1" ht="19.5" customHeight="1" x14ac:dyDescent="0.2">
      <c r="A15" s="357" t="s">
        <v>971</v>
      </c>
      <c r="B15" s="419"/>
      <c r="C15" s="419"/>
      <c r="D15" s="419"/>
      <c r="E15" s="419"/>
      <c r="F15" s="419"/>
      <c r="G15" s="419"/>
      <c r="H15" s="419"/>
      <c r="I15" s="353"/>
      <c r="J15" s="352"/>
      <c r="K15" s="353"/>
      <c r="L15" s="432" t="e">
        <f>IF(#REF!="x","x"," ")</f>
        <v>#REF!</v>
      </c>
      <c r="M15" s="818" t="s">
        <v>1800</v>
      </c>
      <c r="N15" s="426"/>
      <c r="O15" s="426"/>
      <c r="P15" s="426"/>
      <c r="Q15" s="426"/>
      <c r="R15" s="630" t="s">
        <v>1409</v>
      </c>
      <c r="T15" s="419"/>
      <c r="U15" s="419"/>
      <c r="V15" s="425"/>
      <c r="W15" s="424" t="s">
        <v>1410</v>
      </c>
      <c r="X15" s="419"/>
      <c r="Y15" s="356"/>
      <c r="Z15" s="353"/>
      <c r="AA15" s="353"/>
      <c r="AB15" s="424" t="s">
        <v>1402</v>
      </c>
      <c r="AC15" s="353"/>
      <c r="AD15" s="395" t="e">
        <f>MID(#REF!,1,1)</f>
        <v>#REF!</v>
      </c>
      <c r="AE15" s="395" t="e">
        <f>MID(#REF!,2,1)</f>
        <v>#REF!</v>
      </c>
      <c r="AF15" s="395"/>
      <c r="AG15" s="395" t="e">
        <f>MID(#REF!,1,1)</f>
        <v>#REF!</v>
      </c>
      <c r="AH15" s="395" t="e">
        <f>MID(#REF!,2,1)</f>
        <v>#REF!</v>
      </c>
      <c r="AI15" s="395" t="e">
        <f>MID(#REF!,3,1)</f>
        <v>#REF!</v>
      </c>
      <c r="AJ15" s="395" t="e">
        <f>MID(#REF!,4,1)</f>
        <v>#REF!</v>
      </c>
      <c r="AK15" s="352"/>
    </row>
    <row r="16" spans="1:37" s="416" customFormat="1" ht="19.5" customHeight="1" thickBot="1" x14ac:dyDescent="0.25">
      <c r="A16" s="423" t="e">
        <f>LEFT(#REF!,1)</f>
        <v>#REF!</v>
      </c>
      <c r="B16" s="348" t="e">
        <f>MID(#REF!,2,1)</f>
        <v>#REF!</v>
      </c>
      <c r="C16" s="421" t="s">
        <v>953</v>
      </c>
      <c r="D16" s="348" t="e">
        <f>MID(#REF!,3,1)</f>
        <v>#REF!</v>
      </c>
      <c r="E16" s="348" t="e">
        <f>MID(#REF!,4,1)</f>
        <v>#REF!</v>
      </c>
      <c r="F16" s="611" t="s">
        <v>953</v>
      </c>
      <c r="G16" s="348" t="e">
        <f>MID(#REF!,5,1)</f>
        <v>#REF!</v>
      </c>
      <c r="H16" s="348"/>
      <c r="I16" s="348"/>
      <c r="J16" s="347"/>
      <c r="K16" s="348"/>
      <c r="L16" s="716" t="e">
        <f>IF(#REF!="x","x", "")</f>
        <v>#REF!</v>
      </c>
      <c r="M16" s="420"/>
      <c r="N16" s="717"/>
      <c r="O16" s="717"/>
      <c r="P16" s="348"/>
      <c r="Q16" s="348"/>
      <c r="R16" s="348"/>
      <c r="S16" s="348"/>
      <c r="T16" s="421"/>
      <c r="U16" s="421"/>
      <c r="V16" s="422"/>
      <c r="W16" s="420"/>
      <c r="X16" s="421"/>
      <c r="Y16" s="349"/>
      <c r="Z16" s="348"/>
      <c r="AA16" s="348"/>
      <c r="AB16" s="420" t="s">
        <v>1406</v>
      </c>
      <c r="AC16" s="348"/>
      <c r="AD16" s="393" t="e">
        <f>MID(#REF!,1,1)</f>
        <v>#REF!</v>
      </c>
      <c r="AE16" s="393" t="e">
        <f>MID(#REF!,2,1)</f>
        <v>#REF!</v>
      </c>
      <c r="AF16" s="393"/>
      <c r="AG16" s="393" t="e">
        <f>MID(#REF!,1,1)</f>
        <v>#REF!</v>
      </c>
      <c r="AH16" s="393" t="e">
        <f>MID(#REF!,2,1)</f>
        <v>#REF!</v>
      </c>
      <c r="AI16" s="393" t="e">
        <f>MID(#REF!,3,1)</f>
        <v>#REF!</v>
      </c>
      <c r="AJ16" s="393" t="e">
        <f>MID(#REF!,4,1)</f>
        <v>#REF!</v>
      </c>
      <c r="AK16" s="347"/>
    </row>
    <row r="17" spans="1:37" s="416" customFormat="1" ht="3.75" customHeight="1" thickBot="1" x14ac:dyDescent="0.3">
      <c r="A17" s="419"/>
      <c r="B17" s="419"/>
      <c r="C17" s="419"/>
      <c r="D17" s="419"/>
      <c r="E17" s="419"/>
      <c r="F17" s="417"/>
      <c r="G17" s="419"/>
      <c r="H17" s="353"/>
      <c r="I17" s="353"/>
      <c r="J17" s="353"/>
      <c r="K17" s="353"/>
      <c r="L17" s="353"/>
      <c r="M17" s="353"/>
      <c r="N17" s="353"/>
      <c r="O17" s="353"/>
      <c r="P17" s="353"/>
      <c r="Q17" s="353"/>
      <c r="R17" s="353"/>
      <c r="S17" s="353"/>
      <c r="T17" s="419"/>
      <c r="U17" s="419"/>
      <c r="V17" s="353"/>
      <c r="W17" s="353"/>
      <c r="X17" s="353"/>
      <c r="Y17" s="353"/>
      <c r="Z17" s="353"/>
      <c r="AA17" s="353"/>
      <c r="AB17" s="353"/>
      <c r="AC17" s="353"/>
      <c r="AD17" s="353"/>
      <c r="AE17" s="353"/>
      <c r="AF17" s="353"/>
      <c r="AG17" s="353"/>
      <c r="AH17" s="353"/>
      <c r="AI17" s="353"/>
      <c r="AJ17" s="353"/>
      <c r="AK17" s="353"/>
    </row>
    <row r="18" spans="1:37" s="416" customFormat="1" ht="17.100000000000001" customHeight="1" x14ac:dyDescent="0.25">
      <c r="A18" s="823" t="s">
        <v>1804</v>
      </c>
      <c r="B18" s="820"/>
      <c r="C18" s="820"/>
      <c r="D18" s="820"/>
      <c r="E18" s="820"/>
      <c r="F18" s="820"/>
      <c r="G18" s="820"/>
      <c r="H18" s="821"/>
      <c r="I18" s="821"/>
      <c r="J18" s="821"/>
      <c r="K18" s="361"/>
      <c r="L18" s="361"/>
      <c r="M18" s="361"/>
      <c r="N18" s="361"/>
      <c r="O18" s="361"/>
      <c r="P18" s="361"/>
      <c r="Q18" s="361"/>
      <c r="R18" s="361"/>
      <c r="S18" s="361"/>
      <c r="T18" s="417"/>
      <c r="U18" s="417"/>
      <c r="V18" s="417"/>
      <c r="W18" s="361"/>
      <c r="X18" s="361"/>
      <c r="Y18" s="361"/>
      <c r="Z18" s="361"/>
      <c r="AA18" s="361"/>
      <c r="AB18" s="361"/>
      <c r="AC18" s="361"/>
      <c r="AD18" s="361"/>
      <c r="AE18" s="361"/>
      <c r="AF18" s="361"/>
      <c r="AG18" s="361"/>
      <c r="AH18" s="361"/>
      <c r="AI18" s="361"/>
      <c r="AJ18" s="361"/>
      <c r="AK18" s="360"/>
    </row>
    <row r="19" spans="1:37" s="416" customFormat="1" ht="17.100000000000001" customHeight="1" x14ac:dyDescent="0.2">
      <c r="A19" s="719"/>
      <c r="B19" s="432" t="e">
        <f>IF(#REF!="x","x"," ")</f>
        <v>#REF!</v>
      </c>
      <c r="C19" s="818" t="s">
        <v>1805</v>
      </c>
      <c r="D19" s="824"/>
      <c r="E19" s="825"/>
      <c r="F19" s="825"/>
      <c r="G19" s="825"/>
      <c r="H19" s="353"/>
      <c r="I19" s="353"/>
      <c r="J19" s="353"/>
      <c r="K19" s="432" t="e">
        <f>IF(#REF!="x","x"," ")</f>
        <v>#REF!</v>
      </c>
      <c r="L19" s="818" t="s">
        <v>1806</v>
      </c>
      <c r="M19" s="826"/>
      <c r="N19" s="826"/>
      <c r="O19" s="826"/>
      <c r="P19" s="826"/>
      <c r="Q19" s="826"/>
      <c r="R19" s="826"/>
      <c r="S19" s="826"/>
      <c r="T19" s="825"/>
      <c r="U19" s="825"/>
      <c r="V19" s="825"/>
      <c r="W19" s="827" t="e">
        <f>IF(#REF!="x","x"," ")</f>
        <v>#REF!</v>
      </c>
      <c r="X19" s="818" t="s">
        <v>1807</v>
      </c>
      <c r="Y19" s="818"/>
      <c r="Z19" s="826"/>
      <c r="AA19" s="826"/>
      <c r="AB19" s="826"/>
      <c r="AC19" s="826"/>
      <c r="AD19" s="826"/>
      <c r="AE19" s="826"/>
      <c r="AF19" s="826"/>
      <c r="AG19" s="826"/>
      <c r="AH19" s="353"/>
      <c r="AI19" s="353"/>
      <c r="AJ19" s="353"/>
      <c r="AK19" s="352"/>
    </row>
    <row r="20" spans="1:37" s="416" customFormat="1" ht="17.100000000000001" customHeight="1" thickBot="1" x14ac:dyDescent="0.25">
      <c r="A20" s="720"/>
      <c r="B20" s="421"/>
      <c r="C20" s="828" t="s">
        <v>1808</v>
      </c>
      <c r="D20" s="829"/>
      <c r="E20" s="829"/>
      <c r="F20" s="829"/>
      <c r="G20" s="829"/>
      <c r="H20" s="348"/>
      <c r="I20" s="348"/>
      <c r="J20" s="348"/>
      <c r="K20" s="348"/>
      <c r="L20" s="828" t="s">
        <v>1808</v>
      </c>
      <c r="M20" s="830"/>
      <c r="N20" s="830"/>
      <c r="O20" s="830"/>
      <c r="P20" s="830"/>
      <c r="Q20" s="348"/>
      <c r="R20" s="348"/>
      <c r="S20" s="348"/>
      <c r="T20" s="421"/>
      <c r="U20" s="421"/>
      <c r="V20" s="421"/>
      <c r="W20" s="348"/>
      <c r="X20" s="828" t="s">
        <v>1809</v>
      </c>
      <c r="Y20" s="828"/>
      <c r="Z20" s="830"/>
      <c r="AA20" s="830"/>
      <c r="AB20" s="830"/>
      <c r="AC20" s="830"/>
      <c r="AD20" s="830"/>
      <c r="AE20" s="830"/>
      <c r="AF20" s="830"/>
      <c r="AG20" s="830"/>
      <c r="AH20" s="830"/>
      <c r="AI20" s="348"/>
      <c r="AJ20" s="348"/>
      <c r="AK20" s="347"/>
    </row>
    <row r="21" spans="1:37" s="416" customFormat="1" ht="3.75" customHeight="1" thickBot="1" x14ac:dyDescent="0.3">
      <c r="H21" s="346"/>
      <c r="I21" s="346"/>
      <c r="J21" s="346"/>
      <c r="K21" s="346"/>
      <c r="L21" s="346"/>
      <c r="M21" s="346"/>
      <c r="N21" s="346"/>
      <c r="O21" s="346"/>
      <c r="P21" s="346"/>
      <c r="Q21" s="346"/>
      <c r="R21" s="346"/>
      <c r="S21" s="346"/>
      <c r="W21" s="346"/>
      <c r="X21" s="346"/>
      <c r="Y21" s="346"/>
      <c r="Z21" s="346"/>
      <c r="AA21" s="346"/>
      <c r="AB21" s="346"/>
      <c r="AC21" s="346"/>
      <c r="AD21" s="346"/>
      <c r="AE21" s="346"/>
      <c r="AF21" s="346"/>
      <c r="AG21" s="346"/>
      <c r="AH21" s="346"/>
      <c r="AI21" s="346"/>
      <c r="AJ21" s="346"/>
      <c r="AK21" s="346"/>
    </row>
    <row r="22" spans="1:37" s="416" customFormat="1" ht="16.5" x14ac:dyDescent="0.25">
      <c r="A22" s="418" t="s">
        <v>1411</v>
      </c>
      <c r="B22" s="417"/>
      <c r="C22" s="417"/>
      <c r="D22" s="417"/>
      <c r="E22" s="417"/>
      <c r="F22" s="417"/>
      <c r="G22" s="417"/>
      <c r="H22" s="361"/>
      <c r="I22" s="361"/>
      <c r="J22" s="361"/>
      <c r="K22" s="361"/>
      <c r="L22" s="361"/>
      <c r="M22" s="361"/>
      <c r="N22" s="361"/>
      <c r="O22" s="361"/>
      <c r="P22" s="361"/>
      <c r="Q22" s="361"/>
      <c r="R22" s="361"/>
      <c r="S22" s="361"/>
      <c r="T22" s="417"/>
      <c r="U22" s="417"/>
      <c r="V22" s="417"/>
      <c r="W22" s="361"/>
      <c r="X22" s="361"/>
      <c r="Y22" s="361"/>
      <c r="Z22" s="361"/>
      <c r="AA22" s="361"/>
      <c r="AB22" s="361"/>
      <c r="AC22" s="361"/>
      <c r="AD22" s="361"/>
      <c r="AE22" s="361"/>
      <c r="AF22" s="361"/>
      <c r="AG22" s="361"/>
      <c r="AH22" s="361"/>
      <c r="AI22" s="361"/>
      <c r="AJ22" s="361"/>
      <c r="AK22" s="360"/>
    </row>
    <row r="23" spans="1:37" s="416" customFormat="1" ht="19.5" customHeight="1" x14ac:dyDescent="0.25">
      <c r="A23" s="403" t="e">
        <f>+LEFT(#REF!,1)</f>
        <v>#REF!</v>
      </c>
      <c r="B23" s="395" t="e">
        <f>+MID(#REF!,2,1)</f>
        <v>#REF!</v>
      </c>
      <c r="C23" s="395" t="e">
        <f>+MID(#REF!,3,1)</f>
        <v>#REF!</v>
      </c>
      <c r="D23" s="395" t="e">
        <f>+MID(#REF!,4,1)</f>
        <v>#REF!</v>
      </c>
      <c r="E23" s="395" t="e">
        <f>+MID(#REF!,5,1)</f>
        <v>#REF!</v>
      </c>
      <c r="F23" s="395" t="e">
        <f>+MID(#REF!,6,1)</f>
        <v>#REF!</v>
      </c>
      <c r="G23" s="395" t="e">
        <f>+MID(#REF!,7,1)</f>
        <v>#REF!</v>
      </c>
      <c r="H23" s="395" t="e">
        <f>+MID(#REF!,8,1)</f>
        <v>#REF!</v>
      </c>
      <c r="I23" s="395" t="e">
        <f>+MID(#REF!,9,1)</f>
        <v>#REF!</v>
      </c>
      <c r="J23" s="395" t="e">
        <f>+MID(#REF!,10,1)</f>
        <v>#REF!</v>
      </c>
      <c r="K23" s="395" t="e">
        <f>+MID(#REF!,11,1)</f>
        <v>#REF!</v>
      </c>
      <c r="L23" s="395" t="e">
        <f>+MID(#REF!,12,1)</f>
        <v>#REF!</v>
      </c>
      <c r="M23" s="395" t="e">
        <f>+MID(#REF!,13,1)</f>
        <v>#REF!</v>
      </c>
      <c r="N23" s="395" t="e">
        <f>+MID(#REF!,14,1)</f>
        <v>#REF!</v>
      </c>
      <c r="O23" s="395" t="e">
        <f>+MID(#REF!,15,1)</f>
        <v>#REF!</v>
      </c>
      <c r="P23" s="395" t="e">
        <f>+MID(#REF!,16,1)</f>
        <v>#REF!</v>
      </c>
      <c r="Q23" s="395" t="e">
        <f>+MID(#REF!,17,1)</f>
        <v>#REF!</v>
      </c>
      <c r="R23" s="395" t="e">
        <f>+MID(#REF!,18,1)</f>
        <v>#REF!</v>
      </c>
      <c r="S23" s="395" t="e">
        <f>+MID(#REF!,19,1)</f>
        <v>#REF!</v>
      </c>
      <c r="T23" s="395" t="e">
        <f>+MID(#REF!,20,1)</f>
        <v>#REF!</v>
      </c>
      <c r="U23" s="395" t="e">
        <f>+MID(#REF!,21,1)</f>
        <v>#REF!</v>
      </c>
      <c r="V23" s="395" t="e">
        <f>+MID(#REF!,22,1)</f>
        <v>#REF!</v>
      </c>
      <c r="W23" s="395" t="e">
        <f>+MID(#REF!,23,1)</f>
        <v>#REF!</v>
      </c>
      <c r="X23" s="395" t="e">
        <f>+MID(#REF!,24,1)</f>
        <v>#REF!</v>
      </c>
      <c r="Y23" s="395" t="e">
        <f>+MID(#REF!,25,1)</f>
        <v>#REF!</v>
      </c>
      <c r="Z23" s="395" t="e">
        <f>+MID(#REF!,26,1)</f>
        <v>#REF!</v>
      </c>
      <c r="AA23" s="395" t="e">
        <f>+MID(#REF!,27,1)</f>
        <v>#REF!</v>
      </c>
      <c r="AB23" s="395" t="e">
        <f>+MID(#REF!,28,1)</f>
        <v>#REF!</v>
      </c>
      <c r="AC23" s="395" t="e">
        <f>+MID(#REF!,29,1)</f>
        <v>#REF!</v>
      </c>
      <c r="AD23" s="395" t="e">
        <f>+MID(#REF!,30,1)</f>
        <v>#REF!</v>
      </c>
      <c r="AE23" s="395" t="e">
        <f>+MID(#REF!,31,1)</f>
        <v>#REF!</v>
      </c>
      <c r="AF23" s="395" t="e">
        <f>+MID(#REF!,32,1)</f>
        <v>#REF!</v>
      </c>
      <c r="AG23" s="395" t="e">
        <f>+MID(#REF!,33,1)</f>
        <v>#REF!</v>
      </c>
      <c r="AH23" s="395" t="e">
        <f>+MID(#REF!,34,1)</f>
        <v>#REF!</v>
      </c>
      <c r="AI23" s="395" t="e">
        <f>+MID(#REF!,35,1)</f>
        <v>#REF!</v>
      </c>
      <c r="AJ23" s="395" t="e">
        <f>+MID(#REF!,36,1)</f>
        <v>#REF!</v>
      </c>
      <c r="AK23" s="402" t="e">
        <f>+MID(#REF!,37,1)</f>
        <v>#REF!</v>
      </c>
    </row>
    <row r="24" spans="1:37" ht="19.5" customHeight="1" x14ac:dyDescent="0.25">
      <c r="A24" s="403" t="e">
        <f>+MID(#REF!,38,1)</f>
        <v>#REF!</v>
      </c>
      <c r="B24" s="395" t="e">
        <f>+MID(#REF!,39,1)</f>
        <v>#REF!</v>
      </c>
      <c r="C24" s="395" t="e">
        <f>+MID(#REF!,40,1)</f>
        <v>#REF!</v>
      </c>
      <c r="D24" s="395" t="e">
        <f>+MID(#REF!,41,1)</f>
        <v>#REF!</v>
      </c>
      <c r="E24" s="395" t="e">
        <f>+MID(#REF!,42,1)</f>
        <v>#REF!</v>
      </c>
      <c r="F24" s="395" t="e">
        <f>+MID(#REF!,43,1)</f>
        <v>#REF!</v>
      </c>
      <c r="G24" s="395" t="e">
        <f>+MID(#REF!,44,1)</f>
        <v>#REF!</v>
      </c>
      <c r="H24" s="395" t="e">
        <f>+MID(#REF!,45,1)</f>
        <v>#REF!</v>
      </c>
      <c r="I24" s="395" t="e">
        <f>+MID(#REF!,46,1)</f>
        <v>#REF!</v>
      </c>
      <c r="J24" s="395" t="e">
        <f>+MID(#REF!,47,1)</f>
        <v>#REF!</v>
      </c>
      <c r="K24" s="395" t="e">
        <f>+MID(#REF!,48,1)</f>
        <v>#REF!</v>
      </c>
      <c r="L24" s="395" t="e">
        <f>+MID(#REF!,49,1)</f>
        <v>#REF!</v>
      </c>
      <c r="M24" s="395" t="e">
        <f>+MID(#REF!,50,1)</f>
        <v>#REF!</v>
      </c>
      <c r="N24" s="395" t="e">
        <f>+MID(#REF!,51,1)</f>
        <v>#REF!</v>
      </c>
      <c r="O24" s="395" t="e">
        <f>+MID(#REF!,52,1)</f>
        <v>#REF!</v>
      </c>
      <c r="P24" s="395" t="e">
        <f>+MID(#REF!,53,1)</f>
        <v>#REF!</v>
      </c>
      <c r="Q24" s="395" t="e">
        <f>+MID(#REF!,54,1)</f>
        <v>#REF!</v>
      </c>
      <c r="R24" s="395" t="e">
        <f>+MID(#REF!,55,1)</f>
        <v>#REF!</v>
      </c>
      <c r="S24" s="395" t="e">
        <f>+MID(#REF!,56,1)</f>
        <v>#REF!</v>
      </c>
      <c r="T24" s="395" t="e">
        <f>+MID(#REF!,57,1)</f>
        <v>#REF!</v>
      </c>
      <c r="U24" s="395" t="e">
        <f>+MID(#REF!,58,1)</f>
        <v>#REF!</v>
      </c>
      <c r="V24" s="395" t="e">
        <f>+MID(#REF!,59,1)</f>
        <v>#REF!</v>
      </c>
      <c r="W24" s="395" t="e">
        <f>+MID(#REF!,60,1)</f>
        <v>#REF!</v>
      </c>
      <c r="X24" s="395" t="e">
        <f>+MID(#REF!,61,1)</f>
        <v>#REF!</v>
      </c>
      <c r="Y24" s="395" t="e">
        <f>+MID(#REF!,62,1)</f>
        <v>#REF!</v>
      </c>
      <c r="Z24" s="395" t="e">
        <f>+MID(#REF!,63,1)</f>
        <v>#REF!</v>
      </c>
      <c r="AA24" s="395" t="e">
        <f>+MID(#REF!,64,1)</f>
        <v>#REF!</v>
      </c>
      <c r="AB24" s="395" t="e">
        <f>+MID(#REF!,65,1)</f>
        <v>#REF!</v>
      </c>
      <c r="AC24" s="395" t="e">
        <f>+MID(#REF!,66,1)</f>
        <v>#REF!</v>
      </c>
      <c r="AD24" s="395" t="e">
        <f>+MID(#REF!,67,1)</f>
        <v>#REF!</v>
      </c>
      <c r="AE24" s="395" t="e">
        <f>+MID(#REF!,68,1)</f>
        <v>#REF!</v>
      </c>
      <c r="AF24" s="395" t="e">
        <f>+MID(#REF!,69,1)</f>
        <v>#REF!</v>
      </c>
      <c r="AG24" s="395" t="e">
        <f>+MID(#REF!,70,1)</f>
        <v>#REF!</v>
      </c>
      <c r="AH24" s="395" t="e">
        <f>+MID(#REF!,71,1)</f>
        <v>#REF!</v>
      </c>
      <c r="AI24" s="395" t="e">
        <f>+MID(#REF!,72,1)</f>
        <v>#REF!</v>
      </c>
      <c r="AJ24" s="395" t="e">
        <f>+MID(#REF!,73,1)</f>
        <v>#REF!</v>
      </c>
      <c r="AK24" s="402" t="e">
        <f>+MID(#REF!,74,1)</f>
        <v>#REF!</v>
      </c>
    </row>
    <row r="25" spans="1:37" ht="14.25" customHeight="1" x14ac:dyDescent="0.25">
      <c r="A25" s="415"/>
      <c r="B25" s="414"/>
      <c r="C25" s="414"/>
      <c r="D25" s="414"/>
      <c r="E25" s="414"/>
      <c r="F25" s="414"/>
      <c r="G25" s="414"/>
      <c r="H25" s="414"/>
      <c r="I25" s="414"/>
      <c r="J25" s="414"/>
      <c r="K25" s="414"/>
      <c r="L25" s="414"/>
      <c r="M25" s="414"/>
      <c r="N25" s="414"/>
      <c r="O25" s="414"/>
      <c r="P25" s="414"/>
      <c r="Q25" s="414"/>
      <c r="R25" s="414"/>
      <c r="S25" s="414"/>
      <c r="T25" s="414"/>
      <c r="U25" s="414"/>
      <c r="V25" s="414"/>
      <c r="W25" s="413"/>
      <c r="X25" s="413"/>
      <c r="Y25" s="413"/>
      <c r="Z25" s="413"/>
      <c r="AA25" s="413"/>
      <c r="AB25" s="413"/>
      <c r="AC25" s="413"/>
      <c r="AD25" s="413"/>
      <c r="AE25" s="413"/>
      <c r="AF25" s="413"/>
      <c r="AG25" s="413"/>
      <c r="AH25" s="413"/>
      <c r="AI25" s="413"/>
      <c r="AJ25" s="413"/>
      <c r="AK25" s="412"/>
    </row>
    <row r="26" spans="1:37" ht="19.5" hidden="1" customHeight="1" x14ac:dyDescent="0.25">
      <c r="A26" s="411"/>
      <c r="B26" s="410"/>
      <c r="C26" s="410"/>
      <c r="D26" s="410"/>
      <c r="E26" s="410"/>
      <c r="F26" s="410"/>
      <c r="G26" s="410" t="e">
        <f>+MID(#REF!,7,1)</f>
        <v>#REF!</v>
      </c>
      <c r="H26" s="410" t="e">
        <f>+MID(#REF!,8,1)</f>
        <v>#REF!</v>
      </c>
      <c r="I26" s="410" t="e">
        <f>+MID(#REF!,9,1)</f>
        <v>#REF!</v>
      </c>
      <c r="J26" s="410" t="e">
        <f>+MID(#REF!,10,1)</f>
        <v>#REF!</v>
      </c>
      <c r="K26" s="410" t="e">
        <f>+MID(#REF!,11,1)</f>
        <v>#REF!</v>
      </c>
      <c r="L26" s="410" t="e">
        <f>+MID(#REF!,12,1)</f>
        <v>#REF!</v>
      </c>
      <c r="M26" s="410" t="e">
        <f>+MID(#REF!,13,1)</f>
        <v>#REF!</v>
      </c>
      <c r="N26" s="410" t="e">
        <f>+MID(#REF!,14,1)</f>
        <v>#REF!</v>
      </c>
      <c r="O26" s="410" t="e">
        <f>+MID(#REF!,15,1)</f>
        <v>#REF!</v>
      </c>
      <c r="P26" s="410" t="e">
        <f>+MID(#REF!,16,1)</f>
        <v>#REF!</v>
      </c>
      <c r="Q26" s="410" t="e">
        <f>+MID(#REF!,17,1)</f>
        <v>#REF!</v>
      </c>
      <c r="R26" s="410" t="e">
        <f>+MID(#REF!,18,1)</f>
        <v>#REF!</v>
      </c>
      <c r="S26" s="410" t="e">
        <f>+MID(#REF!,19,1)</f>
        <v>#REF!</v>
      </c>
      <c r="T26" s="410" t="e">
        <f>+MID(#REF!,20,1)</f>
        <v>#REF!</v>
      </c>
      <c r="U26" s="410" t="e">
        <f>+MID(#REF!,21,1)</f>
        <v>#REF!</v>
      </c>
      <c r="V26" s="410" t="e">
        <f>+MID(#REF!,22,1)</f>
        <v>#REF!</v>
      </c>
      <c r="W26" s="410" t="e">
        <f>+MID(#REF!,23,1)</f>
        <v>#REF!</v>
      </c>
      <c r="X26" s="410" t="e">
        <f>+MID(#REF!,24,1)</f>
        <v>#REF!</v>
      </c>
      <c r="Y26" s="410" t="e">
        <f>+MID(#REF!,25,1)</f>
        <v>#REF!</v>
      </c>
      <c r="Z26" s="410" t="e">
        <f>+MID(#REF!,26,1)</f>
        <v>#REF!</v>
      </c>
      <c r="AA26" s="410" t="e">
        <f>+MID(#REF!,27,1)</f>
        <v>#REF!</v>
      </c>
      <c r="AB26" s="410" t="e">
        <f>+MID(#REF!,28,1)</f>
        <v>#REF!</v>
      </c>
      <c r="AC26" s="410" t="e">
        <f>+MID(#REF!,29,1)</f>
        <v>#REF!</v>
      </c>
      <c r="AD26" s="410" t="e">
        <f>+MID(#REF!,30,1)</f>
        <v>#REF!</v>
      </c>
      <c r="AE26" s="410" t="e">
        <f>+MID(#REF!,31,1)</f>
        <v>#REF!</v>
      </c>
      <c r="AF26" s="410" t="e">
        <f>+MID(#REF!,32,1)</f>
        <v>#REF!</v>
      </c>
      <c r="AG26" s="410" t="e">
        <f>+MID(#REF!,33,1)</f>
        <v>#REF!</v>
      </c>
      <c r="AH26" s="410" t="e">
        <f>+MID(#REF!,34,1)</f>
        <v>#REF!</v>
      </c>
      <c r="AI26" s="410" t="e">
        <f>+MID(#REF!,35,1)</f>
        <v>#REF!</v>
      </c>
      <c r="AJ26" s="410" t="e">
        <f>+MID(#REF!,36,1)</f>
        <v>#REF!</v>
      </c>
      <c r="AK26" s="409" t="e">
        <f>+MID(#REF!,37,1)</f>
        <v>#REF!</v>
      </c>
    </row>
    <row r="27" spans="1:37" s="404" customFormat="1" ht="12" customHeight="1" x14ac:dyDescent="0.25">
      <c r="A27" s="633" t="s">
        <v>1412</v>
      </c>
      <c r="B27" s="633"/>
      <c r="C27" s="407"/>
      <c r="D27" s="407"/>
      <c r="E27" s="407"/>
      <c r="F27" s="407"/>
      <c r="G27" s="407"/>
      <c r="H27" s="407"/>
      <c r="I27" s="407"/>
      <c r="J27" s="407"/>
      <c r="K27" s="407"/>
      <c r="L27" s="407"/>
      <c r="M27" s="407"/>
      <c r="N27" s="407"/>
      <c r="O27" s="407"/>
      <c r="P27" s="407"/>
      <c r="Q27" s="407"/>
      <c r="R27" s="407"/>
      <c r="S27" s="407"/>
      <c r="T27" s="407"/>
      <c r="U27" s="407"/>
      <c r="V27" s="407"/>
      <c r="W27" s="406"/>
      <c r="X27" s="406"/>
      <c r="Y27" s="406"/>
      <c r="Z27" s="406"/>
      <c r="AA27" s="406"/>
      <c r="AB27" s="406"/>
      <c r="AC27" s="406"/>
      <c r="AD27" s="406"/>
      <c r="AE27" s="406"/>
      <c r="AF27" s="406"/>
      <c r="AG27" s="406"/>
      <c r="AH27" s="406"/>
      <c r="AI27" s="406"/>
      <c r="AJ27" s="406"/>
      <c r="AK27" s="405"/>
    </row>
    <row r="28" spans="1:37" x14ac:dyDescent="0.25">
      <c r="A28" s="400" t="s">
        <v>1413</v>
      </c>
      <c r="B28" s="814"/>
      <c r="C28" s="814"/>
      <c r="D28" s="814"/>
      <c r="E28" s="814"/>
      <c r="F28" s="814"/>
      <c r="G28" s="814"/>
      <c r="H28" s="814"/>
      <c r="I28" s="814"/>
      <c r="J28" s="814"/>
      <c r="K28" s="814"/>
      <c r="L28" s="814"/>
      <c r="M28" s="814"/>
      <c r="N28" s="814"/>
      <c r="O28" s="814"/>
      <c r="P28" s="814"/>
      <c r="Q28" s="814"/>
      <c r="R28" s="814"/>
      <c r="S28" s="814"/>
      <c r="T28" s="814"/>
      <c r="U28" s="814"/>
      <c r="V28" s="814"/>
      <c r="W28" s="353"/>
      <c r="X28" s="353"/>
      <c r="Y28" s="353"/>
      <c r="Z28" s="353"/>
      <c r="AA28" s="353"/>
      <c r="AB28" s="814"/>
      <c r="AC28" s="353"/>
      <c r="AD28" s="356" t="s">
        <v>1414</v>
      </c>
      <c r="AE28" s="353"/>
      <c r="AF28" s="353"/>
      <c r="AG28" s="353"/>
      <c r="AH28" s="353"/>
      <c r="AI28" s="353"/>
      <c r="AJ28" s="353"/>
      <c r="AK28" s="352"/>
    </row>
    <row r="29" spans="1:37" ht="19.5" customHeight="1" x14ac:dyDescent="0.25">
      <c r="A29" s="403" t="e">
        <f>+LEFT(#REF!,1)</f>
        <v>#REF!</v>
      </c>
      <c r="B29" s="395" t="e">
        <f>+MID(#REF!,2,1)</f>
        <v>#REF!</v>
      </c>
      <c r="C29" s="395" t="e">
        <f>+MID(#REF!,3,1)</f>
        <v>#REF!</v>
      </c>
      <c r="D29" s="395" t="e">
        <f>+MID(#REF!,4,1)</f>
        <v>#REF!</v>
      </c>
      <c r="E29" s="395" t="e">
        <f>+MID(#REF!,5,1)</f>
        <v>#REF!</v>
      </c>
      <c r="F29" s="395" t="e">
        <f>+MID(#REF!,6,1)</f>
        <v>#REF!</v>
      </c>
      <c r="G29" s="395" t="e">
        <f>+MID(#REF!,7,1)</f>
        <v>#REF!</v>
      </c>
      <c r="H29" s="395" t="e">
        <f>+MID(#REF!,8,1)</f>
        <v>#REF!</v>
      </c>
      <c r="I29" s="395" t="e">
        <f>+MID(#REF!,9,1)</f>
        <v>#REF!</v>
      </c>
      <c r="J29" s="395" t="e">
        <f>+MID(#REF!,10,1)</f>
        <v>#REF!</v>
      </c>
      <c r="K29" s="395" t="e">
        <f>+MID(#REF!,11,1)</f>
        <v>#REF!</v>
      </c>
      <c r="L29" s="395" t="e">
        <f>+MID(#REF!,12,1)</f>
        <v>#REF!</v>
      </c>
      <c r="M29" s="395" t="e">
        <f>+MID(#REF!,13,1)</f>
        <v>#REF!</v>
      </c>
      <c r="N29" s="395" t="e">
        <f>+MID(#REF!,14,1)</f>
        <v>#REF!</v>
      </c>
      <c r="O29" s="395" t="e">
        <f>+MID(#REF!,15,1)</f>
        <v>#REF!</v>
      </c>
      <c r="P29" s="395" t="e">
        <f>+MID(#REF!,16,1)</f>
        <v>#REF!</v>
      </c>
      <c r="Q29" s="395" t="e">
        <f>+MID(#REF!,17,1)</f>
        <v>#REF!</v>
      </c>
      <c r="R29" s="395" t="e">
        <f>+MID(#REF!,18,1)</f>
        <v>#REF!</v>
      </c>
      <c r="S29" s="395" t="e">
        <f>+MID(#REF!,19,1)</f>
        <v>#REF!</v>
      </c>
      <c r="T29" s="395" t="e">
        <f>+MID(#REF!,20,1)</f>
        <v>#REF!</v>
      </c>
      <c r="U29" s="395" t="e">
        <f>+MID(#REF!,21,1)</f>
        <v>#REF!</v>
      </c>
      <c r="V29" s="395" t="e">
        <f>+MID(#REF!,22,1)</f>
        <v>#REF!</v>
      </c>
      <c r="W29" s="395" t="e">
        <f>+MID(#REF!,23,1)</f>
        <v>#REF!</v>
      </c>
      <c r="X29" s="395" t="e">
        <f>+MID(#REF!,24,1)</f>
        <v>#REF!</v>
      </c>
      <c r="Y29" s="395" t="e">
        <f>+MID(#REF!,25,1)</f>
        <v>#REF!</v>
      </c>
      <c r="Z29" s="395" t="e">
        <f>+MID(#REF!,26,1)</f>
        <v>#REF!</v>
      </c>
      <c r="AA29" s="395" t="e">
        <f>+MID(#REF!,27,1)</f>
        <v>#REF!</v>
      </c>
      <c r="AB29" s="395" t="e">
        <f>+MID(#REF!,28,1)</f>
        <v>#REF!</v>
      </c>
      <c r="AC29" s="397"/>
      <c r="AD29" s="395" t="e">
        <f>+LEFT(#REF!,1)</f>
        <v>#REF!</v>
      </c>
      <c r="AE29" s="395" t="e">
        <f>+MID(#REF!,2,1)</f>
        <v>#REF!</v>
      </c>
      <c r="AF29" s="395" t="e">
        <f>+MID(#REF!,3,1)</f>
        <v>#REF!</v>
      </c>
      <c r="AG29" s="395" t="e">
        <f>+MID(#REF!,4,1)</f>
        <v>#REF!</v>
      </c>
      <c r="AH29" s="395" t="e">
        <f>+MID(#REF!,5,1)</f>
        <v>#REF!</v>
      </c>
      <c r="AI29" s="395" t="e">
        <f>+MID(#REF!,6,1)</f>
        <v>#REF!</v>
      </c>
      <c r="AJ29" s="395" t="e">
        <f>+MID(#REF!,7,1)</f>
        <v>#REF!</v>
      </c>
      <c r="AK29" s="402" t="e">
        <f>+MID(#REF!,8,1)</f>
        <v>#REF!</v>
      </c>
    </row>
    <row r="30" spans="1:37" x14ac:dyDescent="0.25">
      <c r="A30" s="400" t="s">
        <v>1415</v>
      </c>
      <c r="B30" s="814"/>
      <c r="C30" s="814"/>
      <c r="D30" s="814"/>
      <c r="E30" s="814"/>
      <c r="F30" s="814"/>
      <c r="G30" s="399" t="s">
        <v>1416</v>
      </c>
      <c r="H30" s="399"/>
      <c r="I30" s="399"/>
      <c r="J30" s="399"/>
      <c r="K30" s="399"/>
      <c r="L30" s="399"/>
      <c r="M30" s="399"/>
      <c r="N30" s="399"/>
      <c r="O30" s="399"/>
      <c r="P30" s="399"/>
      <c r="Q30" s="399"/>
      <c r="R30" s="399"/>
      <c r="S30" s="399"/>
      <c r="T30" s="399"/>
      <c r="U30" s="399"/>
      <c r="V30" s="399"/>
      <c r="W30" s="399"/>
      <c r="X30" s="399"/>
      <c r="Y30" s="399"/>
      <c r="Z30" s="399"/>
      <c r="AA30" s="399"/>
      <c r="AB30" s="399"/>
      <c r="AC30" s="399"/>
      <c r="AD30" s="399"/>
      <c r="AE30" s="353"/>
      <c r="AF30" s="353"/>
      <c r="AG30" s="353"/>
      <c r="AH30" s="353"/>
      <c r="AI30" s="353"/>
      <c r="AJ30" s="353"/>
      <c r="AK30" s="352"/>
    </row>
    <row r="31" spans="1:37" s="401" customFormat="1" ht="19.5" customHeight="1" x14ac:dyDescent="0.25">
      <c r="A31" s="403" t="e">
        <f>+LEFT(#REF!,1)</f>
        <v>#REF!</v>
      </c>
      <c r="B31" s="395" t="e">
        <f>+MID(#REF!,2,1)</f>
        <v>#REF!</v>
      </c>
      <c r="C31" s="395" t="e">
        <f>+MID(#REF!,3,1)</f>
        <v>#REF!</v>
      </c>
      <c r="D31" s="395" t="e">
        <f>+MID(#REF!,4,1)</f>
        <v>#REF!</v>
      </c>
      <c r="E31" s="395" t="e">
        <f>+MID(#REF!,5,1)</f>
        <v>#REF!</v>
      </c>
      <c r="F31" s="395"/>
      <c r="G31" s="395" t="e">
        <f>+LEFT(#REF!,1)</f>
        <v>#REF!</v>
      </c>
      <c r="H31" s="395" t="e">
        <f>+MID(#REF!,2,1)</f>
        <v>#REF!</v>
      </c>
      <c r="I31" s="395" t="e">
        <f>+MID(#REF!,3,1)</f>
        <v>#REF!</v>
      </c>
      <c r="J31" s="395" t="e">
        <f>+MID(#REF!,4,1)</f>
        <v>#REF!</v>
      </c>
      <c r="K31" s="395" t="e">
        <f>+MID(#REF!,5,1)</f>
        <v>#REF!</v>
      </c>
      <c r="L31" s="395" t="e">
        <f>+MID(#REF!,6,1)</f>
        <v>#REF!</v>
      </c>
      <c r="M31" s="395" t="e">
        <f>+MID(#REF!,7,1)</f>
        <v>#REF!</v>
      </c>
      <c r="N31" s="395" t="e">
        <f>+MID(#REF!,8,1)</f>
        <v>#REF!</v>
      </c>
      <c r="O31" s="395" t="e">
        <f>+MID(#REF!,9,1)</f>
        <v>#REF!</v>
      </c>
      <c r="P31" s="395" t="e">
        <f>+MID(#REF!,10,1)</f>
        <v>#REF!</v>
      </c>
      <c r="Q31" s="395" t="e">
        <f>+MID(#REF!,11,1)</f>
        <v>#REF!</v>
      </c>
      <c r="R31" s="395" t="e">
        <f>+MID(#REF!,12,1)</f>
        <v>#REF!</v>
      </c>
      <c r="S31" s="395" t="e">
        <f>+MID(#REF!,13,1)</f>
        <v>#REF!</v>
      </c>
      <c r="T31" s="395" t="e">
        <f>+MID(#REF!,14,1)</f>
        <v>#REF!</v>
      </c>
      <c r="U31" s="395" t="e">
        <f>+MID(#REF!,15,1)</f>
        <v>#REF!</v>
      </c>
      <c r="V31" s="395" t="e">
        <f>+MID(#REF!,16,1)</f>
        <v>#REF!</v>
      </c>
      <c r="W31" s="395" t="e">
        <f>+MID(#REF!,17,1)</f>
        <v>#REF!</v>
      </c>
      <c r="X31" s="395" t="e">
        <f>+MID(#REF!,18,1)</f>
        <v>#REF!</v>
      </c>
      <c r="Y31" s="395" t="e">
        <f>+MID(#REF!,19,1)</f>
        <v>#REF!</v>
      </c>
      <c r="Z31" s="395" t="e">
        <f>+MID(#REF!,20,1)</f>
        <v>#REF!</v>
      </c>
      <c r="AA31" s="395" t="e">
        <f>+MID(#REF!,21,1)</f>
        <v>#REF!</v>
      </c>
      <c r="AB31" s="395" t="e">
        <f>+MID(#REF!,22,1)</f>
        <v>#REF!</v>
      </c>
      <c r="AC31" s="395" t="e">
        <f>+MID(#REF!,23,1)</f>
        <v>#REF!</v>
      </c>
      <c r="AD31" s="395" t="e">
        <f>+MID(#REF!,24,1)</f>
        <v>#REF!</v>
      </c>
      <c r="AE31" s="395" t="e">
        <f>+MID(#REF!,25,1)</f>
        <v>#REF!</v>
      </c>
      <c r="AF31" s="395" t="e">
        <f>+MID(#REF!,26,1)</f>
        <v>#REF!</v>
      </c>
      <c r="AG31" s="395" t="e">
        <f>+MID(#REF!,27,1)</f>
        <v>#REF!</v>
      </c>
      <c r="AH31" s="395" t="e">
        <f>+MID(#REF!,28,1)</f>
        <v>#REF!</v>
      </c>
      <c r="AI31" s="395" t="e">
        <f>+MID(#REF!,29,1)</f>
        <v>#REF!</v>
      </c>
      <c r="AJ31" s="395" t="e">
        <f>+MID(#REF!,30,1)</f>
        <v>#REF!</v>
      </c>
      <c r="AK31" s="402" t="e">
        <f>+MID(#REF!,31,1)</f>
        <v>#REF!</v>
      </c>
    </row>
    <row r="32" spans="1:37" s="401" customFormat="1" ht="12.75" customHeight="1" x14ac:dyDescent="0.25">
      <c r="A32" s="831" t="s">
        <v>1810</v>
      </c>
      <c r="B32" s="832"/>
      <c r="C32" s="832"/>
      <c r="D32" s="832"/>
      <c r="E32" s="832"/>
      <c r="F32" s="832"/>
      <c r="G32" s="832"/>
      <c r="H32" s="832"/>
      <c r="I32" s="832"/>
      <c r="J32" s="832"/>
      <c r="K32" s="832"/>
      <c r="L32" s="832"/>
      <c r="M32" s="832"/>
      <c r="N32" s="832"/>
      <c r="O32" s="832"/>
      <c r="P32" s="832"/>
      <c r="Q32" s="832"/>
      <c r="R32" s="832"/>
      <c r="S32" s="832"/>
      <c r="T32" s="395"/>
      <c r="U32" s="395"/>
      <c r="V32" s="395"/>
      <c r="W32" s="395"/>
      <c r="X32" s="395"/>
      <c r="Y32" s="395"/>
      <c r="Z32" s="395"/>
      <c r="AA32" s="395"/>
      <c r="AB32" s="395"/>
      <c r="AC32" s="395"/>
      <c r="AD32" s="395"/>
      <c r="AE32" s="395"/>
      <c r="AF32" s="395"/>
      <c r="AG32" s="395"/>
      <c r="AH32" s="395"/>
      <c r="AI32" s="395"/>
      <c r="AJ32" s="395"/>
      <c r="AK32" s="402"/>
    </row>
    <row r="33" spans="1:38" s="401" customFormat="1" ht="19.5" customHeight="1" x14ac:dyDescent="0.25">
      <c r="A33" s="403" t="e">
        <f>+LEFT(#REF!,1)</f>
        <v>#REF!</v>
      </c>
      <c r="B33" s="395" t="e">
        <f>+MID(#REF!,2,1)</f>
        <v>#REF!</v>
      </c>
      <c r="C33" s="395" t="e">
        <f>+MID(#REF!,3,1)</f>
        <v>#REF!</v>
      </c>
      <c r="D33" s="395" t="e">
        <f>+MID(#REF!,4,1)</f>
        <v>#REF!</v>
      </c>
      <c r="E33" s="395" t="e">
        <f>+MID(#REF!,5,1)</f>
        <v>#REF!</v>
      </c>
      <c r="F33" s="395" t="e">
        <f>+MID(#REF!,6,1)</f>
        <v>#REF!</v>
      </c>
      <c r="G33" s="395" t="e">
        <f>+MID(#REF!,7,1)</f>
        <v>#REF!</v>
      </c>
      <c r="H33" s="395" t="e">
        <f>+MID(#REF!,8,1)</f>
        <v>#REF!</v>
      </c>
      <c r="I33" s="395" t="e">
        <f>+MID(#REF!,9,1)</f>
        <v>#REF!</v>
      </c>
      <c r="J33" s="395" t="e">
        <f>+MID(#REF!,10,1)</f>
        <v>#REF!</v>
      </c>
      <c r="K33" s="395" t="e">
        <f>+MID(#REF!,11,1)</f>
        <v>#REF!</v>
      </c>
      <c r="L33" s="395" t="e">
        <f>+MID(#REF!,12,1)</f>
        <v>#REF!</v>
      </c>
      <c r="M33" s="395" t="e">
        <f>+MID(#REF!,13,1)</f>
        <v>#REF!</v>
      </c>
      <c r="N33" s="395" t="e">
        <f>+MID(#REF!,14,1)</f>
        <v>#REF!</v>
      </c>
      <c r="O33" s="395" t="e">
        <f>+MID(#REF!,15,1)</f>
        <v>#REF!</v>
      </c>
      <c r="P33" s="395" t="e">
        <f>+MID(#REF!,16,1)</f>
        <v>#REF!</v>
      </c>
      <c r="Q33" s="395" t="e">
        <f>+MID(#REF!,17,1)</f>
        <v>#REF!</v>
      </c>
      <c r="R33" s="395" t="e">
        <f>+MID(#REF!,18,1)</f>
        <v>#REF!</v>
      </c>
      <c r="S33" s="395" t="e">
        <f>+MID(#REF!,19,1)</f>
        <v>#REF!</v>
      </c>
      <c r="T33" s="395" t="e">
        <f>+MID(#REF!,20,1)</f>
        <v>#REF!</v>
      </c>
      <c r="U33" s="395" t="e">
        <f>+MID(#REF!,21,1)</f>
        <v>#REF!</v>
      </c>
      <c r="V33" s="395" t="e">
        <f>+MID(#REF!,22,1)</f>
        <v>#REF!</v>
      </c>
      <c r="W33" s="395" t="e">
        <f>+MID(#REF!,23,1)</f>
        <v>#REF!</v>
      </c>
      <c r="X33" s="395" t="e">
        <f>+MID(#REF!,24,1)</f>
        <v>#REF!</v>
      </c>
      <c r="Y33" s="395" t="e">
        <f>+MID(#REF!,25,1)</f>
        <v>#REF!</v>
      </c>
      <c r="Z33" s="395" t="e">
        <f>+MID(#REF!,26,1)</f>
        <v>#REF!</v>
      </c>
      <c r="AA33" s="395" t="e">
        <f>+MID(#REF!,27,1)</f>
        <v>#REF!</v>
      </c>
      <c r="AB33" s="395" t="e">
        <f>+MID(#REF!,28,1)</f>
        <v>#REF!</v>
      </c>
      <c r="AC33" s="395" t="e">
        <f>+MID(#REF!,29,1)</f>
        <v>#REF!</v>
      </c>
      <c r="AD33" s="395" t="e">
        <f>+MID(#REF!,30,1)</f>
        <v>#REF!</v>
      </c>
      <c r="AE33" s="395" t="e">
        <f>+MID(#REF!,31,1)</f>
        <v>#REF!</v>
      </c>
      <c r="AF33" s="395" t="e">
        <f>+MID(#REF!,32,1)</f>
        <v>#REF!</v>
      </c>
      <c r="AG33" s="395" t="e">
        <f>+MID(#REF!,33,1)</f>
        <v>#REF!</v>
      </c>
      <c r="AH33" s="395" t="e">
        <f>+MID(#REF!,34,1)</f>
        <v>#REF!</v>
      </c>
      <c r="AI33" s="395" t="e">
        <f>+MID(#REF!,35,1)</f>
        <v>#REF!</v>
      </c>
      <c r="AJ33" s="395" t="e">
        <f>+MID(#REF!,36,1)</f>
        <v>#REF!</v>
      </c>
      <c r="AK33" s="402" t="e">
        <f>+MID(#REF!,37,1)</f>
        <v>#REF!</v>
      </c>
    </row>
    <row r="34" spans="1:38" s="401" customFormat="1" ht="19.5" customHeight="1" x14ac:dyDescent="0.25">
      <c r="A34" s="403" t="e">
        <f>+MID(#REF!,38,1)</f>
        <v>#REF!</v>
      </c>
      <c r="B34" s="395" t="e">
        <f>+MID(#REF!,39,1)</f>
        <v>#REF!</v>
      </c>
      <c r="C34" s="395" t="e">
        <f>+MID(#REF!,40,1)</f>
        <v>#REF!</v>
      </c>
      <c r="D34" s="395" t="e">
        <f>+MID(#REF!,41,1)</f>
        <v>#REF!</v>
      </c>
      <c r="E34" s="395" t="e">
        <f>+MID(#REF!,42,1)</f>
        <v>#REF!</v>
      </c>
      <c r="F34" s="395" t="e">
        <f>+MID(#REF!,43,1)</f>
        <v>#REF!</v>
      </c>
      <c r="G34" s="395" t="e">
        <f>+MID(#REF!,44,1)</f>
        <v>#REF!</v>
      </c>
      <c r="H34" s="395" t="e">
        <f>+MID(#REF!,45,1)</f>
        <v>#REF!</v>
      </c>
      <c r="I34" s="395" t="e">
        <f>+MID(#REF!,46,1)</f>
        <v>#REF!</v>
      </c>
      <c r="J34" s="395" t="e">
        <f>+MID(#REF!,47,1)</f>
        <v>#REF!</v>
      </c>
      <c r="K34" s="395" t="e">
        <f>+MID(#REF!,48,1)</f>
        <v>#REF!</v>
      </c>
      <c r="L34" s="395" t="e">
        <f>+MID(#REF!,49,1)</f>
        <v>#REF!</v>
      </c>
      <c r="M34" s="395" t="e">
        <f>+MID(#REF!,50,1)</f>
        <v>#REF!</v>
      </c>
      <c r="N34" s="395" t="e">
        <f>+MID(#REF!,51,1)</f>
        <v>#REF!</v>
      </c>
      <c r="O34" s="395" t="e">
        <f>+MID(#REF!,52,1)</f>
        <v>#REF!</v>
      </c>
      <c r="P34" s="395" t="e">
        <f>+MID(#REF!,53,1)</f>
        <v>#REF!</v>
      </c>
      <c r="Q34" s="395" t="e">
        <f>+MID(#REF!,54,1)</f>
        <v>#REF!</v>
      </c>
      <c r="R34" s="395" t="e">
        <f>+MID(#REF!,55,1)</f>
        <v>#REF!</v>
      </c>
      <c r="S34" s="395" t="e">
        <f>+MID(#REF!,56,1)</f>
        <v>#REF!</v>
      </c>
      <c r="T34" s="395" t="e">
        <f>+MID(#REF!,57,1)</f>
        <v>#REF!</v>
      </c>
      <c r="U34" s="395" t="e">
        <f>+MID(#REF!,58,1)</f>
        <v>#REF!</v>
      </c>
      <c r="V34" s="395" t="e">
        <f>+MID(#REF!,59,1)</f>
        <v>#REF!</v>
      </c>
      <c r="W34" s="395" t="e">
        <f>+MID(#REF!,60,1)</f>
        <v>#REF!</v>
      </c>
      <c r="X34" s="395" t="e">
        <f>+MID(#REF!,61,1)</f>
        <v>#REF!</v>
      </c>
      <c r="Y34" s="395" t="e">
        <f>+MID(#REF!,62,1)</f>
        <v>#REF!</v>
      </c>
      <c r="Z34" s="395" t="e">
        <f>+MID(#REF!,63,1)</f>
        <v>#REF!</v>
      </c>
      <c r="AA34" s="395" t="e">
        <f>+MID(#REF!,64,1)</f>
        <v>#REF!</v>
      </c>
      <c r="AB34" s="395" t="e">
        <f>+MID(#REF!,65,1)</f>
        <v>#REF!</v>
      </c>
      <c r="AC34" s="395" t="e">
        <f>+MID(#REF!,66,1)</f>
        <v>#REF!</v>
      </c>
      <c r="AD34" s="395" t="e">
        <f>+MID(#REF!,67,1)</f>
        <v>#REF!</v>
      </c>
      <c r="AE34" s="395" t="e">
        <f>+MID(#REF!,68,1)</f>
        <v>#REF!</v>
      </c>
      <c r="AF34" s="395" t="e">
        <f>+MID(#REF!,69,1)</f>
        <v>#REF!</v>
      </c>
      <c r="AG34" s="395" t="e">
        <f>+MID(#REF!,70,1)</f>
        <v>#REF!</v>
      </c>
      <c r="AH34" s="395" t="e">
        <f>+MID(#REF!,71,1)</f>
        <v>#REF!</v>
      </c>
      <c r="AI34" s="395" t="e">
        <f>+MID(#REF!,72,1)</f>
        <v>#REF!</v>
      </c>
      <c r="AJ34" s="395" t="e">
        <f>+MID(#REF!,73,1)</f>
        <v>#REF!</v>
      </c>
      <c r="AK34" s="402" t="e">
        <f>+MID(#REF!,74,1)</f>
        <v>#REF!</v>
      </c>
    </row>
    <row r="35" spans="1:38" x14ac:dyDescent="0.25">
      <c r="A35" s="400" t="s">
        <v>1417</v>
      </c>
      <c r="B35" s="814"/>
      <c r="C35" s="814"/>
      <c r="D35" s="814"/>
      <c r="E35" s="814"/>
      <c r="F35" s="814"/>
      <c r="G35" s="399"/>
      <c r="H35" s="399"/>
      <c r="I35" s="399"/>
      <c r="J35" s="399"/>
      <c r="K35" s="399"/>
      <c r="L35" s="399"/>
      <c r="M35" s="399"/>
      <c r="N35" s="814"/>
      <c r="O35" s="399" t="s">
        <v>1418</v>
      </c>
      <c r="P35" s="399"/>
      <c r="Q35" s="399"/>
      <c r="R35" s="399"/>
      <c r="S35" s="399"/>
      <c r="T35" s="399"/>
      <c r="U35" s="399"/>
      <c r="V35" s="399"/>
      <c r="W35" s="399"/>
      <c r="X35" s="399"/>
      <c r="Y35" s="399"/>
      <c r="Z35" s="399"/>
      <c r="AA35" s="399"/>
      <c r="AB35" s="399"/>
      <c r="AC35" s="399"/>
      <c r="AD35" s="399"/>
      <c r="AE35" s="353"/>
      <c r="AF35" s="353"/>
      <c r="AG35" s="353"/>
      <c r="AH35" s="353"/>
      <c r="AI35" s="353"/>
      <c r="AJ35" s="353"/>
      <c r="AK35" s="352"/>
    </row>
    <row r="36" spans="1:38" ht="19.5" customHeight="1" x14ac:dyDescent="0.25">
      <c r="A36" s="398">
        <v>0</v>
      </c>
      <c r="B36" s="395" t="e">
        <f>+LEFT(#REF!,1)</f>
        <v>#REF!</v>
      </c>
      <c r="C36" s="395" t="e">
        <f>+MID(#REF!,2,1)</f>
        <v>#REF!</v>
      </c>
      <c r="D36" s="395" t="e">
        <f>+MID(#REF!,3,1)</f>
        <v>#REF!</v>
      </c>
      <c r="E36" s="395" t="s">
        <v>982</v>
      </c>
      <c r="F36" s="395" t="e">
        <f>+LEFT(#REF!,1)</f>
        <v>#REF!</v>
      </c>
      <c r="G36" s="395" t="e">
        <f>+MID(#REF!,2,1)</f>
        <v>#REF!</v>
      </c>
      <c r="H36" s="395" t="e">
        <f>+MID(#REF!,3,1)</f>
        <v>#REF!</v>
      </c>
      <c r="I36" s="395" t="e">
        <f>+MID(#REF!,4,1)</f>
        <v>#REF!</v>
      </c>
      <c r="J36" s="395" t="e">
        <f>+MID(#REF!,5,1)</f>
        <v>#REF!</v>
      </c>
      <c r="K36" s="395" t="e">
        <f>+MID(#REF!,6,1)</f>
        <v>#REF!</v>
      </c>
      <c r="L36" s="395" t="e">
        <f>+MID(#REF!,7,1)</f>
        <v>#REF!</v>
      </c>
      <c r="M36" s="395" t="e">
        <f>+MID(#REF!,8,1)</f>
        <v>#REF!</v>
      </c>
      <c r="N36" s="397"/>
      <c r="O36" s="396">
        <v>0</v>
      </c>
      <c r="P36" s="395" t="e">
        <f>+LEFT(#REF!,1)</f>
        <v>#REF!</v>
      </c>
      <c r="Q36" s="395" t="e">
        <f>+MID(#REF!,2,1)</f>
        <v>#REF!</v>
      </c>
      <c r="R36" s="395" t="e">
        <f>+MID(#REF!,3,1)</f>
        <v>#REF!</v>
      </c>
      <c r="S36" s="395" t="s">
        <v>982</v>
      </c>
      <c r="T36" s="395" t="e">
        <f>+LEFT(#REF!,1)</f>
        <v>#REF!</v>
      </c>
      <c r="U36" s="395" t="e">
        <f>+MID(#REF!,2,1)</f>
        <v>#REF!</v>
      </c>
      <c r="V36" s="395" t="e">
        <f>+MID(#REF!,3,1)</f>
        <v>#REF!</v>
      </c>
      <c r="W36" s="395" t="e">
        <f>+MID(#REF!,4,1)</f>
        <v>#REF!</v>
      </c>
      <c r="X36" s="395" t="e">
        <f>+MID(#REF!,5,1)</f>
        <v>#REF!</v>
      </c>
      <c r="Y36" s="395" t="e">
        <f>+MID(#REF!,6,1)</f>
        <v>#REF!</v>
      </c>
      <c r="Z36" s="395" t="e">
        <f>+MID(#REF!,7,1)</f>
        <v>#REF!</v>
      </c>
      <c r="AA36" s="395" t="e">
        <f>+MID(#REF!,8,1)</f>
        <v>#REF!</v>
      </c>
      <c r="AB36" s="395"/>
      <c r="AC36" s="395"/>
      <c r="AD36" s="395"/>
      <c r="AE36" s="353"/>
      <c r="AF36" s="353"/>
      <c r="AG36" s="353" t="s">
        <v>983</v>
      </c>
      <c r="AH36" s="353"/>
      <c r="AI36" s="353"/>
      <c r="AJ36" s="353"/>
      <c r="AK36" s="352"/>
    </row>
    <row r="37" spans="1:38" s="345" customFormat="1" x14ac:dyDescent="0.25">
      <c r="A37" s="357" t="s">
        <v>1419</v>
      </c>
      <c r="B37" s="356"/>
      <c r="C37" s="356"/>
      <c r="D37" s="356"/>
      <c r="E37" s="356"/>
      <c r="F37" s="356"/>
      <c r="G37" s="356"/>
      <c r="H37" s="356"/>
      <c r="I37" s="356"/>
      <c r="J37" s="356"/>
      <c r="K37" s="356"/>
      <c r="L37" s="356"/>
      <c r="M37" s="356"/>
      <c r="N37" s="356"/>
      <c r="O37" s="356"/>
      <c r="P37" s="356"/>
      <c r="Q37" s="356"/>
      <c r="R37" s="356"/>
      <c r="S37" s="356"/>
      <c r="T37" s="356"/>
      <c r="U37" s="356"/>
      <c r="V37" s="356"/>
      <c r="W37" s="353"/>
      <c r="X37" s="353"/>
      <c r="Y37" s="353"/>
      <c r="Z37" s="353"/>
      <c r="AA37" s="353"/>
      <c r="AB37" s="353"/>
      <c r="AC37" s="353"/>
      <c r="AD37" s="353"/>
      <c r="AE37" s="353"/>
      <c r="AF37" s="353"/>
      <c r="AG37" s="353"/>
      <c r="AH37" s="353"/>
      <c r="AI37" s="353"/>
      <c r="AJ37" s="353"/>
      <c r="AK37" s="352"/>
    </row>
    <row r="38" spans="1:38" ht="19.5" customHeight="1" thickBot="1" x14ac:dyDescent="0.3">
      <c r="A38" s="394" t="e">
        <f>+LEFT(#REF!,1)</f>
        <v>#REF!</v>
      </c>
      <c r="B38" s="393" t="e">
        <f>+MID(#REF!,2,1)</f>
        <v>#REF!</v>
      </c>
      <c r="C38" s="393" t="e">
        <f>+MID(#REF!,3,1)</f>
        <v>#REF!</v>
      </c>
      <c r="D38" s="393" t="e">
        <f>+MID(#REF!,4,1)</f>
        <v>#REF!</v>
      </c>
      <c r="E38" s="393" t="e">
        <f>+MID(#REF!,5,1)</f>
        <v>#REF!</v>
      </c>
      <c r="F38" s="393" t="e">
        <f>+MID(#REF!,6,1)</f>
        <v>#REF!</v>
      </c>
      <c r="G38" s="393" t="e">
        <f>+MID(#REF!,7,1)</f>
        <v>#REF!</v>
      </c>
      <c r="H38" s="393" t="e">
        <f>+MID(#REF!,8,1)</f>
        <v>#REF!</v>
      </c>
      <c r="I38" s="393" t="e">
        <f>+MID(#REF!,9,1)</f>
        <v>#REF!</v>
      </c>
      <c r="J38" s="393" t="e">
        <f>+MID(#REF!,10,1)</f>
        <v>#REF!</v>
      </c>
      <c r="K38" s="393" t="e">
        <f>+MID(#REF!,11,1)</f>
        <v>#REF!</v>
      </c>
      <c r="L38" s="393" t="e">
        <f>+MID(#REF!,12,1)</f>
        <v>#REF!</v>
      </c>
      <c r="M38" s="393" t="e">
        <f>+MID(#REF!,13,1)</f>
        <v>#REF!</v>
      </c>
      <c r="N38" s="393" t="e">
        <f>+MID(#REF!,14,1)</f>
        <v>#REF!</v>
      </c>
      <c r="O38" s="393" t="e">
        <f>+MID(#REF!,15,1)</f>
        <v>#REF!</v>
      </c>
      <c r="P38" s="393" t="e">
        <f>+MID(#REF!,16,1)</f>
        <v>#REF!</v>
      </c>
      <c r="Q38" s="393" t="e">
        <f>+MID(#REF!,17,1)</f>
        <v>#REF!</v>
      </c>
      <c r="R38" s="393" t="e">
        <f>+MID(#REF!,18,1)</f>
        <v>#REF!</v>
      </c>
      <c r="S38" s="393" t="e">
        <f>+MID(#REF!,19,1)</f>
        <v>#REF!</v>
      </c>
      <c r="T38" s="393" t="e">
        <f>+MID(#REF!,20,1)</f>
        <v>#REF!</v>
      </c>
      <c r="U38" s="393" t="e">
        <f>+MID(#REF!,21,1)</f>
        <v>#REF!</v>
      </c>
      <c r="V38" s="393" t="e">
        <f>+MID(#REF!,22,1)</f>
        <v>#REF!</v>
      </c>
      <c r="W38" s="393" t="e">
        <f>+MID(#REF!,23,1)</f>
        <v>#REF!</v>
      </c>
      <c r="X38" s="393" t="e">
        <f>+MID(#REF!,24,1)</f>
        <v>#REF!</v>
      </c>
      <c r="Y38" s="393" t="e">
        <f>+MID(#REF!,25,1)</f>
        <v>#REF!</v>
      </c>
      <c r="Z38" s="393" t="e">
        <f>+MID(#REF!,26,1)</f>
        <v>#REF!</v>
      </c>
      <c r="AA38" s="393" t="e">
        <f>+MID(#REF!,27,1)</f>
        <v>#REF!</v>
      </c>
      <c r="AB38" s="393" t="e">
        <f>+MID(#REF!,28,1)</f>
        <v>#REF!</v>
      </c>
      <c r="AC38" s="393" t="e">
        <f>+MID(#REF!,29,1)</f>
        <v>#REF!</v>
      </c>
      <c r="AD38" s="393" t="e">
        <f>+MID(#REF!,30,1)</f>
        <v>#REF!</v>
      </c>
      <c r="AE38" s="393" t="e">
        <f>+MID(#REF!,31,1)</f>
        <v>#REF!</v>
      </c>
      <c r="AF38" s="393" t="e">
        <f>+MID(#REF!,32,1)</f>
        <v>#REF!</v>
      </c>
      <c r="AG38" s="393" t="e">
        <f>+MID(#REF!,33,1)</f>
        <v>#REF!</v>
      </c>
      <c r="AH38" s="393" t="e">
        <f>+MID(#REF!,34,1)</f>
        <v>#REF!</v>
      </c>
      <c r="AI38" s="393" t="e">
        <f>+MID(#REF!,35,1)</f>
        <v>#REF!</v>
      </c>
      <c r="AJ38" s="393" t="e">
        <f>+MID(#REF!,36,1)</f>
        <v>#REF!</v>
      </c>
      <c r="AK38" s="392" t="e">
        <f>+MID(#REF!,37,1)</f>
        <v>#REF!</v>
      </c>
    </row>
    <row r="39" spans="1:38" s="345" customFormat="1" ht="3.75" customHeight="1" thickBot="1" x14ac:dyDescent="0.3">
      <c r="A39" s="837"/>
      <c r="B39" s="356"/>
      <c r="C39" s="356"/>
      <c r="D39" s="356"/>
      <c r="E39" s="356"/>
      <c r="F39" s="356"/>
      <c r="G39" s="356"/>
      <c r="H39" s="356"/>
      <c r="I39" s="356"/>
      <c r="J39" s="356"/>
      <c r="K39" s="356"/>
      <c r="L39" s="356"/>
      <c r="M39" s="356"/>
      <c r="N39" s="356"/>
      <c r="O39" s="356"/>
      <c r="P39" s="356"/>
      <c r="Q39" s="356"/>
      <c r="R39" s="356"/>
      <c r="S39" s="356"/>
      <c r="T39" s="356"/>
      <c r="U39" s="356"/>
      <c r="V39" s="356"/>
      <c r="W39" s="353"/>
      <c r="X39" s="353"/>
      <c r="Y39" s="353"/>
      <c r="Z39" s="353"/>
      <c r="AA39" s="353"/>
      <c r="AB39" s="353"/>
      <c r="AC39" s="353"/>
      <c r="AD39" s="353"/>
      <c r="AE39" s="353"/>
      <c r="AF39" s="353"/>
      <c r="AG39" s="353"/>
      <c r="AH39" s="353"/>
      <c r="AI39" s="353"/>
      <c r="AJ39" s="353"/>
      <c r="AK39" s="838"/>
    </row>
    <row r="40" spans="1:38" s="388" customFormat="1" ht="12.75" customHeight="1" x14ac:dyDescent="0.25">
      <c r="A40" s="391" t="s">
        <v>1420</v>
      </c>
      <c r="B40" s="390"/>
      <c r="C40" s="390"/>
      <c r="D40" s="390"/>
      <c r="E40" s="390"/>
      <c r="F40" s="390"/>
      <c r="G40" s="390"/>
      <c r="H40" s="390"/>
      <c r="I40" s="390"/>
      <c r="J40" s="390"/>
      <c r="K40" s="389"/>
      <c r="L40" s="434" t="s">
        <v>1424</v>
      </c>
      <c r="M40" s="390"/>
      <c r="N40" s="390"/>
      <c r="O40" s="390"/>
      <c r="P40" s="390"/>
      <c r="Q40" s="390"/>
      <c r="R40" s="390"/>
      <c r="S40" s="390"/>
      <c r="T40" s="390"/>
      <c r="U40" s="390"/>
      <c r="V40" s="389"/>
      <c r="W40" s="1617" t="s">
        <v>1811</v>
      </c>
      <c r="X40" s="1617"/>
      <c r="Y40" s="1617"/>
      <c r="Z40" s="1617"/>
      <c r="AA40" s="1617"/>
      <c r="AB40" s="1617"/>
      <c r="AC40" s="1617"/>
      <c r="AD40" s="1617"/>
      <c r="AE40" s="1617"/>
      <c r="AF40" s="1617"/>
      <c r="AG40" s="1617"/>
      <c r="AH40" s="1617"/>
      <c r="AI40" s="1617"/>
      <c r="AJ40" s="1617"/>
      <c r="AK40" s="1618"/>
    </row>
    <row r="41" spans="1:38" s="345" customFormat="1" ht="31.5" customHeight="1" x14ac:dyDescent="0.25">
      <c r="A41" s="374" t="e">
        <f>MID(TEXT(#REF!,"dd.mm.yyyy"),1,1)</f>
        <v>#REF!</v>
      </c>
      <c r="B41" s="373" t="e">
        <f>MID(TEXT(#REF!,"dd.mm.yyyy"),2,1)</f>
        <v>#REF!</v>
      </c>
      <c r="C41" s="372" t="s">
        <v>953</v>
      </c>
      <c r="D41" s="373" t="e">
        <f>MID(TEXT(#REF!,"dd.mm.yyyy"),4,1)</f>
        <v>#REF!</v>
      </c>
      <c r="E41" s="373" t="e">
        <f>MID(TEXT(#REF!,"dd.mm.yyyy"),5,1)</f>
        <v>#REF!</v>
      </c>
      <c r="F41" s="372" t="s">
        <v>953</v>
      </c>
      <c r="G41" s="371" t="e">
        <f>MID(TEXT(#REF!,"dd.mm.yyyy"),7,1)</f>
        <v>#REF!</v>
      </c>
      <c r="H41" s="371" t="e">
        <f>MID(TEXT(#REF!,"dd.mm.yyyy"),8,1)</f>
        <v>#REF!</v>
      </c>
      <c r="I41" s="371" t="e">
        <f>MID(TEXT(#REF!,"dd.mm.yyyy"),9,1)</f>
        <v>#REF!</v>
      </c>
      <c r="J41" s="371" t="e">
        <f>MID(TEXT(#REF!,"dd.mm.yyyy"),10,1)</f>
        <v>#REF!</v>
      </c>
      <c r="K41" s="387"/>
      <c r="L41" s="373" t="e">
        <f>IF(#REF!="","",LEFT(TEXT(#REF!,"dd.mm.yyyy"),1))</f>
        <v>#REF!</v>
      </c>
      <c r="M41" s="373" t="e">
        <f>IF(#REF!="","",MID(TEXT(#REF!,"dd.mm.yyyy"),2,1))</f>
        <v>#REF!</v>
      </c>
      <c r="N41" s="372" t="s">
        <v>953</v>
      </c>
      <c r="O41" s="373" t="e">
        <f>IF(#REF!="","",MID(TEXT(#REF!,"dd.mm.yyyy"),4,1))</f>
        <v>#REF!</v>
      </c>
      <c r="P41" s="373" t="e">
        <f>IF(#REF!="","",MID(TEXT(#REF!,"dd.mm.yyyy"),5,1))</f>
        <v>#REF!</v>
      </c>
      <c r="Q41" s="372" t="s">
        <v>953</v>
      </c>
      <c r="R41" s="371" t="e">
        <f>IF(#REF!="","",MID(TEXT(#REF!,"dd.mm.yyyy"),7,1))</f>
        <v>#REF!</v>
      </c>
      <c r="S41" s="371" t="e">
        <f>IF(#REF!="","",MID(TEXT(#REF!,"dd.mm.yyyy"),8,1))</f>
        <v>#REF!</v>
      </c>
      <c r="T41" s="371" t="e">
        <f>IF(#REF!="","",MID(TEXT(#REF!,"dd.mm.yyyy"),9,1))</f>
        <v>#REF!</v>
      </c>
      <c r="U41" s="371" t="e">
        <f>IF(#REF!="","",MID(TEXT(#REF!,"dd.mm.yyyy"),10,1))</f>
        <v>#REF!</v>
      </c>
      <c r="V41" s="387"/>
      <c r="W41" s="1619"/>
      <c r="X41" s="1619"/>
      <c r="Y41" s="1619"/>
      <c r="Z41" s="1619"/>
      <c r="AA41" s="1619"/>
      <c r="AB41" s="1619"/>
      <c r="AC41" s="1619"/>
      <c r="AD41" s="1619"/>
      <c r="AE41" s="1619"/>
      <c r="AF41" s="1619"/>
      <c r="AG41" s="1619"/>
      <c r="AH41" s="1619"/>
      <c r="AI41" s="1619"/>
      <c r="AJ41" s="1619"/>
      <c r="AK41" s="1620"/>
    </row>
    <row r="42" spans="1:38" s="345" customFormat="1" ht="13.5" customHeight="1" x14ac:dyDescent="0.25">
      <c r="A42" s="357"/>
      <c r="B42" s="356"/>
      <c r="C42" s="356"/>
      <c r="D42" s="356"/>
      <c r="E42" s="356"/>
      <c r="F42" s="356"/>
      <c r="G42" s="382"/>
      <c r="H42" s="382"/>
      <c r="I42" s="382"/>
      <c r="J42" s="382"/>
      <c r="K42" s="381"/>
      <c r="L42" s="356"/>
      <c r="M42" s="356"/>
      <c r="N42" s="356"/>
      <c r="O42" s="356"/>
      <c r="P42" s="356"/>
      <c r="Q42" s="356"/>
      <c r="R42" s="382"/>
      <c r="S42" s="382"/>
      <c r="T42" s="382"/>
      <c r="U42" s="382"/>
      <c r="V42" s="381"/>
      <c r="W42" s="1621" t="e">
        <f>#REF!</f>
        <v>#REF!</v>
      </c>
      <c r="X42" s="1622"/>
      <c r="Y42" s="1622"/>
      <c r="Z42" s="1622"/>
      <c r="AA42" s="1622"/>
      <c r="AB42" s="1622"/>
      <c r="AC42" s="1622"/>
      <c r="AD42" s="1622"/>
      <c r="AE42" s="1622"/>
      <c r="AF42" s="1622"/>
      <c r="AG42" s="1622"/>
      <c r="AH42" s="1622"/>
      <c r="AI42" s="1622"/>
      <c r="AJ42" s="1622"/>
      <c r="AK42" s="1623"/>
    </row>
    <row r="43" spans="1:38" s="345" customFormat="1" ht="15.75" customHeight="1" thickBot="1" x14ac:dyDescent="0.3">
      <c r="A43" s="350"/>
      <c r="B43" s="349"/>
      <c r="C43" s="349"/>
      <c r="D43" s="349"/>
      <c r="E43" s="349"/>
      <c r="F43" s="349"/>
      <c r="G43" s="721"/>
      <c r="H43" s="721"/>
      <c r="I43" s="721"/>
      <c r="J43" s="721"/>
      <c r="K43" s="722"/>
      <c r="L43" s="723"/>
      <c r="M43" s="723"/>
      <c r="N43" s="723"/>
      <c r="O43" s="723"/>
      <c r="P43" s="723"/>
      <c r="Q43" s="723"/>
      <c r="R43" s="723"/>
      <c r="S43" s="349"/>
      <c r="T43" s="724"/>
      <c r="U43" s="724"/>
      <c r="V43" s="725"/>
      <c r="W43" s="1624"/>
      <c r="X43" s="1625"/>
      <c r="Y43" s="1625"/>
      <c r="Z43" s="1625"/>
      <c r="AA43" s="1625"/>
      <c r="AB43" s="1625"/>
      <c r="AC43" s="1625"/>
      <c r="AD43" s="1625"/>
      <c r="AE43" s="1625"/>
      <c r="AF43" s="1625"/>
      <c r="AG43" s="1625"/>
      <c r="AH43" s="1625"/>
      <c r="AI43" s="1625"/>
      <c r="AJ43" s="1625"/>
      <c r="AK43" s="1626"/>
    </row>
    <row r="44" spans="1:38" s="351" customFormat="1" ht="5.25" customHeight="1" thickBot="1" x14ac:dyDescent="0.3">
      <c r="A44" s="362"/>
      <c r="B44" s="365"/>
      <c r="C44" s="365"/>
      <c r="D44" s="365"/>
      <c r="E44" s="365"/>
      <c r="F44" s="365"/>
      <c r="G44" s="365"/>
      <c r="H44" s="365"/>
      <c r="I44" s="365"/>
      <c r="J44" s="365"/>
      <c r="K44" s="365"/>
      <c r="L44" s="808"/>
      <c r="M44" s="808"/>
      <c r="N44" s="808"/>
      <c r="O44" s="808"/>
      <c r="P44" s="808"/>
      <c r="Q44" s="808"/>
      <c r="R44" s="808"/>
      <c r="S44" s="808"/>
      <c r="T44" s="808"/>
      <c r="U44" s="808"/>
      <c r="V44" s="808"/>
      <c r="W44" s="808"/>
      <c r="X44" s="808"/>
      <c r="Y44" s="808"/>
      <c r="Z44" s="808"/>
      <c r="AA44" s="808"/>
      <c r="AB44" s="808"/>
      <c r="AC44" s="834"/>
      <c r="AD44" s="834"/>
      <c r="AE44" s="834"/>
      <c r="AF44" s="834"/>
      <c r="AG44" s="834"/>
      <c r="AH44" s="834"/>
      <c r="AI44" s="834"/>
      <c r="AJ44" s="834"/>
      <c r="AK44" s="718"/>
      <c r="AL44" s="354"/>
    </row>
    <row r="45" spans="1:38" s="351" customFormat="1" x14ac:dyDescent="0.25">
      <c r="A45" s="835"/>
      <c r="B45" s="833" t="s">
        <v>1425</v>
      </c>
      <c r="C45" s="354"/>
      <c r="D45" s="354"/>
      <c r="E45" s="354"/>
      <c r="F45" s="354"/>
      <c r="G45" s="354"/>
      <c r="H45" s="354"/>
      <c r="I45" s="354"/>
      <c r="J45" s="354"/>
      <c r="K45" s="354"/>
      <c r="L45" s="354"/>
      <c r="M45" s="354"/>
      <c r="N45" s="354"/>
      <c r="O45" s="354"/>
      <c r="P45" s="354"/>
      <c r="Q45" s="354"/>
      <c r="R45" s="354"/>
      <c r="S45" s="354"/>
      <c r="T45" s="354"/>
      <c r="U45" s="354"/>
      <c r="V45" s="354"/>
      <c r="W45" s="353"/>
      <c r="X45" s="353"/>
      <c r="Y45" s="353"/>
      <c r="Z45" s="353"/>
      <c r="AA45" s="353"/>
      <c r="AB45" s="353"/>
      <c r="AC45" s="353"/>
      <c r="AD45" s="353"/>
      <c r="AE45" s="353"/>
      <c r="AF45" s="353"/>
      <c r="AG45" s="353"/>
      <c r="AH45" s="353"/>
      <c r="AI45" s="353"/>
      <c r="AJ45" s="352"/>
      <c r="AK45" s="836"/>
      <c r="AL45" s="354"/>
    </row>
    <row r="46" spans="1:38" s="351" customFormat="1" x14ac:dyDescent="0.25">
      <c r="B46" s="355"/>
      <c r="C46" s="354"/>
      <c r="D46" s="354"/>
      <c r="E46" s="354"/>
      <c r="F46" s="354"/>
      <c r="G46" s="354"/>
      <c r="H46" s="354"/>
      <c r="I46" s="354"/>
      <c r="J46" s="354"/>
      <c r="K46" s="354"/>
      <c r="L46" s="354"/>
      <c r="M46" s="354"/>
      <c r="N46" s="354"/>
      <c r="O46" s="354"/>
      <c r="P46" s="354"/>
      <c r="Q46" s="354"/>
      <c r="R46" s="354"/>
      <c r="S46" s="354"/>
      <c r="T46" s="354"/>
      <c r="U46" s="354"/>
      <c r="V46" s="354"/>
      <c r="W46" s="353"/>
      <c r="X46" s="353"/>
      <c r="Y46" s="353"/>
      <c r="Z46" s="353"/>
      <c r="AA46" s="353"/>
      <c r="AB46" s="353"/>
      <c r="AC46" s="353"/>
      <c r="AD46" s="353"/>
      <c r="AE46" s="353"/>
      <c r="AF46" s="353"/>
      <c r="AG46" s="353"/>
      <c r="AH46" s="353"/>
      <c r="AI46" s="353"/>
      <c r="AJ46" s="352"/>
      <c r="AK46" s="346"/>
    </row>
    <row r="47" spans="1:38" ht="12.75" customHeight="1" x14ac:dyDescent="0.25">
      <c r="B47" s="359"/>
      <c r="C47" s="810"/>
      <c r="D47" s="810"/>
      <c r="E47" s="810"/>
      <c r="F47" s="810"/>
      <c r="G47" s="810"/>
      <c r="H47" s="810"/>
      <c r="I47" s="810"/>
      <c r="J47" s="810"/>
      <c r="K47" s="810"/>
      <c r="L47" s="810"/>
      <c r="M47" s="810"/>
      <c r="N47" s="810"/>
      <c r="O47" s="810"/>
      <c r="P47" s="810"/>
      <c r="Q47" s="810"/>
      <c r="R47" s="810"/>
      <c r="S47" s="810"/>
      <c r="T47" s="810"/>
      <c r="U47" s="810"/>
      <c r="V47" s="810"/>
      <c r="W47" s="353"/>
      <c r="X47" s="353"/>
      <c r="Y47" s="353"/>
      <c r="Z47" s="353"/>
      <c r="AA47" s="353"/>
      <c r="AB47" s="353"/>
      <c r="AC47" s="353"/>
      <c r="AD47" s="353"/>
      <c r="AE47" s="353"/>
      <c r="AF47" s="353"/>
      <c r="AG47" s="353"/>
      <c r="AH47" s="353"/>
      <c r="AI47" s="353"/>
      <c r="AJ47" s="352"/>
      <c r="AK47" s="346"/>
    </row>
    <row r="48" spans="1:38" s="345" customFormat="1" x14ac:dyDescent="0.25">
      <c r="B48" s="357"/>
      <c r="C48" s="356"/>
      <c r="D48" s="356"/>
      <c r="E48" s="356"/>
      <c r="F48" s="356"/>
      <c r="G48" s="356"/>
      <c r="H48" s="356"/>
      <c r="I48" s="356"/>
      <c r="J48" s="356"/>
      <c r="K48" s="356"/>
      <c r="L48" s="356"/>
      <c r="M48" s="356"/>
      <c r="N48" s="356"/>
      <c r="O48" s="356"/>
      <c r="P48" s="356"/>
      <c r="Q48" s="356"/>
      <c r="R48" s="356"/>
      <c r="S48" s="356"/>
      <c r="T48" s="356"/>
      <c r="U48" s="356"/>
      <c r="V48" s="356"/>
      <c r="W48" s="353"/>
      <c r="X48" s="353"/>
      <c r="Y48" s="353"/>
      <c r="Z48" s="353"/>
      <c r="AA48" s="353"/>
      <c r="AB48" s="353"/>
      <c r="AC48" s="353"/>
      <c r="AD48" s="353"/>
      <c r="AE48" s="353"/>
      <c r="AF48" s="353"/>
      <c r="AG48" s="353"/>
      <c r="AH48" s="353"/>
      <c r="AI48" s="353"/>
      <c r="AJ48" s="352"/>
      <c r="AK48" s="346"/>
    </row>
    <row r="49" spans="2:37" s="345" customFormat="1" x14ac:dyDescent="0.25">
      <c r="B49" s="357"/>
      <c r="C49" s="356"/>
      <c r="D49" s="356"/>
      <c r="E49" s="356"/>
      <c r="F49" s="356"/>
      <c r="G49" s="356"/>
      <c r="H49" s="356"/>
      <c r="I49" s="356"/>
      <c r="J49" s="356"/>
      <c r="K49" s="356"/>
      <c r="L49" s="356"/>
      <c r="M49" s="356"/>
      <c r="N49" s="356"/>
      <c r="O49" s="356"/>
      <c r="P49" s="356"/>
      <c r="Q49" s="356"/>
      <c r="R49" s="356"/>
      <c r="S49" s="356"/>
      <c r="T49" s="356"/>
      <c r="U49" s="356"/>
      <c r="V49" s="356"/>
      <c r="W49" s="353"/>
      <c r="X49" s="353"/>
      <c r="Y49" s="353"/>
      <c r="Z49" s="353"/>
      <c r="AA49" s="353"/>
      <c r="AB49" s="353"/>
      <c r="AC49" s="353"/>
      <c r="AD49" s="353"/>
      <c r="AE49" s="353"/>
      <c r="AF49" s="353"/>
      <c r="AG49" s="353"/>
      <c r="AH49" s="353"/>
      <c r="AI49" s="353"/>
      <c r="AJ49" s="352"/>
      <c r="AK49" s="346"/>
    </row>
    <row r="50" spans="2:37" s="351" customFormat="1" x14ac:dyDescent="0.25">
      <c r="B50" s="355"/>
      <c r="C50" s="354"/>
      <c r="D50" s="354"/>
      <c r="E50" s="354"/>
      <c r="F50" s="354"/>
      <c r="G50" s="354"/>
      <c r="H50" s="354"/>
      <c r="I50" s="354"/>
      <c r="J50" s="354"/>
      <c r="K50" s="354"/>
      <c r="L50" s="354"/>
      <c r="M50" s="354"/>
      <c r="N50" s="354"/>
      <c r="O50" s="354"/>
      <c r="P50" s="354"/>
      <c r="Q50" s="354"/>
      <c r="R50" s="354"/>
      <c r="S50" s="354"/>
      <c r="T50" s="354"/>
      <c r="U50" s="354"/>
      <c r="V50" s="354"/>
      <c r="W50" s="353"/>
      <c r="X50" s="353"/>
      <c r="Y50" s="353"/>
      <c r="Z50" s="353"/>
      <c r="AA50" s="353"/>
      <c r="AB50" s="353"/>
      <c r="AC50" s="353"/>
      <c r="AD50" s="353"/>
      <c r="AE50" s="353"/>
      <c r="AF50" s="353"/>
      <c r="AG50" s="353"/>
      <c r="AH50" s="353"/>
      <c r="AI50" s="353"/>
      <c r="AJ50" s="352"/>
      <c r="AK50" s="346"/>
    </row>
    <row r="51" spans="2:37" s="351" customFormat="1" x14ac:dyDescent="0.25">
      <c r="B51" s="355"/>
      <c r="C51" s="354"/>
      <c r="D51" s="354"/>
      <c r="E51" s="354"/>
      <c r="F51" s="354"/>
      <c r="G51" s="354"/>
      <c r="H51" s="354"/>
      <c r="I51" s="354"/>
      <c r="J51" s="354"/>
      <c r="K51" s="354"/>
      <c r="L51" s="354"/>
      <c r="M51" s="354"/>
      <c r="N51" s="354"/>
      <c r="O51" s="354"/>
      <c r="P51" s="354"/>
      <c r="Q51" s="354"/>
      <c r="R51" s="354"/>
      <c r="S51" s="354"/>
      <c r="T51" s="354"/>
      <c r="U51" s="354"/>
      <c r="V51" s="354"/>
      <c r="W51" s="353"/>
      <c r="X51" s="353"/>
      <c r="Y51" s="353"/>
      <c r="Z51" s="353"/>
      <c r="AA51" s="353"/>
      <c r="AB51" s="353"/>
      <c r="AC51" s="353"/>
      <c r="AD51" s="353"/>
      <c r="AE51" s="353"/>
      <c r="AF51" s="353"/>
      <c r="AG51" s="353"/>
      <c r="AH51" s="353"/>
      <c r="AI51" s="353"/>
      <c r="AJ51" s="352"/>
      <c r="AK51" s="346"/>
    </row>
    <row r="52" spans="2:37" s="351" customFormat="1" x14ac:dyDescent="0.25">
      <c r="B52" s="355"/>
      <c r="C52" s="354"/>
      <c r="D52" s="354"/>
      <c r="E52" s="354"/>
      <c r="F52" s="354"/>
      <c r="G52" s="354"/>
      <c r="H52" s="354"/>
      <c r="I52" s="354"/>
      <c r="J52" s="354"/>
      <c r="K52" s="354"/>
      <c r="L52" s="354"/>
      <c r="M52" s="354"/>
      <c r="N52" s="354"/>
      <c r="O52" s="354"/>
      <c r="P52" s="354"/>
      <c r="Q52" s="354"/>
      <c r="R52" s="354"/>
      <c r="S52" s="354"/>
      <c r="T52" s="354"/>
      <c r="U52" s="354"/>
      <c r="V52" s="354"/>
      <c r="W52" s="353"/>
      <c r="X52" s="353"/>
      <c r="Y52" s="353"/>
      <c r="Z52" s="353"/>
      <c r="AA52" s="353"/>
      <c r="AB52" s="353"/>
      <c r="AC52" s="353"/>
      <c r="AD52" s="353"/>
      <c r="AE52" s="353"/>
      <c r="AF52" s="353"/>
      <c r="AG52" s="353"/>
      <c r="AH52" s="353"/>
      <c r="AI52" s="353"/>
      <c r="AJ52" s="352"/>
      <c r="AK52" s="346"/>
    </row>
    <row r="53" spans="2:37" s="351" customFormat="1" x14ac:dyDescent="0.25">
      <c r="B53" s="355"/>
      <c r="C53" s="354"/>
      <c r="D53" s="354"/>
      <c r="E53" s="354"/>
      <c r="F53" s="354"/>
      <c r="G53" s="354"/>
      <c r="H53" s="354"/>
      <c r="I53" s="354"/>
      <c r="J53" s="354"/>
      <c r="K53" s="354"/>
      <c r="L53" s="354"/>
      <c r="M53" s="354"/>
      <c r="N53" s="354"/>
      <c r="O53" s="354"/>
      <c r="P53" s="354"/>
      <c r="Q53" s="354"/>
      <c r="R53" s="354"/>
      <c r="S53" s="354"/>
      <c r="T53" s="354"/>
      <c r="U53" s="354"/>
      <c r="V53" s="354"/>
      <c r="W53" s="353"/>
      <c r="X53" s="353"/>
      <c r="Y53" s="353"/>
      <c r="Z53" s="353"/>
      <c r="AA53" s="353"/>
      <c r="AB53" s="353"/>
      <c r="AC53" s="353"/>
      <c r="AD53" s="353"/>
      <c r="AE53" s="353"/>
      <c r="AF53" s="353"/>
      <c r="AG53" s="353"/>
      <c r="AH53" s="353"/>
      <c r="AI53" s="353"/>
      <c r="AJ53" s="352"/>
      <c r="AK53" s="346"/>
    </row>
    <row r="54" spans="2:37" s="351" customFormat="1" ht="13.5" thickBot="1" x14ac:dyDescent="0.3">
      <c r="B54" s="366"/>
      <c r="C54" s="365"/>
      <c r="D54" s="365"/>
      <c r="E54" s="365"/>
      <c r="F54" s="365"/>
      <c r="G54" s="349" t="s">
        <v>1426</v>
      </c>
      <c r="H54" s="365"/>
      <c r="I54" s="365"/>
      <c r="J54" s="365"/>
      <c r="K54" s="365"/>
      <c r="L54" s="365"/>
      <c r="M54" s="365"/>
      <c r="N54" s="365"/>
      <c r="O54" s="365"/>
      <c r="P54" s="365"/>
      <c r="Q54" s="365"/>
      <c r="R54" s="365"/>
      <c r="S54" s="365"/>
      <c r="T54" s="365"/>
      <c r="U54" s="349" t="s">
        <v>1427</v>
      </c>
      <c r="V54" s="365"/>
      <c r="W54" s="348"/>
      <c r="X54" s="348"/>
      <c r="Y54" s="348"/>
      <c r="Z54" s="348"/>
      <c r="AA54" s="348"/>
      <c r="AB54" s="348"/>
      <c r="AC54" s="348"/>
      <c r="AD54" s="348"/>
      <c r="AE54" s="348"/>
      <c r="AF54" s="348"/>
      <c r="AG54" s="348"/>
      <c r="AH54" s="348"/>
      <c r="AI54" s="348"/>
      <c r="AJ54" s="347"/>
      <c r="AK54" s="346"/>
    </row>
    <row r="55" spans="2:37" s="345" customFormat="1" ht="4.5" customHeight="1" x14ac:dyDescent="0.25">
      <c r="B55" s="356"/>
      <c r="C55" s="356"/>
      <c r="D55" s="356"/>
      <c r="E55" s="356"/>
      <c r="F55" s="356"/>
      <c r="G55" s="356"/>
      <c r="H55" s="356"/>
      <c r="I55" s="356"/>
      <c r="J55" s="356"/>
      <c r="K55" s="356"/>
      <c r="L55" s="356"/>
      <c r="M55" s="356"/>
      <c r="N55" s="356"/>
      <c r="O55" s="356"/>
      <c r="P55" s="356"/>
      <c r="Q55" s="356"/>
      <c r="R55" s="356"/>
      <c r="S55" s="356"/>
      <c r="T55" s="356"/>
      <c r="U55" s="356"/>
      <c r="V55" s="356"/>
      <c r="W55" s="353"/>
      <c r="X55" s="353"/>
      <c r="Y55" s="353"/>
      <c r="Z55" s="353"/>
      <c r="AA55" s="353"/>
      <c r="AB55" s="353"/>
      <c r="AC55" s="353"/>
      <c r="AD55" s="353"/>
      <c r="AE55" s="353"/>
      <c r="AF55" s="353"/>
      <c r="AG55" s="353"/>
      <c r="AH55" s="353"/>
      <c r="AI55" s="353"/>
      <c r="AJ55" s="353"/>
      <c r="AK55" s="346"/>
    </row>
  </sheetData>
  <mergeCells count="2">
    <mergeCell ref="W40:AK41"/>
    <mergeCell ref="W42:AK43"/>
  </mergeCells>
  <pageMargins left="0" right="0.39370078740157483" top="0.35433070866141736" bottom="0.35433070866141736" header="0.23622047244094491" footer="0.23622047244094491"/>
  <pageSetup scale="96" orientation="portrait" r:id="rId1"/>
  <headerFooter alignWithMargins="0">
    <oddFooter>&amp;LMF SR č. 18009/2014&amp;RStrana 1</oddFooter>
  </headerFooter>
  <rowBreaks count="1" manualBreakCount="1">
    <brk id="55" max="38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AM52"/>
  <sheetViews>
    <sheetView showGridLines="0" view="pageBreakPreview" topLeftCell="A22" zoomScaleNormal="100" zoomScaleSheetLayoutView="100" workbookViewId="0">
      <selection activeCell="AK47" sqref="AK47"/>
    </sheetView>
  </sheetViews>
  <sheetFormatPr defaultColWidth="9.140625" defaultRowHeight="12.75" x14ac:dyDescent="0.25"/>
  <cols>
    <col min="1" max="10" width="2.5703125" style="583" customWidth="1"/>
    <col min="11" max="11" width="3.42578125" style="583" customWidth="1"/>
    <col min="12" max="36" width="2.5703125" style="583" customWidth="1"/>
    <col min="37" max="37" width="2.140625" style="583" customWidth="1"/>
    <col min="38" max="38" width="1.85546875" style="583" customWidth="1"/>
    <col min="39" max="39" width="2.140625" style="583" customWidth="1"/>
    <col min="40" max="45" width="2.5703125" style="583" customWidth="1"/>
    <col min="46" max="46" width="7.7109375" style="583" customWidth="1"/>
    <col min="47" max="61" width="2.5703125" style="583" customWidth="1"/>
    <col min="62" max="16384" width="9.140625" style="583"/>
  </cols>
  <sheetData>
    <row r="1" spans="1:38" s="454" customFormat="1" ht="10.5" thickBot="1" x14ac:dyDescent="0.3">
      <c r="C1" s="582" t="s">
        <v>951</v>
      </c>
    </row>
    <row r="2" spans="1:38" s="351" customFormat="1" ht="21" customHeight="1" thickBot="1" x14ac:dyDescent="0.3">
      <c r="C2" s="584" t="s">
        <v>1389</v>
      </c>
      <c r="D2" s="585"/>
      <c r="E2" s="585"/>
      <c r="F2" s="585"/>
      <c r="G2" s="585"/>
      <c r="H2" s="585"/>
      <c r="I2" s="585"/>
      <c r="J2" s="586"/>
      <c r="Q2" s="450" t="s">
        <v>1390</v>
      </c>
    </row>
    <row r="3" spans="1:38" ht="13.5" thickBot="1" x14ac:dyDescent="0.3"/>
    <row r="4" spans="1:38" ht="28.5" customHeight="1" thickBot="1" x14ac:dyDescent="0.3">
      <c r="K4" s="621" t="s">
        <v>1391</v>
      </c>
      <c r="L4" s="448" t="e">
        <f>+MID(#REF!,1,1)</f>
        <v>#REF!</v>
      </c>
      <c r="M4" s="448" t="e">
        <f>+MID(#REF!,2,1)</f>
        <v>#REF!</v>
      </c>
      <c r="N4" s="448" t="s">
        <v>953</v>
      </c>
      <c r="O4" s="448" t="e">
        <f>LEFT(#REF!,1)</f>
        <v>#REF!</v>
      </c>
      <c r="P4" s="448" t="e">
        <f>RIGHT(#REF!,1)</f>
        <v>#REF!</v>
      </c>
      <c r="Q4" s="448" t="s">
        <v>953</v>
      </c>
      <c r="R4" s="448" t="e">
        <f>+LEFT(#REF!,1)</f>
        <v>#REF!</v>
      </c>
      <c r="S4" s="448" t="e">
        <f>+MID(#REF!,2,1)</f>
        <v>#REF!</v>
      </c>
      <c r="T4" s="448" t="e">
        <f>+MID(#REF!,3,1)</f>
        <v>#REF!</v>
      </c>
      <c r="U4" s="448" t="e">
        <f>+MID(#REF!,4,1)</f>
        <v>#REF!</v>
      </c>
      <c r="V4" s="1627" t="s">
        <v>1392</v>
      </c>
      <c r="W4" s="1628"/>
      <c r="X4" s="1628"/>
      <c r="Y4" s="1628"/>
      <c r="Z4" s="1628"/>
      <c r="AA4" s="1629"/>
    </row>
    <row r="5" spans="1:38" ht="7.5" customHeight="1" thickBot="1" x14ac:dyDescent="0.3"/>
    <row r="6" spans="1:38" s="441" customFormat="1" ht="14.25" customHeight="1" x14ac:dyDescent="0.25">
      <c r="A6" s="444" t="s">
        <v>1393</v>
      </c>
      <c r="B6" s="444"/>
      <c r="C6" s="443"/>
      <c r="D6" s="443"/>
      <c r="E6" s="443"/>
      <c r="F6" s="443"/>
      <c r="G6" s="443"/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2"/>
      <c r="T6" s="443"/>
      <c r="U6" s="443"/>
      <c r="V6" s="443"/>
      <c r="W6" s="443"/>
      <c r="X6" s="443"/>
      <c r="Y6" s="443"/>
      <c r="Z6" s="443"/>
      <c r="AA6" s="443"/>
      <c r="AB6" s="443"/>
      <c r="AC6" s="443"/>
      <c r="AD6" s="443"/>
      <c r="AE6" s="443"/>
      <c r="AF6" s="443"/>
      <c r="AG6" s="443"/>
      <c r="AH6" s="443"/>
      <c r="AI6" s="443"/>
      <c r="AJ6" s="443"/>
      <c r="AK6" s="443"/>
      <c r="AL6" s="442"/>
    </row>
    <row r="7" spans="1:38" s="441" customFormat="1" ht="14.25" customHeight="1" x14ac:dyDescent="0.25">
      <c r="A7" s="622" t="s">
        <v>1394</v>
      </c>
      <c r="B7" s="622"/>
      <c r="C7" s="623"/>
      <c r="D7" s="623"/>
      <c r="E7" s="623"/>
      <c r="F7" s="623"/>
      <c r="G7" s="623"/>
      <c r="H7" s="623"/>
      <c r="I7" s="623"/>
      <c r="J7" s="623"/>
      <c r="K7" s="623"/>
      <c r="L7" s="623"/>
      <c r="M7" s="623"/>
      <c r="N7" s="623"/>
      <c r="O7" s="623"/>
      <c r="P7" s="623"/>
      <c r="Q7" s="623"/>
      <c r="R7" s="623"/>
      <c r="S7" s="623"/>
      <c r="T7" s="623"/>
      <c r="U7" s="623"/>
      <c r="V7" s="623"/>
      <c r="W7" s="623"/>
      <c r="X7" s="623"/>
      <c r="Y7" s="623"/>
      <c r="Z7" s="623"/>
      <c r="AA7" s="623"/>
      <c r="AB7" s="623"/>
      <c r="AC7" s="623"/>
      <c r="AD7" s="623"/>
      <c r="AE7" s="623"/>
      <c r="AF7" s="623"/>
      <c r="AG7" s="623"/>
      <c r="AH7" s="623"/>
      <c r="AI7" s="623"/>
      <c r="AJ7" s="623"/>
      <c r="AK7" s="623"/>
      <c r="AL7" s="624"/>
    </row>
    <row r="8" spans="1:38" s="628" customFormat="1" ht="15" customHeight="1" x14ac:dyDescent="0.25">
      <c r="A8" s="625" t="s">
        <v>1395</v>
      </c>
      <c r="B8" s="625"/>
      <c r="C8" s="626"/>
      <c r="D8" s="626"/>
      <c r="E8" s="626"/>
      <c r="F8" s="626"/>
      <c r="G8" s="626"/>
      <c r="H8" s="626"/>
      <c r="I8" s="626"/>
      <c r="J8" s="626"/>
      <c r="K8" s="626"/>
      <c r="L8" s="626"/>
      <c r="M8" s="626"/>
      <c r="N8" s="626"/>
      <c r="O8" s="626"/>
      <c r="P8" s="626"/>
      <c r="Q8" s="626"/>
      <c r="R8" s="626"/>
      <c r="S8" s="627"/>
      <c r="T8" s="626"/>
      <c r="U8" s="626"/>
      <c r="V8" s="626"/>
      <c r="W8" s="626"/>
      <c r="X8" s="626"/>
      <c r="Y8" s="626"/>
      <c r="Z8" s="626"/>
      <c r="AA8" s="626"/>
      <c r="AB8" s="626"/>
      <c r="AC8" s="626"/>
      <c r="AD8" s="626"/>
      <c r="AE8" s="626"/>
      <c r="AF8" s="626"/>
      <c r="AG8" s="626"/>
      <c r="AH8" s="626"/>
      <c r="AI8" s="626"/>
      <c r="AJ8" s="626"/>
      <c r="AK8" s="626"/>
      <c r="AL8" s="624"/>
    </row>
    <row r="9" spans="1:38" s="436" customFormat="1" ht="18" customHeight="1" thickBot="1" x14ac:dyDescent="0.3">
      <c r="A9" s="439" t="s">
        <v>1396</v>
      </c>
      <c r="B9" s="439"/>
      <c r="C9" s="438"/>
      <c r="D9" s="438"/>
      <c r="E9" s="439"/>
      <c r="F9" s="438"/>
      <c r="G9" s="438"/>
      <c r="H9" s="438"/>
      <c r="I9" s="438"/>
      <c r="J9" s="438"/>
      <c r="K9" s="438"/>
      <c r="L9" s="438"/>
      <c r="M9" s="438"/>
      <c r="N9" s="438"/>
      <c r="O9" s="438"/>
      <c r="P9" s="438"/>
      <c r="Q9" s="438"/>
      <c r="R9" s="438"/>
      <c r="S9" s="437"/>
      <c r="T9" s="438"/>
      <c r="U9" s="438"/>
      <c r="V9" s="438"/>
      <c r="W9" s="438"/>
      <c r="X9" s="438"/>
      <c r="Y9" s="438"/>
      <c r="Z9" s="438"/>
      <c r="AA9" s="438"/>
      <c r="AB9" s="438"/>
      <c r="AC9" s="438"/>
      <c r="AD9" s="438"/>
      <c r="AE9" s="438"/>
      <c r="AF9" s="438"/>
      <c r="AG9" s="438"/>
      <c r="AH9" s="438"/>
      <c r="AI9" s="438"/>
      <c r="AJ9" s="438"/>
      <c r="AK9" s="438"/>
      <c r="AL9" s="437"/>
    </row>
    <row r="10" spans="1:38" s="416" customFormat="1" ht="3.75" customHeight="1" thickBot="1" x14ac:dyDescent="0.3"/>
    <row r="11" spans="1:38" s="416" customFormat="1" ht="14.25" customHeight="1" x14ac:dyDescent="0.25">
      <c r="A11" s="418" t="s">
        <v>1397</v>
      </c>
      <c r="B11" s="417"/>
      <c r="C11" s="417"/>
      <c r="D11" s="417"/>
      <c r="E11" s="417"/>
      <c r="F11" s="417"/>
      <c r="G11" s="417"/>
      <c r="H11" s="417"/>
      <c r="I11" s="361"/>
      <c r="J11" s="606"/>
      <c r="K11" s="434" t="s">
        <v>1398</v>
      </c>
      <c r="L11" s="417"/>
      <c r="M11" s="435"/>
      <c r="N11" s="435"/>
      <c r="O11" s="435"/>
      <c r="P11" s="417"/>
      <c r="Q11" s="434" t="s">
        <v>1398</v>
      </c>
      <c r="R11" s="417"/>
      <c r="S11" s="361"/>
      <c r="T11" s="417"/>
      <c r="U11" s="417"/>
      <c r="V11" s="607"/>
      <c r="W11" s="417"/>
      <c r="X11" s="417"/>
      <c r="Y11" s="417"/>
      <c r="Z11" s="417"/>
      <c r="AA11" s="417"/>
      <c r="AB11" s="417"/>
      <c r="AC11" s="417"/>
      <c r="AD11" s="434" t="s">
        <v>1399</v>
      </c>
      <c r="AE11" s="434"/>
      <c r="AF11" s="434"/>
      <c r="AG11" s="434" t="s">
        <v>1400</v>
      </c>
      <c r="AH11" s="417"/>
      <c r="AI11" s="417"/>
      <c r="AJ11" s="417"/>
      <c r="AK11" s="417"/>
      <c r="AL11" s="433"/>
    </row>
    <row r="12" spans="1:38" s="416" customFormat="1" ht="19.5" customHeight="1" x14ac:dyDescent="0.2">
      <c r="A12" s="430" t="e">
        <f>LEFT(#REF!,1)</f>
        <v>#REF!</v>
      </c>
      <c r="B12" s="395" t="e">
        <f>MID(#REF!,2,1)</f>
        <v>#REF!</v>
      </c>
      <c r="C12" s="395" t="e">
        <f>MID(#REF!,3,1)</f>
        <v>#REF!</v>
      </c>
      <c r="D12" s="395" t="e">
        <f>MID(#REF!,4,1)</f>
        <v>#REF!</v>
      </c>
      <c r="E12" s="395" t="e">
        <f>MID(#REF!,5,1)</f>
        <v>#REF!</v>
      </c>
      <c r="F12" s="395" t="e">
        <f>MID(#REF!,6,1)</f>
        <v>#REF!</v>
      </c>
      <c r="G12" s="395" t="e">
        <f>MID(#REF!,7,1)</f>
        <v>#REF!</v>
      </c>
      <c r="H12" s="395" t="e">
        <f>MID(#REF!,8,1)</f>
        <v>#REF!</v>
      </c>
      <c r="I12" s="395" t="e">
        <f>MID(#REF!,9,1)</f>
        <v>#REF!</v>
      </c>
      <c r="J12" s="608" t="e">
        <f>MID(#REF!,10,1)</f>
        <v>#REF!</v>
      </c>
      <c r="K12" s="609"/>
      <c r="L12" s="419"/>
      <c r="M12" s="419"/>
      <c r="N12" s="419"/>
      <c r="O12" s="419"/>
      <c r="P12" s="419"/>
      <c r="Q12" s="419"/>
      <c r="R12" s="419"/>
      <c r="S12" s="419"/>
      <c r="T12" s="419"/>
      <c r="U12" s="419"/>
      <c r="V12" s="610"/>
      <c r="W12" s="424" t="s">
        <v>1401</v>
      </c>
      <c r="X12" s="419"/>
      <c r="Y12" s="419"/>
      <c r="Z12" s="419"/>
      <c r="AA12" s="419"/>
      <c r="AB12" s="424" t="s">
        <v>1402</v>
      </c>
      <c r="AC12" s="419"/>
      <c r="AD12" s="395" t="e">
        <f>MID(#REF!,1,1)</f>
        <v>#REF!</v>
      </c>
      <c r="AE12" s="395" t="e">
        <f>MID(#REF!,2,1)</f>
        <v>#REF!</v>
      </c>
      <c r="AF12" s="395"/>
      <c r="AG12" s="395" t="e">
        <f>MID(#REF!,1,1)</f>
        <v>#REF!</v>
      </c>
      <c r="AH12" s="395" t="e">
        <f>MID(#REF!,2,1)</f>
        <v>#REF!</v>
      </c>
      <c r="AI12" s="395" t="e">
        <f>MID(#REF!,3,1)</f>
        <v>#REF!</v>
      </c>
      <c r="AJ12" s="395" t="e">
        <f>MID(#REF!,4,1)</f>
        <v>#REF!</v>
      </c>
      <c r="AK12" s="419"/>
      <c r="AL12" s="425"/>
    </row>
    <row r="13" spans="1:38" s="416" customFormat="1" ht="19.5" customHeight="1" x14ac:dyDescent="0.25">
      <c r="A13" s="357" t="s">
        <v>1403</v>
      </c>
      <c r="B13" s="419"/>
      <c r="C13" s="419"/>
      <c r="D13" s="419"/>
      <c r="E13" s="419"/>
      <c r="F13" s="419"/>
      <c r="G13" s="419"/>
      <c r="H13" s="353"/>
      <c r="I13" s="353"/>
      <c r="J13" s="481"/>
      <c r="K13" s="432" t="e">
        <f>IF(#REF!="x","x"," ")</f>
        <v>#REF!</v>
      </c>
      <c r="L13" s="424" t="s">
        <v>1404</v>
      </c>
      <c r="N13" s="426"/>
      <c r="O13" s="426"/>
      <c r="P13" s="426"/>
      <c r="Q13" s="426"/>
      <c r="R13" s="432" t="e">
        <f>IF(#REF!="x","x"," ")</f>
        <v>#REF!</v>
      </c>
      <c r="S13" s="424" t="s">
        <v>1405</v>
      </c>
      <c r="T13" s="419"/>
      <c r="U13" s="419"/>
      <c r="V13" s="610"/>
      <c r="W13" s="590"/>
      <c r="X13" s="591"/>
      <c r="Y13" s="591"/>
      <c r="Z13" s="591"/>
      <c r="AA13" s="591"/>
      <c r="AB13" s="592" t="s">
        <v>1406</v>
      </c>
      <c r="AC13" s="591"/>
      <c r="AD13" s="593" t="e">
        <f>MID(#REF!,1,1)</f>
        <v>#REF!</v>
      </c>
      <c r="AE13" s="593" t="e">
        <f>MID(#REF!,2,1)</f>
        <v>#REF!</v>
      </c>
      <c r="AF13" s="593"/>
      <c r="AG13" s="593" t="e">
        <f>MID(#REF!,1,1)</f>
        <v>#REF!</v>
      </c>
      <c r="AH13" s="593" t="e">
        <f>MID(#REF!,2,1)</f>
        <v>#REF!</v>
      </c>
      <c r="AI13" s="593" t="e">
        <f>MID(#REF!,3,1)</f>
        <v>#REF!</v>
      </c>
      <c r="AJ13" s="593" t="e">
        <f>MID(#REF!,4,1)</f>
        <v>#REF!</v>
      </c>
      <c r="AK13" s="591"/>
      <c r="AL13" s="594"/>
    </row>
    <row r="14" spans="1:38" s="416" customFormat="1" ht="19.5" customHeight="1" x14ac:dyDescent="0.2">
      <c r="A14" s="629" t="e">
        <f>LEFT(#REF!,1)</f>
        <v>#REF!</v>
      </c>
      <c r="B14" s="428" t="e">
        <f>MID(#REF!,2,1)</f>
        <v>#REF!</v>
      </c>
      <c r="C14" s="428" t="e">
        <f>MID(#REF!,3,1)</f>
        <v>#REF!</v>
      </c>
      <c r="D14" s="428" t="e">
        <f>MID(#REF!,4,1)</f>
        <v>#REF!</v>
      </c>
      <c r="E14" s="428" t="e">
        <f>MID(#REF!,5,1)</f>
        <v>#REF!</v>
      </c>
      <c r="F14" s="428" t="e">
        <f>MID(#REF!,6,1)</f>
        <v>#REF!</v>
      </c>
      <c r="G14" s="428" t="e">
        <f>MID(#REF!,7,1)</f>
        <v>#REF!</v>
      </c>
      <c r="H14" s="428" t="e">
        <f>MID(#REF!,8,1)</f>
        <v>#REF!</v>
      </c>
      <c r="I14" s="353"/>
      <c r="J14" s="481"/>
      <c r="K14" s="353" t="e">
        <f>IF(#REF!="x","x", "")</f>
        <v>#REF!</v>
      </c>
      <c r="L14" s="424" t="s">
        <v>1407</v>
      </c>
      <c r="M14" s="424"/>
      <c r="N14" s="426"/>
      <c r="O14" s="426"/>
      <c r="P14" s="426"/>
      <c r="Q14" s="426"/>
      <c r="R14" s="426" t="e">
        <f>IF(#REF!="x","x"," ")</f>
        <v>#REF!</v>
      </c>
      <c r="S14" s="424" t="s">
        <v>1408</v>
      </c>
      <c r="T14" s="419"/>
      <c r="U14" s="419"/>
      <c r="V14" s="610"/>
      <c r="W14" s="424"/>
      <c r="X14" s="419"/>
      <c r="Y14" s="356"/>
      <c r="Z14" s="353"/>
      <c r="AA14" s="353"/>
      <c r="AB14" s="426"/>
      <c r="AC14" s="353"/>
      <c r="AD14" s="428"/>
      <c r="AE14" s="428"/>
      <c r="AF14" s="428"/>
      <c r="AG14" s="428"/>
      <c r="AH14" s="428"/>
      <c r="AI14" s="428"/>
      <c r="AJ14" s="428"/>
      <c r="AK14" s="353"/>
      <c r="AL14" s="425"/>
    </row>
    <row r="15" spans="1:38" s="416" customFormat="1" ht="19.5" customHeight="1" x14ac:dyDescent="0.2">
      <c r="A15" s="357" t="s">
        <v>971</v>
      </c>
      <c r="B15" s="419"/>
      <c r="C15" s="419"/>
      <c r="D15" s="419"/>
      <c r="E15" s="419"/>
      <c r="F15" s="372"/>
      <c r="G15" s="419"/>
      <c r="H15" s="419"/>
      <c r="I15" s="353"/>
      <c r="J15" s="481"/>
      <c r="K15" s="609"/>
      <c r="L15" s="353"/>
      <c r="M15" s="424"/>
      <c r="N15" s="426"/>
      <c r="O15" s="426"/>
      <c r="P15" s="426"/>
      <c r="Q15" s="426"/>
      <c r="R15" s="630" t="s">
        <v>1409</v>
      </c>
      <c r="S15" s="426"/>
      <c r="T15" s="419"/>
      <c r="U15" s="419"/>
      <c r="V15" s="610"/>
      <c r="W15" s="424" t="s">
        <v>1410</v>
      </c>
      <c r="X15" s="419"/>
      <c r="Y15" s="356"/>
      <c r="Z15" s="353"/>
      <c r="AA15" s="353"/>
      <c r="AB15" s="424" t="s">
        <v>1402</v>
      </c>
      <c r="AC15" s="353"/>
      <c r="AD15" s="395" t="e">
        <f>MID(#REF!,1,1)</f>
        <v>#REF!</v>
      </c>
      <c r="AE15" s="395" t="e">
        <f>MID(#REF!,2,1)</f>
        <v>#REF!</v>
      </c>
      <c r="AF15" s="395"/>
      <c r="AG15" s="395" t="e">
        <f>MID(#REF!,1,1)</f>
        <v>#REF!</v>
      </c>
      <c r="AH15" s="395" t="e">
        <f>MID(#REF!,2,1)</f>
        <v>#REF!</v>
      </c>
      <c r="AI15" s="395" t="e">
        <f>MID(#REF!,3,1)</f>
        <v>#REF!</v>
      </c>
      <c r="AJ15" s="395" t="e">
        <f>MID(#REF!,4,1)</f>
        <v>#REF!</v>
      </c>
      <c r="AK15" s="353"/>
      <c r="AL15" s="425"/>
    </row>
    <row r="16" spans="1:38" s="416" customFormat="1" ht="19.5" customHeight="1" thickBot="1" x14ac:dyDescent="0.25">
      <c r="A16" s="423" t="e">
        <f>#REF!</f>
        <v>#REF!</v>
      </c>
      <c r="B16" s="348" t="e">
        <f>#REF!</f>
        <v>#REF!</v>
      </c>
      <c r="C16" s="421" t="s">
        <v>953</v>
      </c>
      <c r="D16" s="348" t="e">
        <f>#REF!</f>
        <v>#REF!</v>
      </c>
      <c r="E16" s="348" t="e">
        <f>#REF!</f>
        <v>#REF!</v>
      </c>
      <c r="F16" s="421" t="s">
        <v>953</v>
      </c>
      <c r="G16" s="348" t="e">
        <f>#REF!</f>
        <v>#REF!</v>
      </c>
      <c r="H16" s="348"/>
      <c r="I16" s="348"/>
      <c r="J16" s="612"/>
      <c r="K16" s="613"/>
      <c r="L16" s="348"/>
      <c r="M16" s="348"/>
      <c r="N16" s="348"/>
      <c r="O16" s="348"/>
      <c r="P16" s="348"/>
      <c r="Q16" s="348"/>
      <c r="R16" s="348"/>
      <c r="S16" s="348"/>
      <c r="T16" s="421"/>
      <c r="U16" s="421"/>
      <c r="V16" s="614"/>
      <c r="W16" s="420"/>
      <c r="X16" s="421"/>
      <c r="Y16" s="349"/>
      <c r="Z16" s="348"/>
      <c r="AA16" s="348"/>
      <c r="AB16" s="420" t="s">
        <v>1406</v>
      </c>
      <c r="AC16" s="348"/>
      <c r="AD16" s="393" t="e">
        <f>MID(#REF!,1,1)</f>
        <v>#REF!</v>
      </c>
      <c r="AE16" s="393" t="e">
        <f>MID(#REF!,2,1)</f>
        <v>#REF!</v>
      </c>
      <c r="AF16" s="393"/>
      <c r="AG16" s="393" t="e">
        <f>MID(#REF!,1,1)</f>
        <v>#REF!</v>
      </c>
      <c r="AH16" s="393" t="e">
        <f>MID(#REF!,2,1)</f>
        <v>#REF!</v>
      </c>
      <c r="AI16" s="393" t="e">
        <f>MID(#REF!,3,1)</f>
        <v>#REF!</v>
      </c>
      <c r="AJ16" s="393" t="e">
        <f>MID(#REF!,4,1)</f>
        <v>#REF!</v>
      </c>
      <c r="AK16" s="348"/>
      <c r="AL16" s="422"/>
    </row>
    <row r="17" spans="1:39" s="416" customFormat="1" ht="4.5" customHeight="1" x14ac:dyDescent="0.25">
      <c r="A17" s="419"/>
      <c r="B17" s="419"/>
      <c r="C17" s="419"/>
      <c r="D17" s="419"/>
      <c r="E17" s="419"/>
      <c r="F17" s="419"/>
      <c r="G17" s="419"/>
      <c r="H17" s="353"/>
      <c r="I17" s="353"/>
      <c r="J17" s="353"/>
      <c r="K17" s="353"/>
      <c r="L17" s="353"/>
      <c r="M17" s="353"/>
      <c r="N17" s="353"/>
      <c r="O17" s="353"/>
      <c r="P17" s="353"/>
      <c r="Q17" s="353"/>
      <c r="R17" s="353"/>
      <c r="S17" s="353"/>
      <c r="T17" s="419"/>
      <c r="U17" s="419"/>
      <c r="V17" s="353"/>
      <c r="W17" s="353"/>
      <c r="X17" s="353"/>
      <c r="Y17" s="353"/>
      <c r="Z17" s="353"/>
      <c r="AA17" s="353"/>
      <c r="AB17" s="353"/>
      <c r="AC17" s="353"/>
      <c r="AD17" s="353"/>
      <c r="AE17" s="353"/>
      <c r="AF17" s="353"/>
      <c r="AG17" s="353"/>
      <c r="AH17" s="353"/>
      <c r="AI17" s="353"/>
      <c r="AJ17" s="353"/>
      <c r="AK17" s="353"/>
      <c r="AL17" s="419"/>
      <c r="AM17" s="419"/>
    </row>
    <row r="18" spans="1:39" s="416" customFormat="1" ht="3" customHeight="1" thickBot="1" x14ac:dyDescent="0.3">
      <c r="A18" s="631"/>
      <c r="B18" s="419"/>
      <c r="C18" s="419"/>
      <c r="D18" s="419"/>
      <c r="E18" s="419"/>
      <c r="F18" s="419"/>
      <c r="G18" s="419"/>
      <c r="H18" s="353"/>
      <c r="I18" s="353"/>
      <c r="J18" s="353"/>
      <c r="K18" s="353"/>
      <c r="L18" s="353"/>
      <c r="M18" s="353"/>
      <c r="N18" s="353"/>
      <c r="O18" s="353"/>
      <c r="P18" s="353"/>
      <c r="Q18" s="353"/>
      <c r="R18" s="353"/>
      <c r="S18" s="353"/>
      <c r="T18" s="419"/>
      <c r="U18" s="419"/>
      <c r="V18" s="419"/>
      <c r="W18" s="353"/>
      <c r="X18" s="353"/>
      <c r="Y18" s="353"/>
      <c r="Z18" s="353"/>
      <c r="AA18" s="353"/>
      <c r="AB18" s="353"/>
      <c r="AC18" s="353"/>
      <c r="AD18" s="353"/>
      <c r="AE18" s="353"/>
      <c r="AF18" s="353"/>
      <c r="AG18" s="353"/>
      <c r="AH18" s="353"/>
      <c r="AI18" s="353"/>
      <c r="AJ18" s="353"/>
      <c r="AK18" s="353"/>
      <c r="AL18" s="419"/>
      <c r="AM18" s="419"/>
    </row>
    <row r="19" spans="1:39" s="416" customFormat="1" ht="16.5" x14ac:dyDescent="0.25">
      <c r="A19" s="418" t="s">
        <v>1411</v>
      </c>
      <c r="B19" s="417"/>
      <c r="C19" s="417"/>
      <c r="D19" s="417"/>
      <c r="E19" s="417"/>
      <c r="F19" s="417"/>
      <c r="G19" s="417"/>
      <c r="H19" s="361"/>
      <c r="I19" s="361"/>
      <c r="J19" s="361"/>
      <c r="K19" s="361"/>
      <c r="L19" s="361"/>
      <c r="M19" s="361"/>
      <c r="N19" s="361"/>
      <c r="O19" s="361"/>
      <c r="P19" s="361"/>
      <c r="Q19" s="361"/>
      <c r="R19" s="361"/>
      <c r="S19" s="361"/>
      <c r="T19" s="417"/>
      <c r="U19" s="417"/>
      <c r="V19" s="417"/>
      <c r="W19" s="361"/>
      <c r="X19" s="361"/>
      <c r="Y19" s="361"/>
      <c r="Z19" s="361"/>
      <c r="AA19" s="361"/>
      <c r="AB19" s="361"/>
      <c r="AC19" s="361"/>
      <c r="AD19" s="361"/>
      <c r="AE19" s="361"/>
      <c r="AF19" s="361"/>
      <c r="AG19" s="361"/>
      <c r="AH19" s="361"/>
      <c r="AI19" s="361"/>
      <c r="AJ19" s="361"/>
      <c r="AK19" s="361"/>
      <c r="AL19" s="433"/>
    </row>
    <row r="20" spans="1:39" s="416" customFormat="1" ht="19.5" customHeight="1" x14ac:dyDescent="0.25">
      <c r="A20" s="403" t="e">
        <f>+LEFT(#REF!,1)</f>
        <v>#REF!</v>
      </c>
      <c r="B20" s="395" t="e">
        <f>+MID(#REF!,2,1)</f>
        <v>#REF!</v>
      </c>
      <c r="C20" s="395" t="e">
        <f>+MID(#REF!,3,1)</f>
        <v>#REF!</v>
      </c>
      <c r="D20" s="395" t="e">
        <f>+MID(#REF!,4,1)</f>
        <v>#REF!</v>
      </c>
      <c r="E20" s="395" t="e">
        <f>+MID(#REF!,5,1)</f>
        <v>#REF!</v>
      </c>
      <c r="F20" s="395" t="e">
        <f>+MID(#REF!,6,1)</f>
        <v>#REF!</v>
      </c>
      <c r="G20" s="395" t="e">
        <f>+MID(#REF!,7,1)</f>
        <v>#REF!</v>
      </c>
      <c r="H20" s="395" t="e">
        <f>+MID(#REF!,8,1)</f>
        <v>#REF!</v>
      </c>
      <c r="I20" s="395" t="e">
        <f>+MID(#REF!,9,1)</f>
        <v>#REF!</v>
      </c>
      <c r="J20" s="395" t="e">
        <f>+MID(#REF!,10,1)</f>
        <v>#REF!</v>
      </c>
      <c r="K20" s="395" t="e">
        <f>+MID(#REF!,11,1)</f>
        <v>#REF!</v>
      </c>
      <c r="L20" s="395" t="e">
        <f>+MID(#REF!,12,1)</f>
        <v>#REF!</v>
      </c>
      <c r="M20" s="395" t="e">
        <f>+MID(#REF!,13,1)</f>
        <v>#REF!</v>
      </c>
      <c r="N20" s="395" t="e">
        <f>+MID(#REF!,14,1)</f>
        <v>#REF!</v>
      </c>
      <c r="O20" s="395" t="e">
        <f>+MID(#REF!,15,1)</f>
        <v>#REF!</v>
      </c>
      <c r="P20" s="395" t="e">
        <f>+MID(#REF!,16,1)</f>
        <v>#REF!</v>
      </c>
      <c r="Q20" s="395" t="e">
        <f>+MID(#REF!,17,1)</f>
        <v>#REF!</v>
      </c>
      <c r="R20" s="395" t="e">
        <f>+MID(#REF!,18,1)</f>
        <v>#REF!</v>
      </c>
      <c r="S20" s="395" t="e">
        <f>+MID(#REF!,19,1)</f>
        <v>#REF!</v>
      </c>
      <c r="T20" s="395" t="e">
        <f>+MID(#REF!,20,1)</f>
        <v>#REF!</v>
      </c>
      <c r="U20" s="395" t="e">
        <f>+MID(#REF!,21,1)</f>
        <v>#REF!</v>
      </c>
      <c r="V20" s="395" t="e">
        <f>+MID(#REF!,22,1)</f>
        <v>#REF!</v>
      </c>
      <c r="W20" s="395" t="e">
        <f>+MID(#REF!,23,1)</f>
        <v>#REF!</v>
      </c>
      <c r="X20" s="395" t="e">
        <f>+MID(#REF!,24,1)</f>
        <v>#REF!</v>
      </c>
      <c r="Y20" s="395" t="e">
        <f>+MID(#REF!,25,1)</f>
        <v>#REF!</v>
      </c>
      <c r="Z20" s="395" t="e">
        <f>+MID(#REF!,26,1)</f>
        <v>#REF!</v>
      </c>
      <c r="AA20" s="395" t="e">
        <f>+MID(#REF!,27,1)</f>
        <v>#REF!</v>
      </c>
      <c r="AB20" s="395" t="e">
        <f>+MID(#REF!,28,1)</f>
        <v>#REF!</v>
      </c>
      <c r="AC20" s="395" t="e">
        <f>+MID(#REF!,29,1)</f>
        <v>#REF!</v>
      </c>
      <c r="AD20" s="395" t="e">
        <f>+MID(#REF!,30,1)</f>
        <v>#REF!</v>
      </c>
      <c r="AE20" s="395" t="e">
        <f>+MID(#REF!,31,1)</f>
        <v>#REF!</v>
      </c>
      <c r="AF20" s="395" t="e">
        <f>+MID(#REF!,32,1)</f>
        <v>#REF!</v>
      </c>
      <c r="AG20" s="395" t="e">
        <f>+MID(#REF!,33,1)</f>
        <v>#REF!</v>
      </c>
      <c r="AH20" s="395" t="e">
        <f>+MID(#REF!,34,1)</f>
        <v>#REF!</v>
      </c>
      <c r="AI20" s="395" t="e">
        <f>+MID(#REF!,35,1)</f>
        <v>#REF!</v>
      </c>
      <c r="AJ20" s="395" t="e">
        <f>+MID(#REF!,36,1)</f>
        <v>#REF!</v>
      </c>
      <c r="AK20" s="402" t="e">
        <f>+MID(#REF!,37,1)</f>
        <v>#REF!</v>
      </c>
      <c r="AL20" s="425"/>
    </row>
    <row r="21" spans="1:39" s="484" customFormat="1" ht="19.5" customHeight="1" x14ac:dyDescent="0.25">
      <c r="A21" s="403" t="e">
        <f>+MID(#REF!,38,1)</f>
        <v>#REF!</v>
      </c>
      <c r="B21" s="395" t="e">
        <f>+MID(#REF!,39,1)</f>
        <v>#REF!</v>
      </c>
      <c r="C21" s="395" t="e">
        <f>+MID(#REF!,40,1)</f>
        <v>#REF!</v>
      </c>
      <c r="D21" s="395" t="e">
        <f>+MID(#REF!,41,1)</f>
        <v>#REF!</v>
      </c>
      <c r="E21" s="395" t="e">
        <f>+MID(#REF!,42,1)</f>
        <v>#REF!</v>
      </c>
      <c r="F21" s="395" t="e">
        <f>+MID(#REF!,43,1)</f>
        <v>#REF!</v>
      </c>
      <c r="G21" s="395" t="e">
        <f>+MID(#REF!,44,1)</f>
        <v>#REF!</v>
      </c>
      <c r="H21" s="395" t="e">
        <f>+MID(#REF!,45,1)</f>
        <v>#REF!</v>
      </c>
      <c r="I21" s="395" t="e">
        <f>+MID(#REF!,46,1)</f>
        <v>#REF!</v>
      </c>
      <c r="J21" s="395" t="e">
        <f>+MID(#REF!,47,1)</f>
        <v>#REF!</v>
      </c>
      <c r="K21" s="395" t="e">
        <f>+MID(#REF!,48,1)</f>
        <v>#REF!</v>
      </c>
      <c r="L21" s="395" t="e">
        <f>+MID(#REF!,49,1)</f>
        <v>#REF!</v>
      </c>
      <c r="M21" s="395" t="e">
        <f>+MID(#REF!,50,1)</f>
        <v>#REF!</v>
      </c>
      <c r="N21" s="395" t="e">
        <f>+MID(#REF!,51,1)</f>
        <v>#REF!</v>
      </c>
      <c r="O21" s="395" t="e">
        <f>+MID(#REF!,52,1)</f>
        <v>#REF!</v>
      </c>
      <c r="P21" s="395" t="e">
        <f>+MID(#REF!,53,1)</f>
        <v>#REF!</v>
      </c>
      <c r="Q21" s="395" t="e">
        <f>+MID(#REF!,54,1)</f>
        <v>#REF!</v>
      </c>
      <c r="R21" s="395" t="e">
        <f>+MID(#REF!,55,1)</f>
        <v>#REF!</v>
      </c>
      <c r="S21" s="395" t="e">
        <f>+MID(#REF!,56,1)</f>
        <v>#REF!</v>
      </c>
      <c r="T21" s="395" t="e">
        <f>+MID(#REF!,57,1)</f>
        <v>#REF!</v>
      </c>
      <c r="U21" s="395" t="e">
        <f>+MID(#REF!,58,1)</f>
        <v>#REF!</v>
      </c>
      <c r="V21" s="395" t="e">
        <f>+MID(#REF!,59,1)</f>
        <v>#REF!</v>
      </c>
      <c r="W21" s="395" t="e">
        <f>+MID(#REF!,60,1)</f>
        <v>#REF!</v>
      </c>
      <c r="X21" s="395" t="e">
        <f>+MID(#REF!,61,1)</f>
        <v>#REF!</v>
      </c>
      <c r="Y21" s="395" t="e">
        <f>+MID(#REF!,62,1)</f>
        <v>#REF!</v>
      </c>
      <c r="Z21" s="395" t="e">
        <f>+MID(#REF!,63,1)</f>
        <v>#REF!</v>
      </c>
      <c r="AA21" s="395" t="e">
        <f>+MID(#REF!,64,1)</f>
        <v>#REF!</v>
      </c>
      <c r="AB21" s="395" t="e">
        <f>+MID(#REF!,65,1)</f>
        <v>#REF!</v>
      </c>
      <c r="AC21" s="395" t="e">
        <f>+MID(#REF!,66,1)</f>
        <v>#REF!</v>
      </c>
      <c r="AD21" s="395" t="e">
        <f>+MID(#REF!,67,1)</f>
        <v>#REF!</v>
      </c>
      <c r="AE21" s="395" t="e">
        <f>+MID(#REF!,68,1)</f>
        <v>#REF!</v>
      </c>
      <c r="AF21" s="395" t="e">
        <f>+MID(#REF!,69,1)</f>
        <v>#REF!</v>
      </c>
      <c r="AG21" s="395" t="e">
        <f>+MID(#REF!,70,1)</f>
        <v>#REF!</v>
      </c>
      <c r="AH21" s="395" t="e">
        <f>+MID(#REF!,71,1)</f>
        <v>#REF!</v>
      </c>
      <c r="AI21" s="395" t="e">
        <f>+MID(#REF!,72,1)</f>
        <v>#REF!</v>
      </c>
      <c r="AJ21" s="395" t="e">
        <f>+MID(#REF!,73,1)</f>
        <v>#REF!</v>
      </c>
      <c r="AK21" s="402" t="e">
        <f>+MID(#REF!,74,1)</f>
        <v>#REF!</v>
      </c>
      <c r="AL21" s="632"/>
    </row>
    <row r="22" spans="1:39" s="404" customFormat="1" ht="14.25" customHeight="1" x14ac:dyDescent="0.25">
      <c r="A22" s="633" t="s">
        <v>1412</v>
      </c>
      <c r="B22" s="634"/>
      <c r="C22" s="634"/>
      <c r="D22" s="634"/>
      <c r="E22" s="634"/>
      <c r="F22" s="634"/>
      <c r="G22" s="634"/>
      <c r="H22" s="634"/>
      <c r="I22" s="634"/>
      <c r="J22" s="634"/>
      <c r="K22" s="634"/>
      <c r="L22" s="634"/>
      <c r="M22" s="634"/>
      <c r="N22" s="634"/>
      <c r="O22" s="634"/>
      <c r="P22" s="634"/>
      <c r="Q22" s="634"/>
      <c r="R22" s="634"/>
      <c r="S22" s="634"/>
      <c r="T22" s="634"/>
      <c r="U22" s="634"/>
      <c r="V22" s="634"/>
      <c r="W22" s="413"/>
      <c r="X22" s="413"/>
      <c r="Y22" s="413"/>
      <c r="Z22" s="413"/>
      <c r="AA22" s="413"/>
      <c r="AB22" s="413"/>
      <c r="AC22" s="413"/>
      <c r="AD22" s="413"/>
      <c r="AE22" s="413"/>
      <c r="AF22" s="413"/>
      <c r="AG22" s="413"/>
      <c r="AH22" s="413"/>
      <c r="AI22" s="413"/>
      <c r="AJ22" s="413"/>
      <c r="AK22" s="413"/>
      <c r="AL22" s="635"/>
    </row>
    <row r="23" spans="1:39" x14ac:dyDescent="0.25">
      <c r="A23" s="400" t="s">
        <v>1413</v>
      </c>
      <c r="B23" s="588"/>
      <c r="C23" s="588"/>
      <c r="D23" s="588"/>
      <c r="E23" s="588"/>
      <c r="F23" s="588"/>
      <c r="G23" s="588"/>
      <c r="H23" s="588"/>
      <c r="I23" s="588"/>
      <c r="J23" s="588"/>
      <c r="K23" s="588"/>
      <c r="L23" s="588"/>
      <c r="M23" s="588"/>
      <c r="N23" s="588"/>
      <c r="O23" s="588"/>
      <c r="P23" s="588"/>
      <c r="Q23" s="588"/>
      <c r="R23" s="588"/>
      <c r="S23" s="588"/>
      <c r="T23" s="588"/>
      <c r="U23" s="588"/>
      <c r="V23" s="588"/>
      <c r="W23" s="353"/>
      <c r="X23" s="353"/>
      <c r="Y23" s="353"/>
      <c r="Z23" s="353"/>
      <c r="AA23" s="353"/>
      <c r="AB23" s="588"/>
      <c r="AC23" s="353"/>
      <c r="AD23" s="356" t="s">
        <v>1414</v>
      </c>
      <c r="AE23" s="353"/>
      <c r="AF23" s="353"/>
      <c r="AG23" s="353"/>
      <c r="AH23" s="353"/>
      <c r="AI23" s="353"/>
      <c r="AJ23" s="353"/>
      <c r="AK23" s="353"/>
      <c r="AL23" s="636"/>
    </row>
    <row r="24" spans="1:39" s="484" customFormat="1" ht="19.5" customHeight="1" x14ac:dyDescent="0.25">
      <c r="A24" s="403" t="e">
        <f>+LEFT(#REF!,1)</f>
        <v>#REF!</v>
      </c>
      <c r="B24" s="395" t="e">
        <f>+MID(#REF!,2,1)</f>
        <v>#REF!</v>
      </c>
      <c r="C24" s="395" t="e">
        <f>+MID(#REF!,3,1)</f>
        <v>#REF!</v>
      </c>
      <c r="D24" s="395" t="e">
        <f>+MID(#REF!,4,1)</f>
        <v>#REF!</v>
      </c>
      <c r="E24" s="395" t="e">
        <f>+MID(#REF!,5,1)</f>
        <v>#REF!</v>
      </c>
      <c r="F24" s="395" t="e">
        <f>+MID(#REF!,6,1)</f>
        <v>#REF!</v>
      </c>
      <c r="G24" s="395" t="e">
        <f>+MID(#REF!,7,1)</f>
        <v>#REF!</v>
      </c>
      <c r="H24" s="395" t="e">
        <f>+MID(#REF!,8,1)</f>
        <v>#REF!</v>
      </c>
      <c r="I24" s="395" t="e">
        <f>+MID(#REF!,9,1)</f>
        <v>#REF!</v>
      </c>
      <c r="J24" s="395" t="e">
        <f>+MID(#REF!,10,1)</f>
        <v>#REF!</v>
      </c>
      <c r="K24" s="395" t="e">
        <f>+MID(#REF!,11,1)</f>
        <v>#REF!</v>
      </c>
      <c r="L24" s="395" t="e">
        <f>+MID(#REF!,12,1)</f>
        <v>#REF!</v>
      </c>
      <c r="M24" s="395" t="e">
        <f>+MID(#REF!,13,1)</f>
        <v>#REF!</v>
      </c>
      <c r="N24" s="395" t="e">
        <f>+MID(#REF!,14,1)</f>
        <v>#REF!</v>
      </c>
      <c r="O24" s="395" t="e">
        <f>+MID(#REF!,15,1)</f>
        <v>#REF!</v>
      </c>
      <c r="P24" s="395" t="e">
        <f>+MID(#REF!,16,1)</f>
        <v>#REF!</v>
      </c>
      <c r="Q24" s="395" t="e">
        <f>+MID(#REF!,17,1)</f>
        <v>#REF!</v>
      </c>
      <c r="R24" s="395" t="e">
        <f>+MID(#REF!,18,1)</f>
        <v>#REF!</v>
      </c>
      <c r="S24" s="395" t="e">
        <f>+MID(#REF!,19,1)</f>
        <v>#REF!</v>
      </c>
      <c r="T24" s="395" t="e">
        <f>+MID(#REF!,20,1)</f>
        <v>#REF!</v>
      </c>
      <c r="U24" s="395" t="e">
        <f>+MID(#REF!,21,1)</f>
        <v>#REF!</v>
      </c>
      <c r="V24" s="395" t="e">
        <f>+MID(#REF!,22,1)</f>
        <v>#REF!</v>
      </c>
      <c r="W24" s="395" t="e">
        <f>+MID(#REF!,23,1)</f>
        <v>#REF!</v>
      </c>
      <c r="X24" s="395" t="e">
        <f>+MID(#REF!,24,1)</f>
        <v>#REF!</v>
      </c>
      <c r="Y24" s="395" t="e">
        <f>+MID(#REF!,25,1)</f>
        <v>#REF!</v>
      </c>
      <c r="Z24" s="395" t="e">
        <f>+MID(#REF!,26,1)</f>
        <v>#REF!</v>
      </c>
      <c r="AA24" s="395" t="e">
        <f>+MID(#REF!,27,1)</f>
        <v>#REF!</v>
      </c>
      <c r="AB24" s="395" t="e">
        <f>+MID(#REF!,28,1)</f>
        <v>#REF!</v>
      </c>
      <c r="AC24" s="397"/>
      <c r="AD24" s="395" t="e">
        <f>+LEFT(#REF!,1)</f>
        <v>#REF!</v>
      </c>
      <c r="AE24" s="395" t="e">
        <f>+MID(#REF!,2,1)</f>
        <v>#REF!</v>
      </c>
      <c r="AF24" s="395" t="e">
        <f>+MID(#REF!,3,1)</f>
        <v>#REF!</v>
      </c>
      <c r="AG24" s="395" t="e">
        <f>+MID(#REF!,4,1)</f>
        <v>#REF!</v>
      </c>
      <c r="AH24" s="395" t="e">
        <f>+MID(#REF!,5,1)</f>
        <v>#REF!</v>
      </c>
      <c r="AI24" s="395" t="e">
        <f>+MID(#REF!,6,1)</f>
        <v>#REF!</v>
      </c>
      <c r="AJ24" s="395" t="e">
        <f>+MID(#REF!,7,1)</f>
        <v>#REF!</v>
      </c>
      <c r="AK24" s="395" t="e">
        <f>+MID(#REF!,8,1)</f>
        <v>#REF!</v>
      </c>
      <c r="AL24" s="632"/>
    </row>
    <row r="25" spans="1:39" x14ac:dyDescent="0.25">
      <c r="A25" s="400" t="s">
        <v>1415</v>
      </c>
      <c r="B25" s="588"/>
      <c r="C25" s="588"/>
      <c r="D25" s="588"/>
      <c r="E25" s="588"/>
      <c r="F25" s="588"/>
      <c r="G25" s="399" t="s">
        <v>1416</v>
      </c>
      <c r="H25" s="399"/>
      <c r="I25" s="399"/>
      <c r="J25" s="399"/>
      <c r="K25" s="399"/>
      <c r="L25" s="399"/>
      <c r="M25" s="399"/>
      <c r="N25" s="399"/>
      <c r="O25" s="399"/>
      <c r="P25" s="399"/>
      <c r="Q25" s="399"/>
      <c r="R25" s="399"/>
      <c r="S25" s="399"/>
      <c r="T25" s="399"/>
      <c r="U25" s="399"/>
      <c r="V25" s="399"/>
      <c r="W25" s="399"/>
      <c r="X25" s="399"/>
      <c r="Y25" s="399"/>
      <c r="Z25" s="399"/>
      <c r="AA25" s="399"/>
      <c r="AB25" s="399"/>
      <c r="AC25" s="399"/>
      <c r="AD25" s="399"/>
      <c r="AE25" s="353"/>
      <c r="AF25" s="353"/>
      <c r="AG25" s="353"/>
      <c r="AH25" s="353"/>
      <c r="AI25" s="353"/>
      <c r="AJ25" s="353"/>
      <c r="AK25" s="353"/>
      <c r="AL25" s="636"/>
    </row>
    <row r="26" spans="1:39" s="484" customFormat="1" ht="19.5" customHeight="1" x14ac:dyDescent="0.25">
      <c r="A26" s="403" t="e">
        <f>+LEFT(#REF!,1)</f>
        <v>#REF!</v>
      </c>
      <c r="B26" s="395" t="e">
        <f>+MID(#REF!,2,1)</f>
        <v>#REF!</v>
      </c>
      <c r="C26" s="395" t="e">
        <f>+MID(#REF!,3,1)</f>
        <v>#REF!</v>
      </c>
      <c r="D26" s="395" t="e">
        <f>+MID(#REF!,4,1)</f>
        <v>#REF!</v>
      </c>
      <c r="E26" s="395" t="e">
        <f>+MID(#REF!,5,1)</f>
        <v>#REF!</v>
      </c>
      <c r="F26" s="395"/>
      <c r="G26" s="395" t="e">
        <f>+LEFT(#REF!,1)</f>
        <v>#REF!</v>
      </c>
      <c r="H26" s="395" t="e">
        <f>+MID(#REF!,2,1)</f>
        <v>#REF!</v>
      </c>
      <c r="I26" s="395" t="e">
        <f>+MID(#REF!,3,1)</f>
        <v>#REF!</v>
      </c>
      <c r="J26" s="395" t="e">
        <f>+MID(#REF!,4,1)</f>
        <v>#REF!</v>
      </c>
      <c r="K26" s="395" t="e">
        <f>+MID(#REF!,5,1)</f>
        <v>#REF!</v>
      </c>
      <c r="L26" s="395" t="e">
        <f>+MID(#REF!,6,1)</f>
        <v>#REF!</v>
      </c>
      <c r="M26" s="395" t="e">
        <f>+MID(#REF!,7,1)</f>
        <v>#REF!</v>
      </c>
      <c r="N26" s="395" t="e">
        <f>+MID(#REF!,8,1)</f>
        <v>#REF!</v>
      </c>
      <c r="O26" s="395" t="e">
        <f>+MID(#REF!,9,1)</f>
        <v>#REF!</v>
      </c>
      <c r="P26" s="395" t="e">
        <f>+MID(#REF!,10,1)</f>
        <v>#REF!</v>
      </c>
      <c r="Q26" s="395" t="e">
        <f>+MID(#REF!,11,1)</f>
        <v>#REF!</v>
      </c>
      <c r="R26" s="395" t="e">
        <f>+MID(#REF!,12,1)</f>
        <v>#REF!</v>
      </c>
      <c r="S26" s="395" t="e">
        <f>+MID(#REF!,13,1)</f>
        <v>#REF!</v>
      </c>
      <c r="T26" s="395" t="e">
        <f>+MID(#REF!,14,1)</f>
        <v>#REF!</v>
      </c>
      <c r="U26" s="395" t="e">
        <f>+MID(#REF!,15,1)</f>
        <v>#REF!</v>
      </c>
      <c r="V26" s="395" t="e">
        <f>+MID(#REF!,16,1)</f>
        <v>#REF!</v>
      </c>
      <c r="W26" s="395" t="e">
        <f>+MID(#REF!,17,1)</f>
        <v>#REF!</v>
      </c>
      <c r="X26" s="395" t="e">
        <f>+MID(#REF!,18,1)</f>
        <v>#REF!</v>
      </c>
      <c r="Y26" s="395" t="e">
        <f>+MID(#REF!,19,1)</f>
        <v>#REF!</v>
      </c>
      <c r="Z26" s="395" t="e">
        <f>+MID(#REF!,20,1)</f>
        <v>#REF!</v>
      </c>
      <c r="AA26" s="395" t="e">
        <f>+MID(#REF!,21,1)</f>
        <v>#REF!</v>
      </c>
      <c r="AB26" s="395" t="e">
        <f>+MID(#REF!,22,1)</f>
        <v>#REF!</v>
      </c>
      <c r="AC26" s="395" t="e">
        <f>+MID(#REF!,23,1)</f>
        <v>#REF!</v>
      </c>
      <c r="AD26" s="395" t="e">
        <f>+MID(#REF!,24,1)</f>
        <v>#REF!</v>
      </c>
      <c r="AE26" s="395" t="e">
        <f>+MID(#REF!,25,1)</f>
        <v>#REF!</v>
      </c>
      <c r="AF26" s="395" t="e">
        <f>+MID(#REF!,26,1)</f>
        <v>#REF!</v>
      </c>
      <c r="AG26" s="395" t="e">
        <f>+MID(#REF!,27,1)</f>
        <v>#REF!</v>
      </c>
      <c r="AH26" s="395" t="e">
        <f>+MID(#REF!,28,1)</f>
        <v>#REF!</v>
      </c>
      <c r="AI26" s="395" t="e">
        <f>+MID(#REF!,29,1)</f>
        <v>#REF!</v>
      </c>
      <c r="AJ26" s="395" t="e">
        <f>+MID(#REF!,30,1)</f>
        <v>#REF!</v>
      </c>
      <c r="AK26" s="395" t="e">
        <f>+MID(#REF!,31,1)</f>
        <v>#REF!</v>
      </c>
      <c r="AL26" s="632"/>
    </row>
    <row r="27" spans="1:39" x14ac:dyDescent="0.25">
      <c r="A27" s="400" t="s">
        <v>1417</v>
      </c>
      <c r="B27" s="588"/>
      <c r="C27" s="588"/>
      <c r="D27" s="588"/>
      <c r="E27" s="588"/>
      <c r="F27" s="588"/>
      <c r="G27" s="399"/>
      <c r="H27" s="399"/>
      <c r="I27" s="399"/>
      <c r="J27" s="399"/>
      <c r="K27" s="399"/>
      <c r="L27" s="399"/>
      <c r="M27" s="399"/>
      <c r="N27" s="588"/>
      <c r="O27" s="399" t="s">
        <v>1418</v>
      </c>
      <c r="P27" s="399"/>
      <c r="Q27" s="399"/>
      <c r="R27" s="399"/>
      <c r="S27" s="399"/>
      <c r="T27" s="399"/>
      <c r="U27" s="399"/>
      <c r="V27" s="399"/>
      <c r="W27" s="399"/>
      <c r="X27" s="399"/>
      <c r="Y27" s="399"/>
      <c r="Z27" s="399"/>
      <c r="AA27" s="399"/>
      <c r="AB27" s="399"/>
      <c r="AC27" s="399"/>
      <c r="AD27" s="399"/>
      <c r="AE27" s="353"/>
      <c r="AF27" s="353"/>
      <c r="AG27" s="353"/>
      <c r="AH27" s="353"/>
      <c r="AI27" s="353"/>
      <c r="AJ27" s="353"/>
      <c r="AK27" s="353"/>
      <c r="AL27" s="636"/>
    </row>
    <row r="28" spans="1:39" s="484" customFormat="1" ht="19.5" customHeight="1" x14ac:dyDescent="0.25">
      <c r="A28" s="398">
        <v>0</v>
      </c>
      <c r="B28" s="395" t="e">
        <f>+LEFT(#REF!,1)</f>
        <v>#REF!</v>
      </c>
      <c r="C28" s="395" t="e">
        <f>+MID(#REF!,2,1)</f>
        <v>#REF!</v>
      </c>
      <c r="D28" s="395" t="e">
        <f>+MID(#REF!,3,1)</f>
        <v>#REF!</v>
      </c>
      <c r="E28" s="395" t="s">
        <v>982</v>
      </c>
      <c r="F28" s="395" t="e">
        <f>+LEFT(#REF!,1)</f>
        <v>#REF!</v>
      </c>
      <c r="G28" s="395" t="e">
        <f>+MID(#REF!,2,1)</f>
        <v>#REF!</v>
      </c>
      <c r="H28" s="395" t="e">
        <f>+MID(#REF!,3,1)</f>
        <v>#REF!</v>
      </c>
      <c r="I28" s="395" t="e">
        <f>+MID(#REF!,4,1)</f>
        <v>#REF!</v>
      </c>
      <c r="J28" s="395" t="e">
        <f>+MID(#REF!,5,1)</f>
        <v>#REF!</v>
      </c>
      <c r="K28" s="395" t="e">
        <f>+MID(#REF!,6,1)</f>
        <v>#REF!</v>
      </c>
      <c r="L28" s="395" t="e">
        <f>+MID(#REF!,7,1)</f>
        <v>#REF!</v>
      </c>
      <c r="M28" s="395" t="e">
        <f>+MID(#REF!,8,1)</f>
        <v>#REF!</v>
      </c>
      <c r="N28" s="397"/>
      <c r="O28" s="396">
        <v>0</v>
      </c>
      <c r="P28" s="395" t="e">
        <f>+LEFT(#REF!,1)</f>
        <v>#REF!</v>
      </c>
      <c r="Q28" s="395" t="e">
        <f>+MID(#REF!,2,1)</f>
        <v>#REF!</v>
      </c>
      <c r="R28" s="395" t="e">
        <f>+MID(#REF!,3,1)</f>
        <v>#REF!</v>
      </c>
      <c r="S28" s="395" t="s">
        <v>982</v>
      </c>
      <c r="T28" s="395" t="e">
        <f>+LEFT(#REF!,1)</f>
        <v>#REF!</v>
      </c>
      <c r="U28" s="395" t="e">
        <f>+MID(#REF!,2,1)</f>
        <v>#REF!</v>
      </c>
      <c r="V28" s="395" t="e">
        <f>+MID(#REF!,3,1)</f>
        <v>#REF!</v>
      </c>
      <c r="W28" s="395" t="e">
        <f>+MID(#REF!,4,1)</f>
        <v>#REF!</v>
      </c>
      <c r="X28" s="395" t="e">
        <f>+MID(#REF!,5,1)</f>
        <v>#REF!</v>
      </c>
      <c r="Y28" s="395" t="e">
        <f>+MID(#REF!,6,1)</f>
        <v>#REF!</v>
      </c>
      <c r="Z28" s="395" t="e">
        <f>+MID(#REF!,7,1)</f>
        <v>#REF!</v>
      </c>
      <c r="AA28" s="395" t="e">
        <f>+MID(#REF!,8,1)</f>
        <v>#REF!</v>
      </c>
      <c r="AB28" s="395"/>
      <c r="AC28" s="395"/>
      <c r="AD28" s="395"/>
      <c r="AE28" s="353"/>
      <c r="AF28" s="353"/>
      <c r="AG28" s="353"/>
      <c r="AH28" s="353"/>
      <c r="AI28" s="353"/>
      <c r="AJ28" s="353"/>
      <c r="AK28" s="353"/>
      <c r="AL28" s="632"/>
    </row>
    <row r="29" spans="1:39" s="345" customFormat="1" x14ac:dyDescent="0.25">
      <c r="A29" s="357" t="s">
        <v>1419</v>
      </c>
      <c r="B29" s="356"/>
      <c r="C29" s="356"/>
      <c r="D29" s="356"/>
      <c r="E29" s="356"/>
      <c r="F29" s="356"/>
      <c r="G29" s="356"/>
      <c r="H29" s="356"/>
      <c r="I29" s="356"/>
      <c r="J29" s="356"/>
      <c r="K29" s="356"/>
      <c r="L29" s="356"/>
      <c r="M29" s="356"/>
      <c r="N29" s="356"/>
      <c r="O29" s="356"/>
      <c r="P29" s="356"/>
      <c r="Q29" s="356"/>
      <c r="R29" s="356"/>
      <c r="S29" s="356"/>
      <c r="T29" s="356"/>
      <c r="U29" s="356"/>
      <c r="V29" s="356"/>
      <c r="W29" s="353"/>
      <c r="X29" s="353"/>
      <c r="Y29" s="353"/>
      <c r="Z29" s="353"/>
      <c r="AA29" s="353"/>
      <c r="AB29" s="353"/>
      <c r="AC29" s="353"/>
      <c r="AD29" s="353"/>
      <c r="AE29" s="353"/>
      <c r="AF29" s="353"/>
      <c r="AG29" s="353"/>
      <c r="AH29" s="353"/>
      <c r="AI29" s="353"/>
      <c r="AJ29" s="353"/>
      <c r="AK29" s="353"/>
      <c r="AL29" s="440"/>
    </row>
    <row r="30" spans="1:39" s="484" customFormat="1" ht="19.5" customHeight="1" thickBot="1" x14ac:dyDescent="0.3">
      <c r="A30" s="394" t="e">
        <f>+LEFT(#REF!,1)</f>
        <v>#REF!</v>
      </c>
      <c r="B30" s="393" t="e">
        <f>+MID(#REF!,2,1)</f>
        <v>#REF!</v>
      </c>
      <c r="C30" s="393" t="e">
        <f>+MID(#REF!,3,1)</f>
        <v>#REF!</v>
      </c>
      <c r="D30" s="393" t="e">
        <f>+MID(#REF!,4,1)</f>
        <v>#REF!</v>
      </c>
      <c r="E30" s="393" t="e">
        <f>+MID(#REF!,5,1)</f>
        <v>#REF!</v>
      </c>
      <c r="F30" s="393" t="e">
        <f>+MID(#REF!,6,1)</f>
        <v>#REF!</v>
      </c>
      <c r="G30" s="393" t="e">
        <f>+MID(#REF!,7,1)</f>
        <v>#REF!</v>
      </c>
      <c r="H30" s="393" t="e">
        <f>+MID(#REF!,8,1)</f>
        <v>#REF!</v>
      </c>
      <c r="I30" s="393" t="e">
        <f>+MID(#REF!,9,1)</f>
        <v>#REF!</v>
      </c>
      <c r="J30" s="393" t="e">
        <f>+MID(#REF!,10,1)</f>
        <v>#REF!</v>
      </c>
      <c r="K30" s="393" t="e">
        <f>+MID(#REF!,11,1)</f>
        <v>#REF!</v>
      </c>
      <c r="L30" s="393" t="e">
        <f>+MID(#REF!,12,1)</f>
        <v>#REF!</v>
      </c>
      <c r="M30" s="393" t="e">
        <f>+MID(#REF!,13,1)</f>
        <v>#REF!</v>
      </c>
      <c r="N30" s="393" t="e">
        <f>+MID(#REF!,14,1)</f>
        <v>#REF!</v>
      </c>
      <c r="O30" s="393" t="e">
        <f>+MID(#REF!,15,1)</f>
        <v>#REF!</v>
      </c>
      <c r="P30" s="393" t="e">
        <f>+MID(#REF!,16,1)</f>
        <v>#REF!</v>
      </c>
      <c r="Q30" s="393" t="e">
        <f>+MID(#REF!,17,1)</f>
        <v>#REF!</v>
      </c>
      <c r="R30" s="393" t="e">
        <f>+MID(#REF!,18,1)</f>
        <v>#REF!</v>
      </c>
      <c r="S30" s="393" t="e">
        <f>+MID(#REF!,19,1)</f>
        <v>#REF!</v>
      </c>
      <c r="T30" s="393" t="e">
        <f>+MID(#REF!,20,1)</f>
        <v>#REF!</v>
      </c>
      <c r="U30" s="393" t="e">
        <f>+MID(#REF!,21,1)</f>
        <v>#REF!</v>
      </c>
      <c r="V30" s="393" t="e">
        <f>+MID(#REF!,22,1)</f>
        <v>#REF!</v>
      </c>
      <c r="W30" s="393" t="e">
        <f>+MID(#REF!,23,1)</f>
        <v>#REF!</v>
      </c>
      <c r="X30" s="393" t="e">
        <f>+MID(#REF!,24,1)</f>
        <v>#REF!</v>
      </c>
      <c r="Y30" s="393" t="e">
        <f>+MID(#REF!,25,1)</f>
        <v>#REF!</v>
      </c>
      <c r="Z30" s="393" t="e">
        <f>+MID(#REF!,26,1)</f>
        <v>#REF!</v>
      </c>
      <c r="AA30" s="393" t="e">
        <f>+MID(#REF!,27,1)</f>
        <v>#REF!</v>
      </c>
      <c r="AB30" s="393" t="e">
        <f>+MID(#REF!,28,1)</f>
        <v>#REF!</v>
      </c>
      <c r="AC30" s="393" t="e">
        <f>+MID(#REF!,29,1)</f>
        <v>#REF!</v>
      </c>
      <c r="AD30" s="393" t="e">
        <f>+MID(#REF!,30,1)</f>
        <v>#REF!</v>
      </c>
      <c r="AE30" s="393" t="e">
        <f>+MID(#REF!,31,1)</f>
        <v>#REF!</v>
      </c>
      <c r="AF30" s="393" t="e">
        <f>+MID(#REF!,32,1)</f>
        <v>#REF!</v>
      </c>
      <c r="AG30" s="393" t="e">
        <f>+MID(#REF!,33,1)</f>
        <v>#REF!</v>
      </c>
      <c r="AH30" s="393" t="e">
        <f>+MID(#REF!,34,1)</f>
        <v>#REF!</v>
      </c>
      <c r="AI30" s="393" t="e">
        <f>+MID(#REF!,35,1)</f>
        <v>#REF!</v>
      </c>
      <c r="AJ30" s="393" t="e">
        <f>+MID(#REF!,36,1)</f>
        <v>#REF!</v>
      </c>
      <c r="AK30" s="393" t="e">
        <f>+MID(#REF!,37,1)</f>
        <v>#REF!</v>
      </c>
      <c r="AL30" s="637"/>
    </row>
    <row r="31" spans="1:39" s="345" customFormat="1" ht="4.5" customHeight="1" thickBot="1" x14ac:dyDescent="0.3">
      <c r="A31" s="356"/>
      <c r="B31" s="356"/>
      <c r="C31" s="356"/>
      <c r="D31" s="356"/>
      <c r="E31" s="356"/>
      <c r="F31" s="356"/>
      <c r="G31" s="356"/>
      <c r="H31" s="356"/>
      <c r="I31" s="356"/>
      <c r="J31" s="356"/>
      <c r="K31" s="356"/>
      <c r="L31" s="356"/>
      <c r="M31" s="356"/>
      <c r="N31" s="356"/>
      <c r="O31" s="356"/>
      <c r="P31" s="356"/>
      <c r="Q31" s="356"/>
      <c r="R31" s="356"/>
      <c r="S31" s="356"/>
      <c r="T31" s="356"/>
      <c r="U31" s="356"/>
      <c r="V31" s="356"/>
      <c r="W31" s="353"/>
      <c r="X31" s="353"/>
      <c r="Y31" s="353"/>
      <c r="Z31" s="353"/>
      <c r="AA31" s="353"/>
      <c r="AB31" s="353"/>
      <c r="AC31" s="353"/>
      <c r="AD31" s="353"/>
      <c r="AE31" s="353"/>
      <c r="AF31" s="353"/>
      <c r="AG31" s="353"/>
      <c r="AH31" s="353"/>
      <c r="AI31" s="353"/>
      <c r="AJ31" s="353"/>
      <c r="AK31" s="353"/>
      <c r="AL31" s="356"/>
      <c r="AM31" s="356"/>
    </row>
    <row r="32" spans="1:39" s="388" customFormat="1" ht="12.75" customHeight="1" x14ac:dyDescent="0.25">
      <c r="A32" s="391" t="s">
        <v>1420</v>
      </c>
      <c r="B32" s="390"/>
      <c r="C32" s="390"/>
      <c r="D32" s="390"/>
      <c r="E32" s="390"/>
      <c r="F32" s="390"/>
      <c r="G32" s="390"/>
      <c r="H32" s="390"/>
      <c r="I32" s="390"/>
      <c r="J32" s="390"/>
      <c r="K32" s="595"/>
      <c r="L32" s="595"/>
      <c r="M32" s="1538" t="s">
        <v>1421</v>
      </c>
      <c r="N32" s="1539"/>
      <c r="O32" s="1539"/>
      <c r="P32" s="1539"/>
      <c r="Q32" s="1539"/>
      <c r="R32" s="1539"/>
      <c r="S32" s="1539"/>
      <c r="T32" s="1539"/>
      <c r="U32" s="1540"/>
      <c r="V32" s="1538" t="s">
        <v>1422</v>
      </c>
      <c r="W32" s="1539"/>
      <c r="X32" s="1539"/>
      <c r="Y32" s="1539"/>
      <c r="Z32" s="1539"/>
      <c r="AA32" s="1539"/>
      <c r="AB32" s="1539"/>
      <c r="AC32" s="1540"/>
      <c r="AD32" s="1538" t="s">
        <v>1423</v>
      </c>
      <c r="AE32" s="1539"/>
      <c r="AF32" s="1539"/>
      <c r="AG32" s="1539"/>
      <c r="AH32" s="1539"/>
      <c r="AI32" s="1539"/>
      <c r="AJ32" s="1539"/>
      <c r="AK32" s="1539"/>
      <c r="AL32" s="1544"/>
    </row>
    <row r="33" spans="1:38" s="345" customFormat="1" ht="19.5" customHeight="1" x14ac:dyDescent="0.25">
      <c r="A33" s="374" t="e">
        <f>LEFT(TEXT(#REF!,"dd.m.yyyy"),1)</f>
        <v>#REF!</v>
      </c>
      <c r="B33" s="373" t="e">
        <f>MID(TEXT(#REF!,"dd.mm.yyyy"),2,1)</f>
        <v>#REF!</v>
      </c>
      <c r="C33" s="372" t="s">
        <v>953</v>
      </c>
      <c r="D33" s="373" t="e">
        <f>MID(TEXT(#REF!,"dd.mm.yyyy"),4,1)</f>
        <v>#REF!</v>
      </c>
      <c r="E33" s="373" t="e">
        <f>MID(TEXT(#REF!,"dd.mm.yyyy"),5,1)</f>
        <v>#REF!</v>
      </c>
      <c r="F33" s="372" t="s">
        <v>953</v>
      </c>
      <c r="G33" s="373" t="e">
        <f>MID(TEXT(#REF!,"dd.mm.yyyy"),7,1)</f>
        <v>#REF!</v>
      </c>
      <c r="H33" s="373" t="e">
        <f>MID(TEXT(#REF!,"dd.mm.yyyy"),8,1)</f>
        <v>#REF!</v>
      </c>
      <c r="I33" s="373" t="e">
        <f>MID(TEXT(#REF!,"dd.mm.yyyy"),9,1)</f>
        <v>#REF!</v>
      </c>
      <c r="J33" s="373" t="e">
        <f>MID(TEXT(#REF!,"dd.mm.yyyy"),10,1)</f>
        <v>#REF!</v>
      </c>
      <c r="K33" s="638"/>
      <c r="L33" s="380"/>
      <c r="M33" s="1541"/>
      <c r="N33" s="1542"/>
      <c r="O33" s="1542"/>
      <c r="P33" s="1542"/>
      <c r="Q33" s="1542"/>
      <c r="R33" s="1542"/>
      <c r="S33" s="1542"/>
      <c r="T33" s="1542"/>
      <c r="U33" s="1543"/>
      <c r="V33" s="1541"/>
      <c r="W33" s="1542"/>
      <c r="X33" s="1542"/>
      <c r="Y33" s="1542"/>
      <c r="Z33" s="1542"/>
      <c r="AA33" s="1542"/>
      <c r="AB33" s="1542"/>
      <c r="AC33" s="1543"/>
      <c r="AD33" s="1541"/>
      <c r="AE33" s="1542"/>
      <c r="AF33" s="1542"/>
      <c r="AG33" s="1542"/>
      <c r="AH33" s="1542"/>
      <c r="AI33" s="1542"/>
      <c r="AJ33" s="1542"/>
      <c r="AK33" s="1542"/>
      <c r="AL33" s="1545"/>
    </row>
    <row r="34" spans="1:38" s="345" customFormat="1" ht="12.75" customHeight="1" x14ac:dyDescent="0.25">
      <c r="A34" s="386"/>
      <c r="B34" s="385"/>
      <c r="C34" s="385"/>
      <c r="D34" s="385"/>
      <c r="E34" s="385"/>
      <c r="F34" s="385"/>
      <c r="G34" s="385"/>
      <c r="H34" s="385"/>
      <c r="I34" s="385"/>
      <c r="J34" s="385"/>
      <c r="K34" s="597"/>
      <c r="L34" s="597"/>
      <c r="M34" s="1541"/>
      <c r="N34" s="1542"/>
      <c r="O34" s="1542"/>
      <c r="P34" s="1542"/>
      <c r="Q34" s="1542"/>
      <c r="R34" s="1542"/>
      <c r="S34" s="1542"/>
      <c r="T34" s="1542"/>
      <c r="U34" s="1543"/>
      <c r="V34" s="1541"/>
      <c r="W34" s="1542"/>
      <c r="X34" s="1542"/>
      <c r="Y34" s="1542"/>
      <c r="Z34" s="1542"/>
      <c r="AA34" s="1542"/>
      <c r="AB34" s="1542"/>
      <c r="AC34" s="1543"/>
      <c r="AD34" s="1541"/>
      <c r="AE34" s="1542"/>
      <c r="AF34" s="1542"/>
      <c r="AG34" s="1542"/>
      <c r="AH34" s="1542"/>
      <c r="AI34" s="1542"/>
      <c r="AJ34" s="1542"/>
      <c r="AK34" s="1542"/>
      <c r="AL34" s="1545"/>
    </row>
    <row r="35" spans="1:38" s="345" customFormat="1" x14ac:dyDescent="0.2">
      <c r="A35" s="357" t="s">
        <v>1424</v>
      </c>
      <c r="B35" s="356"/>
      <c r="C35" s="356"/>
      <c r="D35" s="356"/>
      <c r="E35" s="356"/>
      <c r="F35" s="356"/>
      <c r="G35" s="356"/>
      <c r="H35" s="356"/>
      <c r="I35" s="356"/>
      <c r="J35" s="356"/>
      <c r="K35" s="380"/>
      <c r="L35" s="598"/>
      <c r="M35" s="380"/>
      <c r="N35" s="380"/>
      <c r="O35" s="380"/>
      <c r="P35" s="380"/>
      <c r="Q35" s="380"/>
      <c r="R35" s="380"/>
      <c r="S35" s="380"/>
      <c r="T35" s="356"/>
      <c r="U35" s="378"/>
      <c r="V35" s="379"/>
      <c r="W35" s="379"/>
      <c r="X35" s="379"/>
      <c r="Y35" s="379"/>
      <c r="Z35" s="379"/>
      <c r="AA35" s="353"/>
      <c r="AB35" s="379"/>
      <c r="AC35" s="378"/>
      <c r="AD35" s="377"/>
      <c r="AE35" s="376"/>
      <c r="AF35" s="376"/>
      <c r="AG35" s="376"/>
      <c r="AH35" s="376"/>
      <c r="AI35" s="376"/>
      <c r="AJ35" s="376"/>
      <c r="AK35" s="376"/>
      <c r="AL35" s="375"/>
    </row>
    <row r="36" spans="1:38" s="345" customFormat="1" ht="19.5" customHeight="1" x14ac:dyDescent="0.25">
      <c r="A36" s="374" t="e">
        <f>IF(#REF!="","",LEFT(TEXT(#REF!,"dd.mm.yyyy"),1))</f>
        <v>#REF!</v>
      </c>
      <c r="B36" s="373" t="e">
        <f>IF(#REF!="","",MID(TEXT(#REF!,"dd.mm.yyyy"),2,1))</f>
        <v>#REF!</v>
      </c>
      <c r="C36" s="372" t="s">
        <v>953</v>
      </c>
      <c r="D36" s="373" t="e">
        <f>IF(#REF!="","",MID(TEXT(#REF!,"dd.mm.yyyy"),4,1))</f>
        <v>#REF!</v>
      </c>
      <c r="E36" s="373" t="e">
        <f>IF(#REF!="","",MID(TEXT(#REF!,"dd.mm.yyyy"),5,1))</f>
        <v>#REF!</v>
      </c>
      <c r="F36" s="372" t="s">
        <v>953</v>
      </c>
      <c r="G36" s="371" t="e">
        <f>IF(#REF!="","",MID(TEXT(#REF!,"dd.mm.yyyy"),7,1))</f>
        <v>#REF!</v>
      </c>
      <c r="H36" s="371" t="e">
        <f>IF(#REF!="","",MID(TEXT(#REF!,"dd.mm.yyyy"),8,1))</f>
        <v>#REF!</v>
      </c>
      <c r="I36" s="371" t="e">
        <f>IF(#REF!="","",MID(TEXT(#REF!,"dd.mm.yyyy"),9,1))</f>
        <v>#REF!</v>
      </c>
      <c r="J36" s="371" t="e">
        <f>IF(#REF!="","",MID(TEXT(#REF!,"dd.mm.yyyy"),10,1))</f>
        <v>#REF!</v>
      </c>
      <c r="K36" s="599"/>
      <c r="L36" s="482"/>
      <c r="M36" s="356"/>
      <c r="N36" s="356"/>
      <c r="O36" s="356"/>
      <c r="P36" s="356"/>
      <c r="Q36" s="356"/>
      <c r="R36" s="356"/>
      <c r="S36" s="356"/>
      <c r="T36" s="356"/>
      <c r="U36" s="482"/>
      <c r="V36" s="356"/>
      <c r="W36" s="353"/>
      <c r="X36" s="353"/>
      <c r="Y36" s="353"/>
      <c r="Z36" s="353"/>
      <c r="AA36" s="353"/>
      <c r="AB36" s="353"/>
      <c r="AC36" s="481"/>
      <c r="AD36" s="353"/>
      <c r="AE36" s="353"/>
      <c r="AF36" s="353"/>
      <c r="AG36" s="353"/>
      <c r="AH36" s="353"/>
      <c r="AI36" s="353"/>
      <c r="AJ36" s="353"/>
      <c r="AK36" s="353"/>
      <c r="AL36" s="352"/>
    </row>
    <row r="37" spans="1:38" s="351" customFormat="1" thickBot="1" x14ac:dyDescent="0.3">
      <c r="A37" s="366"/>
      <c r="B37" s="365"/>
      <c r="C37" s="365"/>
      <c r="D37" s="365"/>
      <c r="E37" s="365"/>
      <c r="F37" s="365"/>
      <c r="G37" s="365"/>
      <c r="H37" s="365"/>
      <c r="I37" s="365"/>
      <c r="J37" s="365"/>
      <c r="K37" s="365"/>
      <c r="L37" s="364"/>
      <c r="M37" s="1440" t="e">
        <f>#REF!</f>
        <v>#REF!</v>
      </c>
      <c r="N37" s="1441"/>
      <c r="O37" s="1441"/>
      <c r="P37" s="1441"/>
      <c r="Q37" s="1441"/>
      <c r="R37" s="1441"/>
      <c r="S37" s="1441"/>
      <c r="T37" s="1441"/>
      <c r="U37" s="1442"/>
      <c r="V37" s="1440" t="e">
        <f>#REF!</f>
        <v>#REF!</v>
      </c>
      <c r="W37" s="1441"/>
      <c r="X37" s="1441"/>
      <c r="Y37" s="1441"/>
      <c r="Z37" s="1441"/>
      <c r="AA37" s="1441"/>
      <c r="AB37" s="1441"/>
      <c r="AC37" s="1442"/>
      <c r="AD37" s="1443" t="e">
        <f>#REF!</f>
        <v>#REF!</v>
      </c>
      <c r="AE37" s="1441"/>
      <c r="AF37" s="1441"/>
      <c r="AG37" s="1441"/>
      <c r="AH37" s="1441"/>
      <c r="AI37" s="1441"/>
      <c r="AJ37" s="1441"/>
      <c r="AK37" s="1441"/>
      <c r="AL37" s="1444"/>
    </row>
    <row r="38" spans="1:38" s="351" customFormat="1" x14ac:dyDescent="0.2">
      <c r="A38" s="354"/>
      <c r="B38" s="354"/>
      <c r="C38" s="354"/>
      <c r="D38" s="354"/>
      <c r="E38" s="354"/>
      <c r="F38" s="354"/>
      <c r="G38" s="354"/>
      <c r="H38" s="354"/>
      <c r="I38" s="354"/>
      <c r="J38" s="354"/>
      <c r="K38" s="354"/>
      <c r="L38" s="354"/>
      <c r="M38" s="639"/>
      <c r="N38" s="639"/>
      <c r="O38" s="639"/>
      <c r="P38" s="639"/>
      <c r="Q38" s="639"/>
      <c r="R38" s="639"/>
      <c r="S38" s="639"/>
      <c r="T38" s="639"/>
      <c r="U38" s="639"/>
      <c r="V38" s="354"/>
      <c r="W38" s="353"/>
      <c r="X38" s="353"/>
      <c r="Y38" s="353"/>
      <c r="Z38" s="353"/>
      <c r="AA38" s="353"/>
      <c r="AB38" s="353"/>
      <c r="AC38" s="353"/>
      <c r="AD38" s="354"/>
      <c r="AE38" s="354"/>
      <c r="AF38" s="354"/>
      <c r="AG38" s="354"/>
      <c r="AH38" s="354"/>
      <c r="AI38" s="354"/>
      <c r="AJ38" s="354"/>
      <c r="AK38" s="354"/>
      <c r="AL38" s="354"/>
    </row>
    <row r="39" spans="1:38" s="351" customFormat="1" x14ac:dyDescent="0.2">
      <c r="A39" s="354"/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639"/>
      <c r="N39" s="639"/>
      <c r="O39" s="639"/>
      <c r="P39" s="639"/>
      <c r="Q39" s="639"/>
      <c r="R39" s="639"/>
      <c r="S39" s="639"/>
      <c r="T39" s="639"/>
      <c r="U39" s="639"/>
      <c r="V39" s="354"/>
      <c r="W39" s="353"/>
      <c r="X39" s="353"/>
      <c r="Y39" s="353"/>
      <c r="Z39" s="353"/>
      <c r="AA39" s="353"/>
      <c r="AB39" s="353"/>
      <c r="AC39" s="353"/>
      <c r="AD39" s="354"/>
      <c r="AE39" s="354"/>
      <c r="AF39" s="354"/>
      <c r="AG39" s="354"/>
      <c r="AH39" s="354"/>
      <c r="AI39" s="354"/>
      <c r="AJ39" s="354"/>
      <c r="AK39" s="354"/>
      <c r="AL39" s="354"/>
    </row>
    <row r="40" spans="1:38" s="351" customFormat="1" x14ac:dyDescent="0.25">
      <c r="W40" s="346"/>
      <c r="X40" s="346"/>
      <c r="Y40" s="346"/>
      <c r="Z40" s="346"/>
      <c r="AA40" s="346"/>
      <c r="AB40" s="346"/>
      <c r="AC40" s="346"/>
      <c r="AD40" s="346"/>
      <c r="AE40" s="346"/>
      <c r="AF40" s="346"/>
      <c r="AG40" s="346"/>
      <c r="AH40" s="346"/>
      <c r="AI40" s="346"/>
      <c r="AJ40" s="346"/>
      <c r="AK40" s="346"/>
    </row>
    <row r="41" spans="1:38" ht="13.5" thickBot="1" x14ac:dyDescent="0.3">
      <c r="W41" s="346"/>
      <c r="X41" s="346"/>
      <c r="Y41" s="346"/>
      <c r="Z41" s="346"/>
      <c r="AA41" s="346"/>
      <c r="AB41" s="346"/>
      <c r="AC41" s="346"/>
      <c r="AD41" s="346"/>
      <c r="AE41" s="346"/>
      <c r="AF41" s="346"/>
      <c r="AG41" s="346"/>
      <c r="AH41" s="346"/>
      <c r="AI41" s="346"/>
      <c r="AJ41" s="346"/>
      <c r="AK41" s="346"/>
    </row>
    <row r="42" spans="1:38" s="351" customFormat="1" x14ac:dyDescent="0.25">
      <c r="B42" s="363" t="s">
        <v>1425</v>
      </c>
      <c r="C42" s="362"/>
      <c r="D42" s="362"/>
      <c r="E42" s="362"/>
      <c r="F42" s="362"/>
      <c r="G42" s="362"/>
      <c r="H42" s="362"/>
      <c r="I42" s="362"/>
      <c r="J42" s="362"/>
      <c r="K42" s="362"/>
      <c r="L42" s="362"/>
      <c r="M42" s="362"/>
      <c r="N42" s="362"/>
      <c r="O42" s="362"/>
      <c r="P42" s="362"/>
      <c r="Q42" s="362"/>
      <c r="R42" s="362"/>
      <c r="S42" s="362"/>
      <c r="T42" s="362"/>
      <c r="U42" s="362"/>
      <c r="V42" s="362"/>
      <c r="W42" s="361"/>
      <c r="X42" s="361"/>
      <c r="Y42" s="361"/>
      <c r="Z42" s="361"/>
      <c r="AA42" s="361"/>
      <c r="AB42" s="361"/>
      <c r="AC42" s="361"/>
      <c r="AD42" s="361"/>
      <c r="AE42" s="361"/>
      <c r="AF42" s="361"/>
      <c r="AG42" s="361"/>
      <c r="AH42" s="361"/>
      <c r="AI42" s="361"/>
      <c r="AJ42" s="360"/>
      <c r="AK42" s="346"/>
    </row>
    <row r="43" spans="1:38" s="351" customFormat="1" x14ac:dyDescent="0.25">
      <c r="B43" s="355"/>
      <c r="C43" s="354"/>
      <c r="D43" s="354"/>
      <c r="E43" s="354"/>
      <c r="F43" s="354"/>
      <c r="G43" s="354"/>
      <c r="H43" s="354"/>
      <c r="I43" s="354"/>
      <c r="J43" s="354"/>
      <c r="K43" s="354"/>
      <c r="L43" s="354"/>
      <c r="M43" s="354"/>
      <c r="N43" s="354"/>
      <c r="O43" s="354"/>
      <c r="P43" s="354"/>
      <c r="Q43" s="354"/>
      <c r="R43" s="354"/>
      <c r="S43" s="354"/>
      <c r="T43" s="354"/>
      <c r="U43" s="354"/>
      <c r="V43" s="354"/>
      <c r="W43" s="353"/>
      <c r="X43" s="353"/>
      <c r="Y43" s="353"/>
      <c r="Z43" s="353"/>
      <c r="AA43" s="353"/>
      <c r="AB43" s="353"/>
      <c r="AC43" s="353"/>
      <c r="AD43" s="353"/>
      <c r="AE43" s="353"/>
      <c r="AF43" s="353"/>
      <c r="AG43" s="353"/>
      <c r="AH43" s="353"/>
      <c r="AI43" s="353"/>
      <c r="AJ43" s="352"/>
      <c r="AK43" s="346"/>
    </row>
    <row r="44" spans="1:38" x14ac:dyDescent="0.25">
      <c r="B44" s="359"/>
      <c r="C44" s="588"/>
      <c r="D44" s="588"/>
      <c r="E44" s="588"/>
      <c r="F44" s="588"/>
      <c r="G44" s="588"/>
      <c r="H44" s="588"/>
      <c r="I44" s="588"/>
      <c r="J44" s="588"/>
      <c r="K44" s="588"/>
      <c r="L44" s="588"/>
      <c r="M44" s="588"/>
      <c r="N44" s="588"/>
      <c r="O44" s="588"/>
      <c r="P44" s="588"/>
      <c r="Q44" s="588"/>
      <c r="R44" s="588"/>
      <c r="S44" s="588"/>
      <c r="T44" s="588"/>
      <c r="U44" s="588"/>
      <c r="V44" s="588"/>
      <c r="W44" s="353"/>
      <c r="X44" s="353"/>
      <c r="Y44" s="353"/>
      <c r="Z44" s="353"/>
      <c r="AA44" s="353"/>
      <c r="AB44" s="353"/>
      <c r="AC44" s="353"/>
      <c r="AD44" s="353"/>
      <c r="AE44" s="353"/>
      <c r="AF44" s="353"/>
      <c r="AG44" s="353"/>
      <c r="AH44" s="353"/>
      <c r="AI44" s="353"/>
      <c r="AJ44" s="352"/>
      <c r="AK44" s="346"/>
    </row>
    <row r="45" spans="1:38" s="351" customFormat="1" x14ac:dyDescent="0.25">
      <c r="B45" s="355"/>
      <c r="C45" s="354"/>
      <c r="D45" s="354"/>
      <c r="E45" s="354"/>
      <c r="F45" s="354"/>
      <c r="G45" s="354"/>
      <c r="H45" s="354"/>
      <c r="I45" s="354"/>
      <c r="J45" s="354"/>
      <c r="K45" s="354"/>
      <c r="L45" s="354"/>
      <c r="M45" s="354"/>
      <c r="N45" s="354"/>
      <c r="O45" s="354"/>
      <c r="P45" s="354"/>
      <c r="Q45" s="354"/>
      <c r="R45" s="354"/>
      <c r="S45" s="354"/>
      <c r="T45" s="354"/>
      <c r="U45" s="354"/>
      <c r="V45" s="354"/>
      <c r="W45" s="353"/>
      <c r="X45" s="353"/>
      <c r="Y45" s="353"/>
      <c r="Z45" s="353"/>
      <c r="AA45" s="353"/>
      <c r="AB45" s="353"/>
      <c r="AC45" s="353"/>
      <c r="AD45" s="353"/>
      <c r="AE45" s="353"/>
      <c r="AF45" s="353"/>
      <c r="AG45" s="353"/>
      <c r="AH45" s="353"/>
      <c r="AI45" s="353"/>
      <c r="AJ45" s="352"/>
      <c r="AK45" s="346"/>
    </row>
    <row r="46" spans="1:38" s="345" customFormat="1" x14ac:dyDescent="0.25">
      <c r="B46" s="357"/>
      <c r="C46" s="356"/>
      <c r="D46" s="356"/>
      <c r="E46" s="356"/>
      <c r="F46" s="356"/>
      <c r="G46" s="356"/>
      <c r="H46" s="356"/>
      <c r="I46" s="356"/>
      <c r="J46" s="356"/>
      <c r="K46" s="356"/>
      <c r="L46" s="356"/>
      <c r="M46" s="356"/>
      <c r="N46" s="356"/>
      <c r="O46" s="356"/>
      <c r="P46" s="356"/>
      <c r="Q46" s="356"/>
      <c r="R46" s="356"/>
      <c r="S46" s="356"/>
      <c r="T46" s="356"/>
      <c r="U46" s="356"/>
      <c r="V46" s="356"/>
      <c r="W46" s="353"/>
      <c r="X46" s="353"/>
      <c r="Y46" s="353"/>
      <c r="Z46" s="353"/>
      <c r="AA46" s="353"/>
      <c r="AB46" s="353"/>
      <c r="AC46" s="353"/>
      <c r="AD46" s="353"/>
      <c r="AE46" s="353"/>
      <c r="AF46" s="353"/>
      <c r="AG46" s="353"/>
      <c r="AH46" s="353"/>
      <c r="AI46" s="353"/>
      <c r="AJ46" s="352"/>
      <c r="AK46" s="346"/>
    </row>
    <row r="47" spans="1:38" s="345" customFormat="1" x14ac:dyDescent="0.25">
      <c r="B47" s="357"/>
      <c r="C47" s="356"/>
      <c r="D47" s="356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  <c r="T47" s="356"/>
      <c r="U47" s="356"/>
      <c r="V47" s="356"/>
      <c r="W47" s="353"/>
      <c r="X47" s="353"/>
      <c r="Y47" s="353"/>
      <c r="Z47" s="353"/>
      <c r="AA47" s="353"/>
      <c r="AB47" s="353"/>
      <c r="AC47" s="353"/>
      <c r="AD47" s="353"/>
      <c r="AE47" s="353"/>
      <c r="AF47" s="353"/>
      <c r="AG47" s="353"/>
      <c r="AH47" s="353"/>
      <c r="AI47" s="353"/>
      <c r="AJ47" s="352"/>
      <c r="AK47" s="346"/>
    </row>
    <row r="48" spans="1:38" s="351" customFormat="1" x14ac:dyDescent="0.25">
      <c r="B48" s="355"/>
      <c r="C48" s="354"/>
      <c r="D48" s="354"/>
      <c r="E48" s="354"/>
      <c r="F48" s="354"/>
      <c r="G48" s="354"/>
      <c r="H48" s="354"/>
      <c r="I48" s="354"/>
      <c r="J48" s="354"/>
      <c r="K48" s="354"/>
      <c r="L48" s="354"/>
      <c r="M48" s="354"/>
      <c r="N48" s="354"/>
      <c r="O48" s="354"/>
      <c r="P48" s="354"/>
      <c r="Q48" s="354"/>
      <c r="R48" s="354"/>
      <c r="S48" s="354"/>
      <c r="T48" s="354"/>
      <c r="U48" s="354"/>
      <c r="V48" s="354"/>
      <c r="W48" s="353"/>
      <c r="X48" s="353"/>
      <c r="Y48" s="353"/>
      <c r="Z48" s="353"/>
      <c r="AA48" s="353"/>
      <c r="AB48" s="353"/>
      <c r="AC48" s="353"/>
      <c r="AD48" s="353"/>
      <c r="AE48" s="353"/>
      <c r="AF48" s="353"/>
      <c r="AG48" s="353"/>
      <c r="AH48" s="353"/>
      <c r="AI48" s="353"/>
      <c r="AJ48" s="352"/>
      <c r="AK48" s="346"/>
    </row>
    <row r="49" spans="2:37" s="351" customFormat="1" x14ac:dyDescent="0.25">
      <c r="B49" s="355"/>
      <c r="C49" s="354"/>
      <c r="D49" s="354"/>
      <c r="E49" s="354"/>
      <c r="F49" s="354"/>
      <c r="G49" s="354"/>
      <c r="H49" s="354"/>
      <c r="I49" s="354"/>
      <c r="J49" s="354"/>
      <c r="K49" s="354"/>
      <c r="L49" s="354"/>
      <c r="M49" s="354"/>
      <c r="N49" s="354"/>
      <c r="O49" s="354"/>
      <c r="P49" s="354"/>
      <c r="Q49" s="354"/>
      <c r="R49" s="354"/>
      <c r="S49" s="354"/>
      <c r="T49" s="354"/>
      <c r="U49" s="354"/>
      <c r="V49" s="354"/>
      <c r="W49" s="353"/>
      <c r="X49" s="353"/>
      <c r="Y49" s="353"/>
      <c r="Z49" s="353"/>
      <c r="AA49" s="353"/>
      <c r="AB49" s="353"/>
      <c r="AC49" s="353"/>
      <c r="AD49" s="353"/>
      <c r="AE49" s="353"/>
      <c r="AF49" s="353"/>
      <c r="AG49" s="353"/>
      <c r="AH49" s="353"/>
      <c r="AI49" s="353"/>
      <c r="AJ49" s="352"/>
      <c r="AK49" s="346"/>
    </row>
    <row r="50" spans="2:37" s="351" customFormat="1" x14ac:dyDescent="0.25">
      <c r="B50" s="355"/>
      <c r="C50" s="354"/>
      <c r="D50" s="354"/>
      <c r="E50" s="354"/>
      <c r="F50" s="354"/>
      <c r="G50" s="354"/>
      <c r="H50" s="354"/>
      <c r="I50" s="354"/>
      <c r="J50" s="354"/>
      <c r="K50" s="354"/>
      <c r="L50" s="354"/>
      <c r="M50" s="354"/>
      <c r="N50" s="354"/>
      <c r="O50" s="354"/>
      <c r="P50" s="354"/>
      <c r="Q50" s="354"/>
      <c r="R50" s="354"/>
      <c r="S50" s="354"/>
      <c r="T50" s="354"/>
      <c r="U50" s="354"/>
      <c r="V50" s="354"/>
      <c r="W50" s="353"/>
      <c r="X50" s="353"/>
      <c r="Y50" s="353"/>
      <c r="Z50" s="353"/>
      <c r="AA50" s="353"/>
      <c r="AB50" s="353"/>
      <c r="AC50" s="353"/>
      <c r="AD50" s="353"/>
      <c r="AE50" s="353"/>
      <c r="AF50" s="353"/>
      <c r="AG50" s="353"/>
      <c r="AH50" s="353"/>
      <c r="AI50" s="353"/>
      <c r="AJ50" s="352"/>
      <c r="AK50" s="346"/>
    </row>
    <row r="51" spans="2:37" s="351" customFormat="1" x14ac:dyDescent="0.25">
      <c r="B51" s="355"/>
      <c r="C51" s="354"/>
      <c r="D51" s="354"/>
      <c r="E51" s="354"/>
      <c r="F51" s="354"/>
      <c r="G51" s="354"/>
      <c r="H51" s="354"/>
      <c r="I51" s="354"/>
      <c r="J51" s="354"/>
      <c r="K51" s="354"/>
      <c r="L51" s="354"/>
      <c r="M51" s="354"/>
      <c r="N51" s="354"/>
      <c r="O51" s="354"/>
      <c r="P51" s="354"/>
      <c r="Q51" s="354"/>
      <c r="R51" s="354"/>
      <c r="S51" s="354"/>
      <c r="T51" s="354"/>
      <c r="U51" s="354"/>
      <c r="V51" s="354"/>
      <c r="W51" s="353"/>
      <c r="X51" s="353"/>
      <c r="Y51" s="353"/>
      <c r="Z51" s="353"/>
      <c r="AA51" s="353"/>
      <c r="AB51" s="353"/>
      <c r="AC51" s="353"/>
      <c r="AD51" s="353"/>
      <c r="AE51" s="353"/>
      <c r="AF51" s="353"/>
      <c r="AG51" s="353"/>
      <c r="AH51" s="353"/>
      <c r="AI51" s="353"/>
      <c r="AJ51" s="352"/>
      <c r="AK51" s="346"/>
    </row>
    <row r="52" spans="2:37" s="345" customFormat="1" ht="13.5" thickBot="1" x14ac:dyDescent="0.3">
      <c r="B52" s="350"/>
      <c r="C52" s="349"/>
      <c r="D52" s="349"/>
      <c r="E52" s="349"/>
      <c r="F52" s="349"/>
      <c r="G52" s="349" t="s">
        <v>1426</v>
      </c>
      <c r="H52" s="349"/>
      <c r="I52" s="349"/>
      <c r="J52" s="349"/>
      <c r="K52" s="349"/>
      <c r="L52" s="349"/>
      <c r="M52" s="349"/>
      <c r="N52" s="349"/>
      <c r="O52" s="349"/>
      <c r="P52" s="349"/>
      <c r="Q52" s="349"/>
      <c r="R52" s="349"/>
      <c r="S52" s="349"/>
      <c r="T52" s="349"/>
      <c r="U52" s="349" t="s">
        <v>1427</v>
      </c>
      <c r="V52" s="349"/>
      <c r="W52" s="348"/>
      <c r="X52" s="348"/>
      <c r="Y52" s="348"/>
      <c r="Z52" s="348"/>
      <c r="AA52" s="348"/>
      <c r="AB52" s="348"/>
      <c r="AC52" s="348"/>
      <c r="AD52" s="348"/>
      <c r="AE52" s="348"/>
      <c r="AF52" s="348"/>
      <c r="AG52" s="348"/>
      <c r="AH52" s="348"/>
      <c r="AI52" s="348"/>
      <c r="AJ52" s="347"/>
      <c r="AK52" s="346"/>
    </row>
  </sheetData>
  <mergeCells count="7">
    <mergeCell ref="V4:AA4"/>
    <mergeCell ref="M32:U34"/>
    <mergeCell ref="V32:AC34"/>
    <mergeCell ref="AD32:AL34"/>
    <mergeCell ref="M37:U37"/>
    <mergeCell ref="V37:AC37"/>
    <mergeCell ref="AD37:AL37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25947/1/2010&amp;RSeite 1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13"/>
  <sheetViews>
    <sheetView topLeftCell="A166" zoomScaleNormal="100" zoomScaleSheetLayoutView="100" workbookViewId="0">
      <selection activeCell="B174" sqref="B174:E174"/>
    </sheetView>
  </sheetViews>
  <sheetFormatPr defaultColWidth="9.140625" defaultRowHeight="11.25" x14ac:dyDescent="0.25"/>
  <cols>
    <col min="1" max="1" width="5.5703125" style="456" customWidth="1"/>
    <col min="2" max="2" width="18.7109375" style="456" customWidth="1"/>
    <col min="3" max="3" width="3.7109375" style="456" customWidth="1"/>
    <col min="4" max="4" width="3.5703125" style="456" customWidth="1"/>
    <col min="5" max="5" width="12.42578125" style="456" customWidth="1"/>
    <col min="6" max="6" width="12.140625" style="456" customWidth="1"/>
    <col min="7" max="7" width="14.7109375" style="456" customWidth="1"/>
    <col min="8" max="8" width="3.5703125" style="456" customWidth="1"/>
    <col min="9" max="9" width="10.5703125" style="456" customWidth="1"/>
    <col min="10" max="10" width="14.42578125" style="456" customWidth="1"/>
    <col min="11" max="16384" width="9.140625" style="456"/>
  </cols>
  <sheetData>
    <row r="1" spans="1:13" ht="7.5" customHeight="1" x14ac:dyDescent="0.25">
      <c r="A1" s="455"/>
      <c r="F1" s="399"/>
      <c r="G1" s="399"/>
      <c r="H1" s="399"/>
      <c r="I1" s="399"/>
    </row>
    <row r="2" spans="1:13" ht="17.25" customHeight="1" x14ac:dyDescent="0.25">
      <c r="A2" s="455"/>
      <c r="B2" s="1604" t="s">
        <v>1389</v>
      </c>
      <c r="C2" s="1605"/>
      <c r="E2" s="399"/>
      <c r="F2" s="640" t="s">
        <v>1428</v>
      </c>
      <c r="G2" s="600" t="e">
        <f>"  "&amp;#REF!&amp;"  "&amp;#REF!&amp;"  "&amp;#REF!&amp;"  "&amp;#REF!&amp;"  "&amp;#REF!&amp;"  "&amp;#REF!&amp;"  "&amp;#REF!&amp;"  "&amp;#REF!&amp;"  "&amp;#REF!&amp;"  "&amp;#REF!</f>
        <v>#REF!</v>
      </c>
      <c r="H2" s="477"/>
      <c r="I2" s="476"/>
    </row>
    <row r="3" spans="1:13" ht="7.5" customHeight="1" thickBot="1" x14ac:dyDescent="0.3">
      <c r="A3" s="455"/>
    </row>
    <row r="4" spans="1:13" s="473" customFormat="1" ht="11.25" customHeight="1" x14ac:dyDescent="0.25">
      <c r="A4" s="1609" t="s">
        <v>1429</v>
      </c>
      <c r="B4" s="1610" t="s">
        <v>1430</v>
      </c>
      <c r="C4" s="1611" t="s">
        <v>1431</v>
      </c>
      <c r="D4" s="1461" t="s">
        <v>1432</v>
      </c>
      <c r="E4" s="1523"/>
      <c r="F4" s="1523"/>
      <c r="G4" s="1523"/>
      <c r="H4" s="1465"/>
      <c r="I4" s="1526" t="s">
        <v>1410</v>
      </c>
      <c r="J4" s="1527"/>
    </row>
    <row r="5" spans="1:13" s="473" customFormat="1" ht="11.25" customHeight="1" x14ac:dyDescent="0.25">
      <c r="A5" s="1578"/>
      <c r="B5" s="1579"/>
      <c r="C5" s="1580"/>
      <c r="D5" s="1503">
        <v>1</v>
      </c>
      <c r="E5" s="1471" t="s">
        <v>1433</v>
      </c>
      <c r="F5" s="1534"/>
      <c r="G5" s="1631" t="s">
        <v>1068</v>
      </c>
      <c r="H5" s="1632"/>
      <c r="I5" s="1463"/>
      <c r="J5" s="1464"/>
    </row>
    <row r="6" spans="1:13" s="473" customFormat="1" ht="12" customHeight="1" x14ac:dyDescent="0.25">
      <c r="A6" s="1473"/>
      <c r="B6" s="1481"/>
      <c r="C6" s="1483"/>
      <c r="D6" s="1581"/>
      <c r="E6" s="1471" t="s">
        <v>1434</v>
      </c>
      <c r="F6" s="1534"/>
      <c r="G6" s="1633"/>
      <c r="H6" s="1634"/>
      <c r="I6" s="1471" t="s">
        <v>1066</v>
      </c>
      <c r="J6" s="1472"/>
    </row>
    <row r="7" spans="1:13" s="475" customFormat="1" ht="27.95" customHeight="1" x14ac:dyDescent="0.25">
      <c r="A7" s="1511"/>
      <c r="B7" s="1630" t="s">
        <v>1435</v>
      </c>
      <c r="C7" s="1493" t="s">
        <v>486</v>
      </c>
      <c r="D7" s="1459">
        <f>'BS old'!D10</f>
        <v>0</v>
      </c>
      <c r="E7" s="1459"/>
      <c r="F7" s="1459"/>
      <c r="G7" s="1456">
        <f>'BS old'!F10</f>
        <v>0</v>
      </c>
      <c r="H7" s="1457"/>
      <c r="I7" s="1458"/>
      <c r="J7" s="474"/>
    </row>
    <row r="8" spans="1:13" s="475" customFormat="1" ht="27.95" customHeight="1" x14ac:dyDescent="0.25">
      <c r="A8" s="1511"/>
      <c r="B8" s="1603"/>
      <c r="C8" s="1493"/>
      <c r="D8" s="1459">
        <f>'BS old'!E10</f>
        <v>0</v>
      </c>
      <c r="E8" s="1459"/>
      <c r="F8" s="1459"/>
      <c r="G8" s="575"/>
      <c r="H8" s="1456">
        <f>'BS old'!G10</f>
        <v>0</v>
      </c>
      <c r="I8" s="1457"/>
      <c r="J8" s="1460"/>
      <c r="M8" s="475" t="s">
        <v>983</v>
      </c>
    </row>
    <row r="9" spans="1:13" s="475" customFormat="1" ht="27.95" customHeight="1" x14ac:dyDescent="0.25">
      <c r="A9" s="1488" t="s">
        <v>487</v>
      </c>
      <c r="B9" s="1635" t="s">
        <v>1436</v>
      </c>
      <c r="C9" s="1493" t="s">
        <v>489</v>
      </c>
      <c r="D9" s="1459">
        <f>'BS old'!D11</f>
        <v>0</v>
      </c>
      <c r="E9" s="1459"/>
      <c r="F9" s="1459"/>
      <c r="G9" s="1456">
        <f>'BS old'!F11</f>
        <v>0</v>
      </c>
      <c r="H9" s="1457"/>
      <c r="I9" s="1458"/>
      <c r="J9" s="474"/>
    </row>
    <row r="10" spans="1:13" s="475" customFormat="1" ht="27.95" customHeight="1" x14ac:dyDescent="0.25">
      <c r="A10" s="1488"/>
      <c r="B10" s="1489"/>
      <c r="C10" s="1493"/>
      <c r="D10" s="1459">
        <f>'BS old'!E11</f>
        <v>0</v>
      </c>
      <c r="E10" s="1459"/>
      <c r="F10" s="1459"/>
      <c r="G10" s="575"/>
      <c r="H10" s="1456">
        <f>'BS old'!G11</f>
        <v>0</v>
      </c>
      <c r="I10" s="1457"/>
      <c r="J10" s="1460"/>
    </row>
    <row r="11" spans="1:13" s="475" customFormat="1" ht="27.95" customHeight="1" x14ac:dyDescent="0.25">
      <c r="A11" s="1488" t="s">
        <v>490</v>
      </c>
      <c r="B11" s="1635" t="s">
        <v>1437</v>
      </c>
      <c r="C11" s="1493" t="s">
        <v>492</v>
      </c>
      <c r="D11" s="1459">
        <f>'BS old'!D12</f>
        <v>0</v>
      </c>
      <c r="E11" s="1459"/>
      <c r="F11" s="1459"/>
      <c r="G11" s="1456">
        <f>'BS old'!F12</f>
        <v>0</v>
      </c>
      <c r="H11" s="1457"/>
      <c r="I11" s="1458"/>
      <c r="J11" s="601"/>
    </row>
    <row r="12" spans="1:13" s="475" customFormat="1" ht="27.95" customHeight="1" x14ac:dyDescent="0.25">
      <c r="A12" s="1488"/>
      <c r="B12" s="1489"/>
      <c r="C12" s="1493"/>
      <c r="D12" s="1459">
        <f>'BS old'!E12</f>
        <v>0</v>
      </c>
      <c r="E12" s="1459"/>
      <c r="F12" s="1459"/>
      <c r="G12" s="575"/>
      <c r="H12" s="1456">
        <f>'BS old'!G12</f>
        <v>0</v>
      </c>
      <c r="I12" s="1457"/>
      <c r="J12" s="1460"/>
    </row>
    <row r="13" spans="1:13" s="473" customFormat="1" ht="27.95" customHeight="1" x14ac:dyDescent="0.25">
      <c r="A13" s="1500" t="s">
        <v>493</v>
      </c>
      <c r="B13" s="1584" t="s">
        <v>1438</v>
      </c>
      <c r="C13" s="1595" t="s">
        <v>495</v>
      </c>
      <c r="D13" s="1459">
        <f>'BS old'!D13</f>
        <v>0</v>
      </c>
      <c r="E13" s="1459"/>
      <c r="F13" s="1459"/>
      <c r="G13" s="1456">
        <f>'BS old'!F13</f>
        <v>0</v>
      </c>
      <c r="H13" s="1457"/>
      <c r="I13" s="1458"/>
      <c r="J13" s="474"/>
    </row>
    <row r="14" spans="1:13" s="473" customFormat="1" ht="27.95" customHeight="1" x14ac:dyDescent="0.25">
      <c r="A14" s="1506"/>
      <c r="B14" s="1477"/>
      <c r="C14" s="1479"/>
      <c r="D14" s="1459">
        <f>'BS old'!E13</f>
        <v>0</v>
      </c>
      <c r="E14" s="1459"/>
      <c r="F14" s="1459"/>
      <c r="G14" s="575"/>
      <c r="H14" s="1456">
        <f>'BS old'!G13</f>
        <v>0</v>
      </c>
      <c r="I14" s="1457"/>
      <c r="J14" s="1460"/>
    </row>
    <row r="15" spans="1:13" s="473" customFormat="1" ht="27.95" customHeight="1" x14ac:dyDescent="0.25">
      <c r="A15" s="1476" t="s">
        <v>496</v>
      </c>
      <c r="B15" s="1584" t="s">
        <v>1439</v>
      </c>
      <c r="C15" s="1595" t="s">
        <v>498</v>
      </c>
      <c r="D15" s="1459">
        <f>'BS old'!D14</f>
        <v>0</v>
      </c>
      <c r="E15" s="1459"/>
      <c r="F15" s="1459"/>
      <c r="G15" s="1456">
        <f>'BS old'!F14</f>
        <v>0</v>
      </c>
      <c r="H15" s="1457"/>
      <c r="I15" s="1458"/>
      <c r="J15" s="474"/>
    </row>
    <row r="16" spans="1:13" s="473" customFormat="1" ht="27.95" customHeight="1" x14ac:dyDescent="0.25">
      <c r="A16" s="1476"/>
      <c r="B16" s="1477"/>
      <c r="C16" s="1479"/>
      <c r="D16" s="1459">
        <f>'BS old'!E14</f>
        <v>0</v>
      </c>
      <c r="E16" s="1459"/>
      <c r="F16" s="1459"/>
      <c r="G16" s="575"/>
      <c r="H16" s="1456">
        <f>'BS old'!G14</f>
        <v>0</v>
      </c>
      <c r="I16" s="1457"/>
      <c r="J16" s="1460"/>
    </row>
    <row r="17" spans="1:10" s="473" customFormat="1" ht="27.95" customHeight="1" x14ac:dyDescent="0.25">
      <c r="A17" s="1476" t="s">
        <v>499</v>
      </c>
      <c r="B17" s="1584" t="s">
        <v>1440</v>
      </c>
      <c r="C17" s="1595" t="s">
        <v>501</v>
      </c>
      <c r="D17" s="1459">
        <f>'BS old'!D15</f>
        <v>0</v>
      </c>
      <c r="E17" s="1459"/>
      <c r="F17" s="1459"/>
      <c r="G17" s="1456">
        <f>'BS old'!F15</f>
        <v>0</v>
      </c>
      <c r="H17" s="1457"/>
      <c r="I17" s="1458"/>
      <c r="J17" s="474"/>
    </row>
    <row r="18" spans="1:10" s="473" customFormat="1" ht="27.95" customHeight="1" x14ac:dyDescent="0.25">
      <c r="A18" s="1476"/>
      <c r="B18" s="1477"/>
      <c r="C18" s="1479"/>
      <c r="D18" s="1459">
        <f>'BS old'!E15</f>
        <v>0</v>
      </c>
      <c r="E18" s="1459"/>
      <c r="F18" s="1459"/>
      <c r="G18" s="575"/>
      <c r="H18" s="1456">
        <f>'BS old'!G15</f>
        <v>0</v>
      </c>
      <c r="I18" s="1457"/>
      <c r="J18" s="1460"/>
    </row>
    <row r="19" spans="1:10" s="473" customFormat="1" ht="27.95" customHeight="1" x14ac:dyDescent="0.25">
      <c r="A19" s="1476" t="s">
        <v>502</v>
      </c>
      <c r="B19" s="1584" t="s">
        <v>1441</v>
      </c>
      <c r="C19" s="1595" t="s">
        <v>504</v>
      </c>
      <c r="D19" s="1459">
        <f>'BS old'!D16</f>
        <v>0</v>
      </c>
      <c r="E19" s="1459"/>
      <c r="F19" s="1459"/>
      <c r="G19" s="1456">
        <f>'BS old'!F16</f>
        <v>0</v>
      </c>
      <c r="H19" s="1457"/>
      <c r="I19" s="1458"/>
      <c r="J19" s="474"/>
    </row>
    <row r="20" spans="1:10" s="473" customFormat="1" ht="27.95" customHeight="1" x14ac:dyDescent="0.25">
      <c r="A20" s="1476"/>
      <c r="B20" s="1477"/>
      <c r="C20" s="1479"/>
      <c r="D20" s="1459">
        <f>'BS old'!E16</f>
        <v>0</v>
      </c>
      <c r="E20" s="1459"/>
      <c r="F20" s="1459"/>
      <c r="G20" s="575"/>
      <c r="H20" s="1456">
        <f>'BS old'!G16</f>
        <v>0</v>
      </c>
      <c r="I20" s="1457"/>
      <c r="J20" s="1460"/>
    </row>
    <row r="21" spans="1:10" s="473" customFormat="1" ht="27.95" customHeight="1" x14ac:dyDescent="0.25">
      <c r="A21" s="1476" t="s">
        <v>505</v>
      </c>
      <c r="B21" s="1584" t="s">
        <v>1442</v>
      </c>
      <c r="C21" s="1595" t="s">
        <v>507</v>
      </c>
      <c r="D21" s="1459">
        <f>'BS old'!D17</f>
        <v>0</v>
      </c>
      <c r="E21" s="1459"/>
      <c r="F21" s="1459"/>
      <c r="G21" s="1456">
        <f>'BS old'!F17</f>
        <v>0</v>
      </c>
      <c r="H21" s="1457"/>
      <c r="I21" s="1458"/>
      <c r="J21" s="474"/>
    </row>
    <row r="22" spans="1:10" s="473" customFormat="1" ht="27.95" customHeight="1" x14ac:dyDescent="0.25">
      <c r="A22" s="1476"/>
      <c r="B22" s="1477"/>
      <c r="C22" s="1479"/>
      <c r="D22" s="1459">
        <f>'BS old'!E17</f>
        <v>0</v>
      </c>
      <c r="E22" s="1459"/>
      <c r="F22" s="1459"/>
      <c r="G22" s="575"/>
      <c r="H22" s="1456">
        <f>'BS old'!G17</f>
        <v>0</v>
      </c>
      <c r="I22" s="1457"/>
      <c r="J22" s="1460"/>
    </row>
    <row r="23" spans="1:10" s="473" customFormat="1" ht="27.95" customHeight="1" x14ac:dyDescent="0.25">
      <c r="A23" s="1476" t="s">
        <v>508</v>
      </c>
      <c r="B23" s="1584" t="s">
        <v>1443</v>
      </c>
      <c r="C23" s="1595" t="s">
        <v>510</v>
      </c>
      <c r="D23" s="1459">
        <f>'BS old'!D18</f>
        <v>0</v>
      </c>
      <c r="E23" s="1459"/>
      <c r="F23" s="1459"/>
      <c r="G23" s="1456">
        <f>'BS old'!F18</f>
        <v>0</v>
      </c>
      <c r="H23" s="1457"/>
      <c r="I23" s="1458"/>
      <c r="J23" s="474"/>
    </row>
    <row r="24" spans="1:10" s="473" customFormat="1" ht="27.95" customHeight="1" x14ac:dyDescent="0.25">
      <c r="A24" s="1476"/>
      <c r="B24" s="1477"/>
      <c r="C24" s="1479"/>
      <c r="D24" s="1459">
        <f>'BS old'!E18</f>
        <v>0</v>
      </c>
      <c r="E24" s="1459"/>
      <c r="F24" s="1459"/>
      <c r="G24" s="575"/>
      <c r="H24" s="1456">
        <f>'BS old'!G18</f>
        <v>0</v>
      </c>
      <c r="I24" s="1457"/>
      <c r="J24" s="1460"/>
    </row>
    <row r="25" spans="1:10" s="473" customFormat="1" ht="27.95" customHeight="1" x14ac:dyDescent="0.25">
      <c r="A25" s="1476" t="s">
        <v>511</v>
      </c>
      <c r="B25" s="1584" t="s">
        <v>1444</v>
      </c>
      <c r="C25" s="1595" t="s">
        <v>513</v>
      </c>
      <c r="D25" s="1459">
        <f>'BS old'!D19</f>
        <v>0</v>
      </c>
      <c r="E25" s="1459"/>
      <c r="F25" s="1459"/>
      <c r="G25" s="1456">
        <f>'BS old'!F19</f>
        <v>0</v>
      </c>
      <c r="H25" s="1457"/>
      <c r="I25" s="1458"/>
      <c r="J25" s="474"/>
    </row>
    <row r="26" spans="1:10" s="473" customFormat="1" ht="27.95" customHeight="1" x14ac:dyDescent="0.25">
      <c r="A26" s="1476"/>
      <c r="B26" s="1477"/>
      <c r="C26" s="1479"/>
      <c r="D26" s="1459">
        <f>'BS old'!E19</f>
        <v>0</v>
      </c>
      <c r="E26" s="1459"/>
      <c r="F26" s="1459"/>
      <c r="G26" s="575"/>
      <c r="H26" s="1456">
        <f>'BS old'!G19</f>
        <v>0</v>
      </c>
      <c r="I26" s="1457"/>
      <c r="J26" s="1460"/>
    </row>
    <row r="27" spans="1:10" s="475" customFormat="1" ht="27.95" customHeight="1" x14ac:dyDescent="0.25">
      <c r="A27" s="1501" t="s">
        <v>514</v>
      </c>
      <c r="B27" s="1630" t="s">
        <v>1445</v>
      </c>
      <c r="C27" s="1599" t="s">
        <v>516</v>
      </c>
      <c r="D27" s="1459">
        <f>'BS old'!D20</f>
        <v>0</v>
      </c>
      <c r="E27" s="1459"/>
      <c r="F27" s="1459"/>
      <c r="G27" s="1456">
        <f>'BS old'!F20</f>
        <v>0</v>
      </c>
      <c r="H27" s="1457"/>
      <c r="I27" s="1458"/>
      <c r="J27" s="474"/>
    </row>
    <row r="28" spans="1:10" s="475" customFormat="1" ht="27.95" customHeight="1" x14ac:dyDescent="0.25">
      <c r="A28" s="1488"/>
      <c r="B28" s="1603"/>
      <c r="C28" s="1600"/>
      <c r="D28" s="1459">
        <f>'BS old'!E20</f>
        <v>0</v>
      </c>
      <c r="E28" s="1459"/>
      <c r="F28" s="1459"/>
      <c r="G28" s="575"/>
      <c r="H28" s="1456">
        <f>'BS old'!G20</f>
        <v>0</v>
      </c>
      <c r="I28" s="1457"/>
      <c r="J28" s="1460"/>
    </row>
    <row r="29" spans="1:10" s="473" customFormat="1" ht="27.95" customHeight="1" x14ac:dyDescent="0.25">
      <c r="A29" s="1500" t="s">
        <v>517</v>
      </c>
      <c r="B29" s="1584" t="s">
        <v>1446</v>
      </c>
      <c r="C29" s="1595" t="s">
        <v>519</v>
      </c>
      <c r="D29" s="1459">
        <f>'BS old'!D21</f>
        <v>0</v>
      </c>
      <c r="E29" s="1459"/>
      <c r="F29" s="1459"/>
      <c r="G29" s="1456">
        <f>'BS old'!F21</f>
        <v>0</v>
      </c>
      <c r="H29" s="1457"/>
      <c r="I29" s="1458"/>
      <c r="J29" s="474"/>
    </row>
    <row r="30" spans="1:10" s="473" customFormat="1" ht="27.95" customHeight="1" x14ac:dyDescent="0.25">
      <c r="A30" s="1487"/>
      <c r="B30" s="1477"/>
      <c r="C30" s="1479"/>
      <c r="D30" s="1459">
        <f>'BS old'!E21</f>
        <v>0</v>
      </c>
      <c r="E30" s="1459"/>
      <c r="F30" s="1459"/>
      <c r="G30" s="575"/>
      <c r="H30" s="1456">
        <f>'BS old'!G21</f>
        <v>0</v>
      </c>
      <c r="I30" s="1457"/>
      <c r="J30" s="1460"/>
    </row>
    <row r="31" spans="1:10" s="473" customFormat="1" ht="27.95" customHeight="1" x14ac:dyDescent="0.25">
      <c r="A31" s="1476" t="s">
        <v>496</v>
      </c>
      <c r="B31" s="1584" t="s">
        <v>1447</v>
      </c>
      <c r="C31" s="1595" t="s">
        <v>521</v>
      </c>
      <c r="D31" s="1459">
        <f>'BS old'!D22</f>
        <v>0</v>
      </c>
      <c r="E31" s="1459"/>
      <c r="F31" s="1459"/>
      <c r="G31" s="1596">
        <f>'BS old'!F22</f>
        <v>0</v>
      </c>
      <c r="H31" s="1597"/>
      <c r="I31" s="1598"/>
      <c r="J31" s="474"/>
    </row>
    <row r="32" spans="1:10" s="473" customFormat="1" ht="27.95" customHeight="1" thickBot="1" x14ac:dyDescent="0.3">
      <c r="A32" s="1476"/>
      <c r="B32" s="1477"/>
      <c r="C32" s="1479"/>
      <c r="D32" s="1459">
        <f>'BS old'!E22</f>
        <v>0</v>
      </c>
      <c r="E32" s="1459"/>
      <c r="F32" s="1459"/>
      <c r="G32" s="575"/>
      <c r="H32" s="1456">
        <f>'BS old'!G22</f>
        <v>0</v>
      </c>
      <c r="I32" s="1457"/>
      <c r="J32" s="1460"/>
    </row>
    <row r="33" spans="1:10" s="473" customFormat="1" ht="11.25" customHeight="1" x14ac:dyDescent="0.25">
      <c r="A33" s="1609" t="s">
        <v>1429</v>
      </c>
      <c r="B33" s="1610" t="s">
        <v>1430</v>
      </c>
      <c r="C33" s="1611" t="s">
        <v>1431</v>
      </c>
      <c r="D33" s="1461" t="s">
        <v>1432</v>
      </c>
      <c r="E33" s="1523"/>
      <c r="F33" s="1523"/>
      <c r="G33" s="1523"/>
      <c r="H33" s="1465"/>
      <c r="I33" s="1526" t="s">
        <v>1410</v>
      </c>
      <c r="J33" s="1527"/>
    </row>
    <row r="34" spans="1:10" s="473" customFormat="1" ht="11.25" customHeight="1" x14ac:dyDescent="0.25">
      <c r="A34" s="1578"/>
      <c r="B34" s="1579"/>
      <c r="C34" s="1580"/>
      <c r="D34" s="1503">
        <v>1</v>
      </c>
      <c r="E34" s="1471" t="s">
        <v>1433</v>
      </c>
      <c r="F34" s="1534"/>
      <c r="G34" s="1631" t="s">
        <v>1068</v>
      </c>
      <c r="H34" s="1632"/>
      <c r="I34" s="1463"/>
      <c r="J34" s="1464"/>
    </row>
    <row r="35" spans="1:10" s="473" customFormat="1" ht="12" customHeight="1" x14ac:dyDescent="0.25">
      <c r="A35" s="1473"/>
      <c r="B35" s="1481"/>
      <c r="C35" s="1483"/>
      <c r="D35" s="1581"/>
      <c r="E35" s="1471" t="s">
        <v>1434</v>
      </c>
      <c r="F35" s="1534"/>
      <c r="G35" s="1633"/>
      <c r="H35" s="1634"/>
      <c r="I35" s="1471" t="s">
        <v>1066</v>
      </c>
      <c r="J35" s="1472"/>
    </row>
    <row r="36" spans="1:10" ht="27.95" customHeight="1" x14ac:dyDescent="0.25">
      <c r="A36" s="1475" t="s">
        <v>499</v>
      </c>
      <c r="B36" s="1584" t="s">
        <v>1448</v>
      </c>
      <c r="C36" s="1479" t="s">
        <v>523</v>
      </c>
      <c r="D36" s="1583">
        <f>'BS old'!D23</f>
        <v>0</v>
      </c>
      <c r="E36" s="1583"/>
      <c r="F36" s="1583"/>
      <c r="G36" s="1528">
        <f>'BS old'!F23</f>
        <v>0</v>
      </c>
      <c r="H36" s="1529"/>
      <c r="I36" s="1594"/>
      <c r="J36" s="602"/>
    </row>
    <row r="37" spans="1:10" ht="27.95" customHeight="1" x14ac:dyDescent="0.25">
      <c r="A37" s="1476"/>
      <c r="B37" s="1477"/>
      <c r="C37" s="1480"/>
      <c r="D37" s="1459">
        <f>'BS old'!E23</f>
        <v>0</v>
      </c>
      <c r="E37" s="1459"/>
      <c r="F37" s="1459"/>
      <c r="G37" s="603"/>
      <c r="H37" s="1456">
        <f>'BS old'!G23</f>
        <v>0</v>
      </c>
      <c r="I37" s="1457"/>
      <c r="J37" s="1460"/>
    </row>
    <row r="38" spans="1:10" ht="27.95" customHeight="1" x14ac:dyDescent="0.25">
      <c r="A38" s="1476" t="s">
        <v>502</v>
      </c>
      <c r="B38" s="1584" t="s">
        <v>1449</v>
      </c>
      <c r="C38" s="1480" t="s">
        <v>525</v>
      </c>
      <c r="D38" s="1459">
        <f>'BS old'!D24</f>
        <v>0</v>
      </c>
      <c r="E38" s="1459"/>
      <c r="F38" s="1459"/>
      <c r="G38" s="1456">
        <f>'BS old'!F24</f>
        <v>0</v>
      </c>
      <c r="H38" s="1457"/>
      <c r="I38" s="1458"/>
      <c r="J38" s="602"/>
    </row>
    <row r="39" spans="1:10" ht="27.95" customHeight="1" x14ac:dyDescent="0.25">
      <c r="A39" s="1476"/>
      <c r="B39" s="1477"/>
      <c r="C39" s="1480"/>
      <c r="D39" s="1459">
        <f>'BS old'!E24</f>
        <v>0</v>
      </c>
      <c r="E39" s="1459"/>
      <c r="F39" s="1459"/>
      <c r="G39" s="603"/>
      <c r="H39" s="1456">
        <f>'BS old'!G24</f>
        <v>0</v>
      </c>
      <c r="I39" s="1457"/>
      <c r="J39" s="1460"/>
    </row>
    <row r="40" spans="1:10" ht="27.95" customHeight="1" x14ac:dyDescent="0.25">
      <c r="A40" s="1476" t="s">
        <v>505</v>
      </c>
      <c r="B40" s="1584" t="s">
        <v>1450</v>
      </c>
      <c r="C40" s="1479" t="s">
        <v>527</v>
      </c>
      <c r="D40" s="1459">
        <f>'BS old'!D25</f>
        <v>0</v>
      </c>
      <c r="E40" s="1459"/>
      <c r="F40" s="1459"/>
      <c r="G40" s="1456">
        <f>'BS old'!F25</f>
        <v>0</v>
      </c>
      <c r="H40" s="1457"/>
      <c r="I40" s="1458"/>
      <c r="J40" s="602"/>
    </row>
    <row r="41" spans="1:10" ht="27.95" customHeight="1" x14ac:dyDescent="0.25">
      <c r="A41" s="1476"/>
      <c r="B41" s="1477"/>
      <c r="C41" s="1480"/>
      <c r="D41" s="1459">
        <f>'BS old'!E25</f>
        <v>0</v>
      </c>
      <c r="E41" s="1459"/>
      <c r="F41" s="1459"/>
      <c r="G41" s="603"/>
      <c r="H41" s="1456">
        <f>'BS old'!G25</f>
        <v>0</v>
      </c>
      <c r="I41" s="1457"/>
      <c r="J41" s="1460"/>
    </row>
    <row r="42" spans="1:10" ht="27.95" customHeight="1" x14ac:dyDescent="0.25">
      <c r="A42" s="1476" t="s">
        <v>508</v>
      </c>
      <c r="B42" s="1584" t="s">
        <v>1451</v>
      </c>
      <c r="C42" s="1480" t="s">
        <v>529</v>
      </c>
      <c r="D42" s="1459">
        <f>'BS old'!D26</f>
        <v>0</v>
      </c>
      <c r="E42" s="1459"/>
      <c r="F42" s="1459"/>
      <c r="G42" s="1456">
        <f>'BS old'!F26</f>
        <v>0</v>
      </c>
      <c r="H42" s="1457"/>
      <c r="I42" s="1458"/>
      <c r="J42" s="602"/>
    </row>
    <row r="43" spans="1:10" ht="27.95" customHeight="1" x14ac:dyDescent="0.25">
      <c r="A43" s="1476"/>
      <c r="B43" s="1477"/>
      <c r="C43" s="1480"/>
      <c r="D43" s="1459">
        <f>'BS old'!E26</f>
        <v>0</v>
      </c>
      <c r="E43" s="1459"/>
      <c r="F43" s="1459"/>
      <c r="G43" s="603"/>
      <c r="H43" s="1456">
        <f>'BS old'!G26</f>
        <v>0</v>
      </c>
      <c r="I43" s="1457"/>
      <c r="J43" s="1460"/>
    </row>
    <row r="44" spans="1:10" ht="27.95" customHeight="1" x14ac:dyDescent="0.25">
      <c r="A44" s="1476" t="s">
        <v>511</v>
      </c>
      <c r="B44" s="1584" t="s">
        <v>1452</v>
      </c>
      <c r="C44" s="1479" t="s">
        <v>531</v>
      </c>
      <c r="D44" s="1459">
        <f>'BS old'!D27</f>
        <v>0</v>
      </c>
      <c r="E44" s="1459"/>
      <c r="F44" s="1459"/>
      <c r="G44" s="1456">
        <f>'BS old'!F27</f>
        <v>0</v>
      </c>
      <c r="H44" s="1457"/>
      <c r="I44" s="1458"/>
      <c r="J44" s="602"/>
    </row>
    <row r="45" spans="1:10" ht="27.95" customHeight="1" x14ac:dyDescent="0.25">
      <c r="A45" s="1476"/>
      <c r="B45" s="1477"/>
      <c r="C45" s="1480"/>
      <c r="D45" s="1459">
        <f>'BS old'!E27</f>
        <v>0</v>
      </c>
      <c r="E45" s="1459"/>
      <c r="F45" s="1459"/>
      <c r="G45" s="603"/>
      <c r="H45" s="1456">
        <f>'BS old'!G27</f>
        <v>0</v>
      </c>
      <c r="I45" s="1457"/>
      <c r="J45" s="1460"/>
    </row>
    <row r="46" spans="1:10" ht="27.95" customHeight="1" x14ac:dyDescent="0.25">
      <c r="A46" s="1476" t="s">
        <v>532</v>
      </c>
      <c r="B46" s="1584" t="s">
        <v>1453</v>
      </c>
      <c r="C46" s="1480" t="s">
        <v>534</v>
      </c>
      <c r="D46" s="1459">
        <f>'BS old'!D28</f>
        <v>0</v>
      </c>
      <c r="E46" s="1459"/>
      <c r="F46" s="1459"/>
      <c r="G46" s="1456">
        <f>'BS old'!F28</f>
        <v>0</v>
      </c>
      <c r="H46" s="1457"/>
      <c r="I46" s="1458"/>
      <c r="J46" s="602"/>
    </row>
    <row r="47" spans="1:10" ht="27.95" customHeight="1" x14ac:dyDescent="0.25">
      <c r="A47" s="1476"/>
      <c r="B47" s="1477"/>
      <c r="C47" s="1480"/>
      <c r="D47" s="1459">
        <f>'BS old'!E28</f>
        <v>0</v>
      </c>
      <c r="E47" s="1459"/>
      <c r="F47" s="1459"/>
      <c r="G47" s="603"/>
      <c r="H47" s="1456">
        <f>'BS old'!G28</f>
        <v>0</v>
      </c>
      <c r="I47" s="1457"/>
      <c r="J47" s="1460"/>
    </row>
    <row r="48" spans="1:10" ht="27.95" customHeight="1" x14ac:dyDescent="0.25">
      <c r="A48" s="1476" t="s">
        <v>535</v>
      </c>
      <c r="B48" s="1584" t="s">
        <v>1454</v>
      </c>
      <c r="C48" s="1479" t="s">
        <v>537</v>
      </c>
      <c r="D48" s="1459">
        <f>'BS old'!D29</f>
        <v>0</v>
      </c>
      <c r="E48" s="1459"/>
      <c r="F48" s="1459"/>
      <c r="G48" s="1456">
        <f>'BS old'!F29</f>
        <v>0</v>
      </c>
      <c r="H48" s="1457"/>
      <c r="I48" s="1458"/>
      <c r="J48" s="602"/>
    </row>
    <row r="49" spans="1:10" ht="27.95" customHeight="1" x14ac:dyDescent="0.25">
      <c r="A49" s="1476"/>
      <c r="B49" s="1477"/>
      <c r="C49" s="1480"/>
      <c r="D49" s="1459">
        <f>'BS old'!E29</f>
        <v>0</v>
      </c>
      <c r="E49" s="1459"/>
      <c r="F49" s="1459"/>
      <c r="G49" s="604"/>
      <c r="H49" s="1456">
        <f>'BS old'!G29</f>
        <v>0</v>
      </c>
      <c r="I49" s="1457"/>
      <c r="J49" s="1460"/>
    </row>
    <row r="50" spans="1:10" ht="27.95" customHeight="1" x14ac:dyDescent="0.25">
      <c r="A50" s="1501" t="s">
        <v>538</v>
      </c>
      <c r="B50" s="1635" t="s">
        <v>1455</v>
      </c>
      <c r="C50" s="1480" t="s">
        <v>540</v>
      </c>
      <c r="D50" s="1459">
        <f>'BS old'!D30</f>
        <v>0</v>
      </c>
      <c r="E50" s="1459"/>
      <c r="F50" s="1459"/>
      <c r="G50" s="1456">
        <f>'BS old'!F30</f>
        <v>0</v>
      </c>
      <c r="H50" s="1457"/>
      <c r="I50" s="1458"/>
      <c r="J50" s="602"/>
    </row>
    <row r="51" spans="1:10" ht="27.95" customHeight="1" x14ac:dyDescent="0.25">
      <c r="A51" s="1501"/>
      <c r="B51" s="1489"/>
      <c r="C51" s="1480"/>
      <c r="D51" s="1459">
        <f>'BS old'!E30</f>
        <v>0</v>
      </c>
      <c r="E51" s="1459"/>
      <c r="F51" s="1459"/>
      <c r="G51" s="604"/>
      <c r="H51" s="1456">
        <f>'BS old'!G30</f>
        <v>0</v>
      </c>
      <c r="I51" s="1457"/>
      <c r="J51" s="1460"/>
    </row>
    <row r="52" spans="1:10" s="404" customFormat="1" ht="27.95" customHeight="1" x14ac:dyDescent="0.25">
      <c r="A52" s="1505" t="s">
        <v>541</v>
      </c>
      <c r="B52" s="1584" t="s">
        <v>1456</v>
      </c>
      <c r="C52" s="1479" t="s">
        <v>543</v>
      </c>
      <c r="D52" s="1459">
        <f>'BS old'!D31</f>
        <v>0</v>
      </c>
      <c r="E52" s="1459"/>
      <c r="F52" s="1459"/>
      <c r="G52" s="1456">
        <f>'BS old'!F31</f>
        <v>0</v>
      </c>
      <c r="H52" s="1457"/>
      <c r="I52" s="1458"/>
      <c r="J52" s="602"/>
    </row>
    <row r="53" spans="1:10" s="404" customFormat="1" ht="27.95" customHeight="1" x14ac:dyDescent="0.25">
      <c r="A53" s="1505"/>
      <c r="B53" s="1477"/>
      <c r="C53" s="1480"/>
      <c r="D53" s="1459">
        <f>'BS old'!E31</f>
        <v>0</v>
      </c>
      <c r="E53" s="1459"/>
      <c r="F53" s="1459"/>
      <c r="G53" s="604"/>
      <c r="H53" s="1456">
        <f>'BS old'!G31</f>
        <v>0</v>
      </c>
      <c r="I53" s="1457"/>
      <c r="J53" s="1460"/>
    </row>
    <row r="54" spans="1:10" ht="27.95" customHeight="1" x14ac:dyDescent="0.25">
      <c r="A54" s="1476" t="s">
        <v>496</v>
      </c>
      <c r="B54" s="1584" t="s">
        <v>1457</v>
      </c>
      <c r="C54" s="1480" t="s">
        <v>545</v>
      </c>
      <c r="D54" s="1459">
        <f>'BS old'!D32</f>
        <v>0</v>
      </c>
      <c r="E54" s="1459"/>
      <c r="F54" s="1459"/>
      <c r="G54" s="1456">
        <f>'BS old'!F32</f>
        <v>0</v>
      </c>
      <c r="H54" s="1457"/>
      <c r="I54" s="1458"/>
      <c r="J54" s="602"/>
    </row>
    <row r="55" spans="1:10" ht="27.95" customHeight="1" x14ac:dyDescent="0.25">
      <c r="A55" s="1476"/>
      <c r="B55" s="1477"/>
      <c r="C55" s="1480"/>
      <c r="D55" s="1459">
        <f>'BS old'!E32</f>
        <v>0</v>
      </c>
      <c r="E55" s="1459"/>
      <c r="F55" s="1459"/>
      <c r="G55" s="604"/>
      <c r="H55" s="1456">
        <f>'BS old'!G32</f>
        <v>0</v>
      </c>
      <c r="I55" s="1457"/>
      <c r="J55" s="1460"/>
    </row>
    <row r="56" spans="1:10" ht="27.95" customHeight="1" x14ac:dyDescent="0.25">
      <c r="A56" s="1476" t="s">
        <v>499</v>
      </c>
      <c r="B56" s="1584" t="s">
        <v>1458</v>
      </c>
      <c r="C56" s="1479" t="s">
        <v>547</v>
      </c>
      <c r="D56" s="1459">
        <f>'BS old'!D33</f>
        <v>0</v>
      </c>
      <c r="E56" s="1459"/>
      <c r="F56" s="1459"/>
      <c r="G56" s="1456">
        <f>'BS old'!F33</f>
        <v>0</v>
      </c>
      <c r="H56" s="1457"/>
      <c r="I56" s="1458"/>
      <c r="J56" s="602"/>
    </row>
    <row r="57" spans="1:10" ht="27.95" customHeight="1" x14ac:dyDescent="0.25">
      <c r="A57" s="1476"/>
      <c r="B57" s="1477"/>
      <c r="C57" s="1480"/>
      <c r="D57" s="1459">
        <f>'BS old'!E33</f>
        <v>0</v>
      </c>
      <c r="E57" s="1459"/>
      <c r="F57" s="1459"/>
      <c r="G57" s="604"/>
      <c r="H57" s="1456">
        <f>'BS old'!G33</f>
        <v>0</v>
      </c>
      <c r="I57" s="1457"/>
      <c r="J57" s="1460"/>
    </row>
    <row r="58" spans="1:10" ht="27.95" customHeight="1" x14ac:dyDescent="0.25">
      <c r="A58" s="1476" t="s">
        <v>502</v>
      </c>
      <c r="B58" s="1584" t="s">
        <v>1459</v>
      </c>
      <c r="C58" s="1480" t="s">
        <v>549</v>
      </c>
      <c r="D58" s="1459">
        <f>'BS old'!D34</f>
        <v>0</v>
      </c>
      <c r="E58" s="1459"/>
      <c r="F58" s="1459"/>
      <c r="G58" s="1456">
        <f>'BS old'!F34</f>
        <v>0</v>
      </c>
      <c r="H58" s="1457"/>
      <c r="I58" s="1458"/>
      <c r="J58" s="602"/>
    </row>
    <row r="59" spans="1:10" ht="27.95" customHeight="1" x14ac:dyDescent="0.25">
      <c r="A59" s="1476"/>
      <c r="B59" s="1477"/>
      <c r="C59" s="1480"/>
      <c r="D59" s="1459">
        <f>'BS old'!E34</f>
        <v>0</v>
      </c>
      <c r="E59" s="1459"/>
      <c r="F59" s="1459"/>
      <c r="G59" s="604"/>
      <c r="H59" s="1456">
        <f>'BS old'!G34</f>
        <v>0</v>
      </c>
      <c r="I59" s="1457"/>
      <c r="J59" s="1460"/>
    </row>
    <row r="60" spans="1:10" ht="27.95" customHeight="1" x14ac:dyDescent="0.25">
      <c r="A60" s="1476" t="s">
        <v>505</v>
      </c>
      <c r="B60" s="1584" t="s">
        <v>1460</v>
      </c>
      <c r="C60" s="1479" t="s">
        <v>551</v>
      </c>
      <c r="D60" s="1459">
        <f>'BS old'!D35</f>
        <v>0</v>
      </c>
      <c r="E60" s="1459"/>
      <c r="F60" s="1459"/>
      <c r="G60" s="1456">
        <f>'BS old'!F35</f>
        <v>0</v>
      </c>
      <c r="H60" s="1457"/>
      <c r="I60" s="1458"/>
      <c r="J60" s="602"/>
    </row>
    <row r="61" spans="1:10" ht="27.95" customHeight="1" x14ac:dyDescent="0.25">
      <c r="A61" s="1476"/>
      <c r="B61" s="1477"/>
      <c r="C61" s="1480"/>
      <c r="D61" s="1459">
        <f>'BS old'!E35</f>
        <v>0</v>
      </c>
      <c r="E61" s="1459"/>
      <c r="F61" s="1459"/>
      <c r="G61" s="604"/>
      <c r="H61" s="1456">
        <f>'BS old'!G35</f>
        <v>0</v>
      </c>
      <c r="I61" s="1457"/>
      <c r="J61" s="1460"/>
    </row>
    <row r="62" spans="1:10" ht="27.95" customHeight="1" x14ac:dyDescent="0.25">
      <c r="A62" s="1476" t="s">
        <v>508</v>
      </c>
      <c r="B62" s="1584" t="s">
        <v>1461</v>
      </c>
      <c r="C62" s="1480" t="s">
        <v>553</v>
      </c>
      <c r="D62" s="1459">
        <f>'BS old'!D36</f>
        <v>0</v>
      </c>
      <c r="E62" s="1459"/>
      <c r="F62" s="1459"/>
      <c r="G62" s="1456">
        <f>'BS old'!F36</f>
        <v>0</v>
      </c>
      <c r="H62" s="1457"/>
      <c r="I62" s="1458"/>
      <c r="J62" s="602"/>
    </row>
    <row r="63" spans="1:10" ht="27.95" customHeight="1" thickBot="1" x14ac:dyDescent="0.3">
      <c r="A63" s="1476"/>
      <c r="B63" s="1477"/>
      <c r="C63" s="1480"/>
      <c r="D63" s="1459">
        <f>'BS old'!E36</f>
        <v>0</v>
      </c>
      <c r="E63" s="1459"/>
      <c r="F63" s="1459"/>
      <c r="G63" s="575"/>
      <c r="H63" s="1456">
        <f>'BS old'!G36</f>
        <v>0</v>
      </c>
      <c r="I63" s="1457"/>
      <c r="J63" s="1460"/>
    </row>
    <row r="64" spans="1:10" ht="11.25" customHeight="1" x14ac:dyDescent="0.25">
      <c r="A64" s="1609" t="s">
        <v>1429</v>
      </c>
      <c r="B64" s="1610" t="s">
        <v>1430</v>
      </c>
      <c r="C64" s="1611" t="s">
        <v>1431</v>
      </c>
      <c r="D64" s="1461" t="s">
        <v>1432</v>
      </c>
      <c r="E64" s="1523"/>
      <c r="F64" s="1523"/>
      <c r="G64" s="1523"/>
      <c r="H64" s="1465"/>
      <c r="I64" s="1526" t="s">
        <v>1410</v>
      </c>
      <c r="J64" s="1527"/>
    </row>
    <row r="65" spans="1:10" ht="11.25" customHeight="1" x14ac:dyDescent="0.25">
      <c r="A65" s="1578"/>
      <c r="B65" s="1579"/>
      <c r="C65" s="1580"/>
      <c r="D65" s="1503">
        <v>1</v>
      </c>
      <c r="E65" s="1471" t="s">
        <v>1433</v>
      </c>
      <c r="F65" s="1534"/>
      <c r="G65" s="1631" t="s">
        <v>1068</v>
      </c>
      <c r="H65" s="1632"/>
      <c r="I65" s="1463"/>
      <c r="J65" s="1464"/>
    </row>
    <row r="66" spans="1:10" ht="11.25" customHeight="1" x14ac:dyDescent="0.25">
      <c r="A66" s="1473"/>
      <c r="B66" s="1481"/>
      <c r="C66" s="1483"/>
      <c r="D66" s="1581"/>
      <c r="E66" s="1471" t="s">
        <v>1434</v>
      </c>
      <c r="F66" s="1534"/>
      <c r="G66" s="1633"/>
      <c r="H66" s="1634"/>
      <c r="I66" s="1471" t="s">
        <v>1066</v>
      </c>
      <c r="J66" s="1472"/>
    </row>
    <row r="67" spans="1:10" ht="27.95" customHeight="1" x14ac:dyDescent="0.25">
      <c r="A67" s="1476" t="s">
        <v>511</v>
      </c>
      <c r="B67" s="1584" t="s">
        <v>1462</v>
      </c>
      <c r="C67" s="1480" t="s">
        <v>852</v>
      </c>
      <c r="D67" s="1459">
        <f>'BS old'!D37</f>
        <v>0</v>
      </c>
      <c r="E67" s="1459"/>
      <c r="F67" s="1456"/>
      <c r="G67" s="1456">
        <f>'BS old'!F37</f>
        <v>0</v>
      </c>
      <c r="H67" s="1457"/>
      <c r="I67" s="1458"/>
      <c r="J67" s="602"/>
    </row>
    <row r="68" spans="1:10" ht="27.95" customHeight="1" x14ac:dyDescent="0.25">
      <c r="A68" s="1476"/>
      <c r="B68" s="1477"/>
      <c r="C68" s="1480"/>
      <c r="D68" s="1459">
        <f>'BS old'!E37</f>
        <v>0</v>
      </c>
      <c r="E68" s="1459"/>
      <c r="F68" s="1459"/>
      <c r="G68" s="605"/>
      <c r="H68" s="1456">
        <f>'BS old'!G37</f>
        <v>0</v>
      </c>
      <c r="I68" s="1457"/>
      <c r="J68" s="1460"/>
    </row>
    <row r="69" spans="1:10" ht="27.95" customHeight="1" x14ac:dyDescent="0.25">
      <c r="A69" s="1476" t="s">
        <v>532</v>
      </c>
      <c r="B69" s="1584" t="s">
        <v>1463</v>
      </c>
      <c r="C69" s="1480" t="s">
        <v>855</v>
      </c>
      <c r="D69" s="1459">
        <f>'BS old'!D38</f>
        <v>0</v>
      </c>
      <c r="E69" s="1459"/>
      <c r="F69" s="1456"/>
      <c r="G69" s="1456">
        <f>'BS old'!F38</f>
        <v>0</v>
      </c>
      <c r="H69" s="1457"/>
      <c r="I69" s="1458"/>
      <c r="J69" s="602"/>
    </row>
    <row r="70" spans="1:10" ht="27.95" customHeight="1" x14ac:dyDescent="0.25">
      <c r="A70" s="1476"/>
      <c r="B70" s="1477"/>
      <c r="C70" s="1480"/>
      <c r="D70" s="1459">
        <f>'BS old'!E38</f>
        <v>0</v>
      </c>
      <c r="E70" s="1459"/>
      <c r="F70" s="1459"/>
      <c r="G70" s="605"/>
      <c r="H70" s="1456">
        <f>'BS old'!G38</f>
        <v>0</v>
      </c>
      <c r="I70" s="1457"/>
      <c r="J70" s="1460"/>
    </row>
    <row r="71" spans="1:10" ht="27.95" customHeight="1" x14ac:dyDescent="0.25">
      <c r="A71" s="1488" t="s">
        <v>558</v>
      </c>
      <c r="B71" s="1635" t="s">
        <v>1464</v>
      </c>
      <c r="C71" s="1480" t="s">
        <v>858</v>
      </c>
      <c r="D71" s="1459">
        <f>'BS old'!D39</f>
        <v>0</v>
      </c>
      <c r="E71" s="1459"/>
      <c r="F71" s="1456"/>
      <c r="G71" s="1456">
        <f>'BS old'!F39</f>
        <v>0</v>
      </c>
      <c r="H71" s="1457"/>
      <c r="I71" s="1458"/>
      <c r="J71" s="602"/>
    </row>
    <row r="72" spans="1:10" ht="27.95" customHeight="1" x14ac:dyDescent="0.25">
      <c r="A72" s="1488"/>
      <c r="B72" s="1489"/>
      <c r="C72" s="1480"/>
      <c r="D72" s="1459">
        <f>'BS old'!E39</f>
        <v>0</v>
      </c>
      <c r="E72" s="1459"/>
      <c r="F72" s="1459"/>
      <c r="G72" s="605"/>
      <c r="H72" s="1456">
        <f>'BS old'!G39</f>
        <v>0</v>
      </c>
      <c r="I72" s="1457"/>
      <c r="J72" s="1460"/>
    </row>
    <row r="73" spans="1:10" s="404" customFormat="1" ht="27.95" customHeight="1" x14ac:dyDescent="0.25">
      <c r="A73" s="1501" t="s">
        <v>561</v>
      </c>
      <c r="B73" s="1635" t="s">
        <v>1465</v>
      </c>
      <c r="C73" s="1480" t="s">
        <v>861</v>
      </c>
      <c r="D73" s="1459">
        <f>'BS old'!D40</f>
        <v>0</v>
      </c>
      <c r="E73" s="1459"/>
      <c r="F73" s="1456"/>
      <c r="G73" s="1456">
        <f>'BS old'!F40</f>
        <v>0</v>
      </c>
      <c r="H73" s="1457"/>
      <c r="I73" s="1458"/>
      <c r="J73" s="602"/>
    </row>
    <row r="74" spans="1:10" s="404" customFormat="1" ht="27.95" customHeight="1" x14ac:dyDescent="0.25">
      <c r="A74" s="1488"/>
      <c r="B74" s="1489"/>
      <c r="C74" s="1480"/>
      <c r="D74" s="1459">
        <f>'BS old'!E40</f>
        <v>0</v>
      </c>
      <c r="E74" s="1459"/>
      <c r="F74" s="1459"/>
      <c r="G74" s="605"/>
      <c r="H74" s="1456">
        <f>'BS old'!G40</f>
        <v>0</v>
      </c>
      <c r="I74" s="1457"/>
      <c r="J74" s="1460"/>
    </row>
    <row r="75" spans="1:10" s="404" customFormat="1" ht="27.95" customHeight="1" x14ac:dyDescent="0.25">
      <c r="A75" s="1500" t="s">
        <v>564</v>
      </c>
      <c r="B75" s="1584" t="s">
        <v>1466</v>
      </c>
      <c r="C75" s="1480" t="s">
        <v>864</v>
      </c>
      <c r="D75" s="1459">
        <f>'BS old'!D41</f>
        <v>0</v>
      </c>
      <c r="E75" s="1459"/>
      <c r="F75" s="1456"/>
      <c r="G75" s="1456">
        <f>'BS old'!F41</f>
        <v>0</v>
      </c>
      <c r="H75" s="1457"/>
      <c r="I75" s="1458"/>
      <c r="J75" s="602"/>
    </row>
    <row r="76" spans="1:10" s="404" customFormat="1" ht="27.95" customHeight="1" x14ac:dyDescent="0.25">
      <c r="A76" s="1487"/>
      <c r="B76" s="1477"/>
      <c r="C76" s="1480"/>
      <c r="D76" s="1459">
        <f>'BS old'!E41</f>
        <v>0</v>
      </c>
      <c r="E76" s="1459"/>
      <c r="F76" s="1459"/>
      <c r="G76" s="605"/>
      <c r="H76" s="1456">
        <f>'BS old'!G41</f>
        <v>0</v>
      </c>
      <c r="I76" s="1457"/>
      <c r="J76" s="1460"/>
    </row>
    <row r="77" spans="1:10" ht="27.95" customHeight="1" x14ac:dyDescent="0.25">
      <c r="A77" s="1476" t="s">
        <v>496</v>
      </c>
      <c r="B77" s="1584" t="s">
        <v>1467</v>
      </c>
      <c r="C77" s="1480" t="s">
        <v>867</v>
      </c>
      <c r="D77" s="1459">
        <f>'BS old'!D42</f>
        <v>0</v>
      </c>
      <c r="E77" s="1459"/>
      <c r="F77" s="1456"/>
      <c r="G77" s="1456">
        <f>'BS old'!F42</f>
        <v>0</v>
      </c>
      <c r="H77" s="1457"/>
      <c r="I77" s="1458"/>
      <c r="J77" s="602"/>
    </row>
    <row r="78" spans="1:10" ht="27.95" customHeight="1" x14ac:dyDescent="0.25">
      <c r="A78" s="1476"/>
      <c r="B78" s="1477"/>
      <c r="C78" s="1480"/>
      <c r="D78" s="1459">
        <f>'BS old'!E42</f>
        <v>0</v>
      </c>
      <c r="E78" s="1459"/>
      <c r="F78" s="1459"/>
      <c r="G78" s="605"/>
      <c r="H78" s="1456">
        <f>'BS old'!G42</f>
        <v>0</v>
      </c>
      <c r="I78" s="1457"/>
      <c r="J78" s="1460"/>
    </row>
    <row r="79" spans="1:10" ht="27.95" customHeight="1" x14ac:dyDescent="0.25">
      <c r="A79" s="1476" t="s">
        <v>499</v>
      </c>
      <c r="B79" s="1584" t="s">
        <v>1468</v>
      </c>
      <c r="C79" s="1480" t="s">
        <v>870</v>
      </c>
      <c r="D79" s="1459">
        <f>'BS old'!D43</f>
        <v>0</v>
      </c>
      <c r="E79" s="1459"/>
      <c r="F79" s="1456"/>
      <c r="G79" s="1456">
        <f>'BS old'!F43</f>
        <v>0</v>
      </c>
      <c r="H79" s="1457"/>
      <c r="I79" s="1458"/>
      <c r="J79" s="602"/>
    </row>
    <row r="80" spans="1:10" ht="27.95" customHeight="1" x14ac:dyDescent="0.25">
      <c r="A80" s="1476"/>
      <c r="B80" s="1477"/>
      <c r="C80" s="1480"/>
      <c r="D80" s="1459">
        <f>'BS old'!E43</f>
        <v>0</v>
      </c>
      <c r="E80" s="1459"/>
      <c r="F80" s="1459"/>
      <c r="G80" s="605"/>
      <c r="H80" s="1456">
        <f>'BS old'!G43</f>
        <v>0</v>
      </c>
      <c r="I80" s="1457"/>
      <c r="J80" s="1460"/>
    </row>
    <row r="81" spans="1:10" ht="27.95" customHeight="1" x14ac:dyDescent="0.25">
      <c r="A81" s="1476" t="s">
        <v>502</v>
      </c>
      <c r="B81" s="1584" t="s">
        <v>1469</v>
      </c>
      <c r="C81" s="1480" t="s">
        <v>873</v>
      </c>
      <c r="D81" s="1459">
        <f>'BS old'!D44</f>
        <v>0</v>
      </c>
      <c r="E81" s="1459"/>
      <c r="F81" s="1456"/>
      <c r="G81" s="1456">
        <f>'BS old'!F44</f>
        <v>0</v>
      </c>
      <c r="H81" s="1457"/>
      <c r="I81" s="1458"/>
      <c r="J81" s="602"/>
    </row>
    <row r="82" spans="1:10" ht="27.95" customHeight="1" x14ac:dyDescent="0.25">
      <c r="A82" s="1476"/>
      <c r="B82" s="1477"/>
      <c r="C82" s="1480"/>
      <c r="D82" s="1459">
        <f>'BS old'!E44</f>
        <v>0</v>
      </c>
      <c r="E82" s="1459"/>
      <c r="F82" s="1459"/>
      <c r="G82" s="605"/>
      <c r="H82" s="1456">
        <f>'BS old'!G44</f>
        <v>0</v>
      </c>
      <c r="I82" s="1457"/>
      <c r="J82" s="1460"/>
    </row>
    <row r="83" spans="1:10" ht="27.95" customHeight="1" x14ac:dyDescent="0.25">
      <c r="A83" s="1476" t="s">
        <v>505</v>
      </c>
      <c r="B83" s="1584" t="s">
        <v>1470</v>
      </c>
      <c r="C83" s="1480" t="s">
        <v>876</v>
      </c>
      <c r="D83" s="1459">
        <f>'BS old'!D45</f>
        <v>0</v>
      </c>
      <c r="E83" s="1459"/>
      <c r="F83" s="1456"/>
      <c r="G83" s="1456">
        <f>'BS old'!F45</f>
        <v>0</v>
      </c>
      <c r="H83" s="1457"/>
      <c r="I83" s="1458"/>
      <c r="J83" s="602"/>
    </row>
    <row r="84" spans="1:10" ht="27.95" customHeight="1" x14ac:dyDescent="0.25">
      <c r="A84" s="1476"/>
      <c r="B84" s="1477"/>
      <c r="C84" s="1480"/>
      <c r="D84" s="1459">
        <f>'BS old'!E45</f>
        <v>0</v>
      </c>
      <c r="E84" s="1459"/>
      <c r="F84" s="1459"/>
      <c r="G84" s="605"/>
      <c r="H84" s="1456">
        <f>'BS old'!G45</f>
        <v>0</v>
      </c>
      <c r="I84" s="1457"/>
      <c r="J84" s="1460"/>
    </row>
    <row r="85" spans="1:10" ht="27.95" customHeight="1" x14ac:dyDescent="0.25">
      <c r="A85" s="1476" t="s">
        <v>508</v>
      </c>
      <c r="B85" s="1584" t="s">
        <v>1471</v>
      </c>
      <c r="C85" s="1480" t="s">
        <v>879</v>
      </c>
      <c r="D85" s="1459">
        <f>'BS old'!D46</f>
        <v>0</v>
      </c>
      <c r="E85" s="1459"/>
      <c r="F85" s="1456"/>
      <c r="G85" s="1456">
        <f>'BS old'!F46</f>
        <v>0</v>
      </c>
      <c r="H85" s="1457"/>
      <c r="I85" s="1458"/>
      <c r="J85" s="602"/>
    </row>
    <row r="86" spans="1:10" ht="27.95" customHeight="1" x14ac:dyDescent="0.25">
      <c r="A86" s="1476"/>
      <c r="B86" s="1477"/>
      <c r="C86" s="1480"/>
      <c r="D86" s="1459">
        <f>'BS old'!E46</f>
        <v>0</v>
      </c>
      <c r="E86" s="1459"/>
      <c r="F86" s="1459"/>
      <c r="G86" s="605"/>
      <c r="H86" s="1456">
        <f>'BS old'!G46</f>
        <v>0</v>
      </c>
      <c r="I86" s="1457"/>
      <c r="J86" s="1460"/>
    </row>
    <row r="87" spans="1:10" ht="27.95" customHeight="1" x14ac:dyDescent="0.25">
      <c r="A87" s="1501" t="s">
        <v>577</v>
      </c>
      <c r="B87" s="1630" t="s">
        <v>1472</v>
      </c>
      <c r="C87" s="1480" t="s">
        <v>882</v>
      </c>
      <c r="D87" s="1459">
        <f>'BS old'!D47</f>
        <v>0</v>
      </c>
      <c r="E87" s="1459"/>
      <c r="F87" s="1456"/>
      <c r="G87" s="1456">
        <f>'BS old'!F47</f>
        <v>0</v>
      </c>
      <c r="H87" s="1457"/>
      <c r="I87" s="1458"/>
      <c r="J87" s="602"/>
    </row>
    <row r="88" spans="1:10" ht="27.95" customHeight="1" x14ac:dyDescent="0.25">
      <c r="A88" s="1488"/>
      <c r="B88" s="1603"/>
      <c r="C88" s="1480"/>
      <c r="D88" s="1459">
        <f>'BS old'!E47</f>
        <v>0</v>
      </c>
      <c r="E88" s="1459"/>
      <c r="F88" s="1459"/>
      <c r="G88" s="605"/>
      <c r="H88" s="1456">
        <f>'BS old'!G47</f>
        <v>0</v>
      </c>
      <c r="I88" s="1457"/>
      <c r="J88" s="1460"/>
    </row>
    <row r="89" spans="1:10" s="404" customFormat="1" ht="27.95" customHeight="1" x14ac:dyDescent="0.25">
      <c r="A89" s="1500" t="s">
        <v>580</v>
      </c>
      <c r="B89" s="1584" t="s">
        <v>1473</v>
      </c>
      <c r="C89" s="1480" t="s">
        <v>885</v>
      </c>
      <c r="D89" s="1459">
        <f>'BS old'!D48</f>
        <v>0</v>
      </c>
      <c r="E89" s="1459"/>
      <c r="F89" s="1456"/>
      <c r="G89" s="1456">
        <f>'BS old'!F48</f>
        <v>0</v>
      </c>
      <c r="H89" s="1457"/>
      <c r="I89" s="1458"/>
      <c r="J89" s="602"/>
    </row>
    <row r="90" spans="1:10" s="404" customFormat="1" ht="27.95" customHeight="1" x14ac:dyDescent="0.25">
      <c r="A90" s="1487"/>
      <c r="B90" s="1477"/>
      <c r="C90" s="1480"/>
      <c r="D90" s="1459">
        <f>'BS old'!E48</f>
        <v>0</v>
      </c>
      <c r="E90" s="1459"/>
      <c r="F90" s="1459"/>
      <c r="G90" s="605"/>
      <c r="H90" s="1456">
        <f>'BS old'!G48</f>
        <v>0</v>
      </c>
      <c r="I90" s="1457"/>
      <c r="J90" s="1460"/>
    </row>
    <row r="91" spans="1:10" s="404" customFormat="1" ht="27.95" customHeight="1" x14ac:dyDescent="0.25">
      <c r="A91" s="1476" t="s">
        <v>496</v>
      </c>
      <c r="B91" s="1478" t="s">
        <v>1474</v>
      </c>
      <c r="C91" s="1480" t="s">
        <v>888</v>
      </c>
      <c r="D91" s="1459">
        <f>'BS old'!D49</f>
        <v>0</v>
      </c>
      <c r="E91" s="1459"/>
      <c r="F91" s="1456"/>
      <c r="G91" s="1456">
        <f>'BS old'!F49</f>
        <v>0</v>
      </c>
      <c r="H91" s="1457"/>
      <c r="I91" s="1458"/>
      <c r="J91" s="602"/>
    </row>
    <row r="92" spans="1:10" s="404" customFormat="1" ht="27.95" customHeight="1" x14ac:dyDescent="0.25">
      <c r="A92" s="1476"/>
      <c r="B92" s="1478"/>
      <c r="C92" s="1480"/>
      <c r="D92" s="1459">
        <f>'BS old'!E49</f>
        <v>0</v>
      </c>
      <c r="E92" s="1459"/>
      <c r="F92" s="1459"/>
      <c r="G92" s="605"/>
      <c r="H92" s="1456">
        <f>'BS old'!G49</f>
        <v>0</v>
      </c>
      <c r="I92" s="1457"/>
      <c r="J92" s="1460"/>
    </row>
    <row r="93" spans="1:10" ht="27.95" customHeight="1" x14ac:dyDescent="0.25">
      <c r="A93" s="1476" t="s">
        <v>499</v>
      </c>
      <c r="B93" s="1584" t="s">
        <v>1475</v>
      </c>
      <c r="C93" s="1480" t="s">
        <v>891</v>
      </c>
      <c r="D93" s="1459">
        <f>'BS old'!D50</f>
        <v>0</v>
      </c>
      <c r="E93" s="1459"/>
      <c r="F93" s="1456"/>
      <c r="G93" s="1456">
        <f>'BS old'!F50</f>
        <v>0</v>
      </c>
      <c r="H93" s="1457"/>
      <c r="I93" s="1458"/>
      <c r="J93" s="602"/>
    </row>
    <row r="94" spans="1:10" ht="27.95" customHeight="1" thickBot="1" x14ac:dyDescent="0.3">
      <c r="A94" s="1476"/>
      <c r="B94" s="1477"/>
      <c r="C94" s="1480"/>
      <c r="D94" s="1459">
        <f>'BS old'!E50</f>
        <v>0</v>
      </c>
      <c r="E94" s="1459"/>
      <c r="F94" s="1459"/>
      <c r="G94" s="574"/>
      <c r="H94" s="1456">
        <f>'BS old'!G50</f>
        <v>0</v>
      </c>
      <c r="I94" s="1457"/>
      <c r="J94" s="1460"/>
    </row>
    <row r="95" spans="1:10" ht="11.25" customHeight="1" x14ac:dyDescent="0.25">
      <c r="A95" s="1609" t="s">
        <v>1429</v>
      </c>
      <c r="B95" s="1610" t="s">
        <v>1430</v>
      </c>
      <c r="C95" s="1611" t="s">
        <v>1431</v>
      </c>
      <c r="D95" s="1461" t="s">
        <v>1432</v>
      </c>
      <c r="E95" s="1523"/>
      <c r="F95" s="1523"/>
      <c r="G95" s="1523"/>
      <c r="H95" s="1465"/>
      <c r="I95" s="1526" t="s">
        <v>1410</v>
      </c>
      <c r="J95" s="1527"/>
    </row>
    <row r="96" spans="1:10" ht="11.25" customHeight="1" x14ac:dyDescent="0.25">
      <c r="A96" s="1578"/>
      <c r="B96" s="1579"/>
      <c r="C96" s="1580"/>
      <c r="D96" s="1503">
        <v>1</v>
      </c>
      <c r="E96" s="1471" t="s">
        <v>1433</v>
      </c>
      <c r="F96" s="1534"/>
      <c r="G96" s="1631" t="s">
        <v>1068</v>
      </c>
      <c r="H96" s="1632"/>
      <c r="I96" s="1463"/>
      <c r="J96" s="1464"/>
    </row>
    <row r="97" spans="1:12" ht="12" customHeight="1" x14ac:dyDescent="0.25">
      <c r="A97" s="1473"/>
      <c r="B97" s="1481"/>
      <c r="C97" s="1483"/>
      <c r="D97" s="1581"/>
      <c r="E97" s="1471" t="s">
        <v>1434</v>
      </c>
      <c r="F97" s="1534"/>
      <c r="G97" s="1633"/>
      <c r="H97" s="1634"/>
      <c r="I97" s="1471" t="s">
        <v>1066</v>
      </c>
      <c r="J97" s="1472"/>
    </row>
    <row r="98" spans="1:12" ht="27.95" customHeight="1" x14ac:dyDescent="0.25">
      <c r="A98" s="1476" t="s">
        <v>502</v>
      </c>
      <c r="B98" s="1584" t="s">
        <v>1476</v>
      </c>
      <c r="C98" s="1479" t="s">
        <v>894</v>
      </c>
      <c r="D98" s="1459">
        <f>'BS old'!D51</f>
        <v>0</v>
      </c>
      <c r="E98" s="1459"/>
      <c r="F98" s="1459"/>
      <c r="G98" s="1456">
        <f>'BS old'!F51</f>
        <v>0</v>
      </c>
      <c r="H98" s="1457"/>
      <c r="I98" s="1458"/>
      <c r="J98" s="602"/>
      <c r="L98" s="456" t="s">
        <v>983</v>
      </c>
    </row>
    <row r="99" spans="1:12" ht="27.95" customHeight="1" x14ac:dyDescent="0.25">
      <c r="A99" s="1476"/>
      <c r="B99" s="1477"/>
      <c r="C99" s="1480"/>
      <c r="D99" s="1459">
        <f>'BS old'!E51</f>
        <v>0</v>
      </c>
      <c r="E99" s="1459"/>
      <c r="F99" s="1459"/>
      <c r="G99" s="603"/>
      <c r="H99" s="1456">
        <f>'BS old'!G51</f>
        <v>0</v>
      </c>
      <c r="I99" s="1457"/>
      <c r="J99" s="1460"/>
    </row>
    <row r="100" spans="1:12" ht="27.95" customHeight="1" x14ac:dyDescent="0.25">
      <c r="A100" s="1476" t="s">
        <v>505</v>
      </c>
      <c r="B100" s="1584" t="s">
        <v>1477</v>
      </c>
      <c r="C100" s="1480" t="s">
        <v>897</v>
      </c>
      <c r="D100" s="1459">
        <f>'BS old'!D52</f>
        <v>0</v>
      </c>
      <c r="E100" s="1459"/>
      <c r="F100" s="1459"/>
      <c r="G100" s="1456">
        <f>'BS old'!F52</f>
        <v>0</v>
      </c>
      <c r="H100" s="1457"/>
      <c r="I100" s="1458"/>
      <c r="J100" s="602"/>
    </row>
    <row r="101" spans="1:12" ht="27.95" customHeight="1" x14ac:dyDescent="0.25">
      <c r="A101" s="1476"/>
      <c r="B101" s="1477"/>
      <c r="C101" s="1480"/>
      <c r="D101" s="1459">
        <f>'BS old'!E52</f>
        <v>0</v>
      </c>
      <c r="E101" s="1459"/>
      <c r="F101" s="1459"/>
      <c r="G101" s="603"/>
      <c r="H101" s="1456">
        <f>'BS old'!G52</f>
        <v>0</v>
      </c>
      <c r="I101" s="1457"/>
      <c r="J101" s="1460"/>
    </row>
    <row r="102" spans="1:12" ht="27.95" customHeight="1" x14ac:dyDescent="0.25">
      <c r="A102" s="1476" t="s">
        <v>508</v>
      </c>
      <c r="B102" s="1584" t="s">
        <v>1478</v>
      </c>
      <c r="C102" s="1479" t="s">
        <v>900</v>
      </c>
      <c r="D102" s="1459">
        <f>'BS old'!D53</f>
        <v>0</v>
      </c>
      <c r="E102" s="1459"/>
      <c r="F102" s="1459"/>
      <c r="G102" s="1456">
        <f>'BS old'!F53</f>
        <v>0</v>
      </c>
      <c r="H102" s="1457"/>
      <c r="I102" s="1458"/>
      <c r="J102" s="602"/>
    </row>
    <row r="103" spans="1:12" ht="27.95" customHeight="1" x14ac:dyDescent="0.25">
      <c r="A103" s="1476"/>
      <c r="B103" s="1477"/>
      <c r="C103" s="1480"/>
      <c r="D103" s="1459">
        <f>'BS old'!E53</f>
        <v>0</v>
      </c>
      <c r="E103" s="1459"/>
      <c r="F103" s="1459"/>
      <c r="G103" s="603"/>
      <c r="H103" s="1456">
        <f>'BS old'!G53</f>
        <v>0</v>
      </c>
      <c r="I103" s="1457"/>
      <c r="J103" s="1460"/>
    </row>
    <row r="104" spans="1:12" ht="27.95" customHeight="1" x14ac:dyDescent="0.25">
      <c r="A104" s="1476" t="s">
        <v>511</v>
      </c>
      <c r="B104" s="1584" t="s">
        <v>1479</v>
      </c>
      <c r="C104" s="1480" t="s">
        <v>903</v>
      </c>
      <c r="D104" s="1459">
        <f>'BS old'!D54</f>
        <v>0</v>
      </c>
      <c r="E104" s="1459"/>
      <c r="F104" s="1459"/>
      <c r="G104" s="1456">
        <f>'BS old'!F54</f>
        <v>0</v>
      </c>
      <c r="H104" s="1457"/>
      <c r="I104" s="1458"/>
      <c r="J104" s="602"/>
    </row>
    <row r="105" spans="1:12" ht="27.95" customHeight="1" x14ac:dyDescent="0.25">
      <c r="A105" s="1476"/>
      <c r="B105" s="1477"/>
      <c r="C105" s="1480"/>
      <c r="D105" s="1459">
        <f>'BS old'!E54</f>
        <v>0</v>
      </c>
      <c r="E105" s="1459"/>
      <c r="F105" s="1459"/>
      <c r="G105" s="603"/>
      <c r="H105" s="1456">
        <f>'BS old'!G54</f>
        <v>0</v>
      </c>
      <c r="I105" s="1457"/>
      <c r="J105" s="1460"/>
    </row>
    <row r="106" spans="1:12" ht="27.95" customHeight="1" x14ac:dyDescent="0.25">
      <c r="A106" s="1494" t="s">
        <v>595</v>
      </c>
      <c r="B106" s="1635" t="s">
        <v>1480</v>
      </c>
      <c r="C106" s="1479" t="s">
        <v>905</v>
      </c>
      <c r="D106" s="1459">
        <f>'BS old'!D55</f>
        <v>0</v>
      </c>
      <c r="E106" s="1459"/>
      <c r="F106" s="1459"/>
      <c r="G106" s="1456">
        <f>'BS old'!F55</f>
        <v>0</v>
      </c>
      <c r="H106" s="1457"/>
      <c r="I106" s="1458"/>
      <c r="J106" s="602"/>
    </row>
    <row r="107" spans="1:12" ht="27.95" customHeight="1" x14ac:dyDescent="0.25">
      <c r="A107" s="1492"/>
      <c r="B107" s="1489"/>
      <c r="C107" s="1480"/>
      <c r="D107" s="1459">
        <f>'BS old'!E55</f>
        <v>0</v>
      </c>
      <c r="E107" s="1459"/>
      <c r="F107" s="1459"/>
      <c r="G107" s="603"/>
      <c r="H107" s="1456">
        <f>'BS old'!G55</f>
        <v>0</v>
      </c>
      <c r="I107" s="1457"/>
      <c r="J107" s="1460"/>
    </row>
    <row r="108" spans="1:12" s="404" customFormat="1" ht="27.95" customHeight="1" x14ac:dyDescent="0.25">
      <c r="A108" s="1504" t="s">
        <v>598</v>
      </c>
      <c r="B108" s="1584" t="s">
        <v>1481</v>
      </c>
      <c r="C108" s="1480" t="s">
        <v>908</v>
      </c>
      <c r="D108" s="1459">
        <f>'BS old'!D56</f>
        <v>0</v>
      </c>
      <c r="E108" s="1459"/>
      <c r="F108" s="1459"/>
      <c r="G108" s="1456">
        <f>'BS old'!F56</f>
        <v>0</v>
      </c>
      <c r="H108" s="1457"/>
      <c r="I108" s="1458"/>
      <c r="J108" s="602"/>
    </row>
    <row r="109" spans="1:12" s="404" customFormat="1" ht="27.95" customHeight="1" x14ac:dyDescent="0.25">
      <c r="A109" s="1504"/>
      <c r="B109" s="1477"/>
      <c r="C109" s="1480"/>
      <c r="D109" s="1459">
        <f>'BS old'!E56</f>
        <v>0</v>
      </c>
      <c r="E109" s="1459"/>
      <c r="F109" s="1459"/>
      <c r="G109" s="603"/>
      <c r="H109" s="1456">
        <f>'BS old'!G56</f>
        <v>0</v>
      </c>
      <c r="I109" s="1457"/>
      <c r="J109" s="1460"/>
    </row>
    <row r="110" spans="1:12" s="404" customFormat="1" ht="27.95" customHeight="1" x14ac:dyDescent="0.25">
      <c r="A110" s="1476" t="s">
        <v>496</v>
      </c>
      <c r="B110" s="1478" t="s">
        <v>1474</v>
      </c>
      <c r="C110" s="1479" t="s">
        <v>911</v>
      </c>
      <c r="D110" s="1459">
        <f>'BS old'!D57</f>
        <v>0</v>
      </c>
      <c r="E110" s="1459"/>
      <c r="F110" s="1459"/>
      <c r="G110" s="1456">
        <f>'BS old'!F57</f>
        <v>0</v>
      </c>
      <c r="H110" s="1457"/>
      <c r="I110" s="1458"/>
      <c r="J110" s="602"/>
    </row>
    <row r="111" spans="1:12" s="404" customFormat="1" ht="27.95" customHeight="1" x14ac:dyDescent="0.25">
      <c r="A111" s="1476"/>
      <c r="B111" s="1478"/>
      <c r="C111" s="1480"/>
      <c r="D111" s="1459">
        <f>'BS old'!E57</f>
        <v>0</v>
      </c>
      <c r="E111" s="1459"/>
      <c r="F111" s="1459"/>
      <c r="G111" s="603"/>
      <c r="H111" s="1456">
        <f>'BS old'!G57</f>
        <v>0</v>
      </c>
      <c r="I111" s="1457"/>
      <c r="J111" s="1460"/>
    </row>
    <row r="112" spans="1:12" ht="27.95" customHeight="1" x14ac:dyDescent="0.25">
      <c r="A112" s="1476" t="s">
        <v>499</v>
      </c>
      <c r="B112" s="1584" t="s">
        <v>1475</v>
      </c>
      <c r="C112" s="1480" t="s">
        <v>914</v>
      </c>
      <c r="D112" s="1459">
        <f>'BS old'!D58</f>
        <v>0</v>
      </c>
      <c r="E112" s="1459"/>
      <c r="F112" s="1459"/>
      <c r="G112" s="1456">
        <f>'BS old'!F58</f>
        <v>0</v>
      </c>
      <c r="H112" s="1457"/>
      <c r="I112" s="1458"/>
      <c r="J112" s="602"/>
    </row>
    <row r="113" spans="1:10" ht="27.95" customHeight="1" x14ac:dyDescent="0.25">
      <c r="A113" s="1476"/>
      <c r="B113" s="1477"/>
      <c r="C113" s="1480"/>
      <c r="D113" s="1459">
        <f>'BS old'!E58</f>
        <v>0</v>
      </c>
      <c r="E113" s="1459"/>
      <c r="F113" s="1459"/>
      <c r="G113" s="603"/>
      <c r="H113" s="1456">
        <f>'BS old'!G58</f>
        <v>0</v>
      </c>
      <c r="I113" s="1457"/>
      <c r="J113" s="1460"/>
    </row>
    <row r="114" spans="1:10" ht="27.95" customHeight="1" x14ac:dyDescent="0.25">
      <c r="A114" s="1476" t="s">
        <v>502</v>
      </c>
      <c r="B114" s="1584" t="s">
        <v>1476</v>
      </c>
      <c r="C114" s="1479" t="s">
        <v>916</v>
      </c>
      <c r="D114" s="1459">
        <f>'BS old'!D59</f>
        <v>0</v>
      </c>
      <c r="E114" s="1459"/>
      <c r="F114" s="1459"/>
      <c r="G114" s="1456">
        <f>'BS old'!F59</f>
        <v>0</v>
      </c>
      <c r="H114" s="1457"/>
      <c r="I114" s="1458"/>
      <c r="J114" s="602"/>
    </row>
    <row r="115" spans="1:10" ht="27.95" customHeight="1" x14ac:dyDescent="0.25">
      <c r="A115" s="1476"/>
      <c r="B115" s="1477"/>
      <c r="C115" s="1480"/>
      <c r="D115" s="1459">
        <f>'BS old'!E59</f>
        <v>0</v>
      </c>
      <c r="E115" s="1459"/>
      <c r="F115" s="1459"/>
      <c r="G115" s="603"/>
      <c r="H115" s="1456">
        <f>'BS old'!G59</f>
        <v>0</v>
      </c>
      <c r="I115" s="1457"/>
      <c r="J115" s="1460"/>
    </row>
    <row r="116" spans="1:10" ht="27.95" customHeight="1" x14ac:dyDescent="0.25">
      <c r="A116" s="1476" t="s">
        <v>505</v>
      </c>
      <c r="B116" s="1584" t="s">
        <v>1482</v>
      </c>
      <c r="C116" s="1480" t="s">
        <v>918</v>
      </c>
      <c r="D116" s="1459">
        <f>'BS old'!D60</f>
        <v>0</v>
      </c>
      <c r="E116" s="1459"/>
      <c r="F116" s="1459"/>
      <c r="G116" s="1456">
        <f>'BS old'!F60</f>
        <v>0</v>
      </c>
      <c r="H116" s="1457"/>
      <c r="I116" s="1458"/>
      <c r="J116" s="602"/>
    </row>
    <row r="117" spans="1:10" ht="27.95" customHeight="1" x14ac:dyDescent="0.25">
      <c r="A117" s="1476"/>
      <c r="B117" s="1477"/>
      <c r="C117" s="1480"/>
      <c r="D117" s="1459">
        <f>'BS old'!E60</f>
        <v>0</v>
      </c>
      <c r="E117" s="1459"/>
      <c r="F117" s="1459"/>
      <c r="G117" s="603"/>
      <c r="H117" s="1456">
        <f>'BS old'!G60</f>
        <v>0</v>
      </c>
      <c r="I117" s="1457"/>
      <c r="J117" s="1460"/>
    </row>
    <row r="118" spans="1:10" ht="27.95" customHeight="1" x14ac:dyDescent="0.25">
      <c r="A118" s="1476" t="s">
        <v>508</v>
      </c>
      <c r="B118" s="1584" t="s">
        <v>1483</v>
      </c>
      <c r="C118" s="1479" t="s">
        <v>921</v>
      </c>
      <c r="D118" s="1459">
        <f>'BS old'!D61</f>
        <v>0</v>
      </c>
      <c r="E118" s="1459"/>
      <c r="F118" s="1459"/>
      <c r="G118" s="1456">
        <f>'BS old'!F61</f>
        <v>0</v>
      </c>
      <c r="H118" s="1457"/>
      <c r="I118" s="1458"/>
      <c r="J118" s="602"/>
    </row>
    <row r="119" spans="1:10" ht="27.95" customHeight="1" x14ac:dyDescent="0.25">
      <c r="A119" s="1476"/>
      <c r="B119" s="1477"/>
      <c r="C119" s="1480"/>
      <c r="D119" s="1459">
        <f>'BS old'!E61</f>
        <v>0</v>
      </c>
      <c r="E119" s="1459"/>
      <c r="F119" s="1459"/>
      <c r="G119" s="603"/>
      <c r="H119" s="1456">
        <f>'BS old'!G61</f>
        <v>0</v>
      </c>
      <c r="I119" s="1457"/>
      <c r="J119" s="1460"/>
    </row>
    <row r="120" spans="1:10" ht="27.95" customHeight="1" x14ac:dyDescent="0.25">
      <c r="A120" s="1476" t="s">
        <v>511</v>
      </c>
      <c r="B120" s="1584" t="s">
        <v>1484</v>
      </c>
      <c r="C120" s="1480" t="s">
        <v>924</v>
      </c>
      <c r="D120" s="1459">
        <f>'BS old'!D62</f>
        <v>0</v>
      </c>
      <c r="E120" s="1459"/>
      <c r="F120" s="1459"/>
      <c r="G120" s="1456">
        <f>'BS old'!F62</f>
        <v>0</v>
      </c>
      <c r="H120" s="1457"/>
      <c r="I120" s="1458"/>
      <c r="J120" s="602"/>
    </row>
    <row r="121" spans="1:10" ht="27.95" customHeight="1" x14ac:dyDescent="0.25">
      <c r="A121" s="1476"/>
      <c r="B121" s="1477"/>
      <c r="C121" s="1480"/>
      <c r="D121" s="1459">
        <f>'BS old'!E62</f>
        <v>0</v>
      </c>
      <c r="E121" s="1459"/>
      <c r="F121" s="1459"/>
      <c r="G121" s="603"/>
      <c r="H121" s="1456">
        <f>'BS old'!G62</f>
        <v>0</v>
      </c>
      <c r="I121" s="1457"/>
      <c r="J121" s="1460"/>
    </row>
    <row r="122" spans="1:10" ht="27.95" customHeight="1" x14ac:dyDescent="0.25">
      <c r="A122" s="1476" t="s">
        <v>532</v>
      </c>
      <c r="B122" s="1584" t="s">
        <v>1478</v>
      </c>
      <c r="C122" s="1479" t="s">
        <v>926</v>
      </c>
      <c r="D122" s="1459">
        <f>'BS old'!D63</f>
        <v>0</v>
      </c>
      <c r="E122" s="1459"/>
      <c r="F122" s="1459"/>
      <c r="G122" s="1456">
        <f>'BS old'!F63</f>
        <v>0</v>
      </c>
      <c r="H122" s="1457"/>
      <c r="I122" s="1458"/>
      <c r="J122" s="602"/>
    </row>
    <row r="123" spans="1:10" ht="27.95" customHeight="1" x14ac:dyDescent="0.25">
      <c r="A123" s="1476"/>
      <c r="B123" s="1477"/>
      <c r="C123" s="1480"/>
      <c r="D123" s="1459">
        <f>'BS old'!E63</f>
        <v>0</v>
      </c>
      <c r="E123" s="1459"/>
      <c r="F123" s="1459"/>
      <c r="G123" s="603"/>
      <c r="H123" s="1456">
        <f>'BS old'!G63</f>
        <v>0</v>
      </c>
      <c r="I123" s="1457"/>
      <c r="J123" s="1460"/>
    </row>
    <row r="124" spans="1:10" ht="27.95" customHeight="1" x14ac:dyDescent="0.25">
      <c r="A124" s="1491" t="s">
        <v>613</v>
      </c>
      <c r="B124" s="1635" t="s">
        <v>1485</v>
      </c>
      <c r="C124" s="1480" t="s">
        <v>929</v>
      </c>
      <c r="D124" s="1583">
        <f>'BS old'!D64</f>
        <v>0</v>
      </c>
      <c r="E124" s="1583"/>
      <c r="F124" s="1583"/>
      <c r="G124" s="1456">
        <f>'BS old'!F64</f>
        <v>0</v>
      </c>
      <c r="H124" s="1457"/>
      <c r="I124" s="1458"/>
      <c r="J124" s="602"/>
    </row>
    <row r="125" spans="1:10" ht="27.95" customHeight="1" x14ac:dyDescent="0.25">
      <c r="A125" s="1492"/>
      <c r="B125" s="1489"/>
      <c r="C125" s="1480"/>
      <c r="D125" s="1459">
        <f>'BS old'!E64</f>
        <v>0</v>
      </c>
      <c r="E125" s="1459"/>
      <c r="F125" s="1459"/>
      <c r="G125" s="603"/>
      <c r="H125" s="1456">
        <f>'BS old'!G64</f>
        <v>0</v>
      </c>
      <c r="I125" s="1457"/>
      <c r="J125" s="1460"/>
    </row>
    <row r="126" spans="1:10" s="404" customFormat="1" ht="27.95" customHeight="1" x14ac:dyDescent="0.25">
      <c r="A126" s="1487" t="s">
        <v>616</v>
      </c>
      <c r="B126" s="1584" t="s">
        <v>1486</v>
      </c>
      <c r="C126" s="1479" t="s">
        <v>932</v>
      </c>
      <c r="D126" s="1459">
        <f>'BS old'!D65</f>
        <v>0</v>
      </c>
      <c r="E126" s="1459"/>
      <c r="F126" s="1459"/>
      <c r="G126" s="1456">
        <f>'BS old'!F65</f>
        <v>0</v>
      </c>
      <c r="H126" s="1457"/>
      <c r="I126" s="1458"/>
      <c r="J126" s="602"/>
    </row>
    <row r="127" spans="1:10" s="404" customFormat="1" ht="27.95" customHeight="1" thickBot="1" x14ac:dyDescent="0.3">
      <c r="A127" s="1487"/>
      <c r="B127" s="1477"/>
      <c r="C127" s="1480"/>
      <c r="D127" s="1459">
        <f>'BS old'!E65</f>
        <v>0</v>
      </c>
      <c r="E127" s="1459"/>
      <c r="F127" s="1459"/>
      <c r="G127" s="575"/>
      <c r="H127" s="1456">
        <f>'BS old'!G65</f>
        <v>0</v>
      </c>
      <c r="I127" s="1457"/>
      <c r="J127" s="1460"/>
    </row>
    <row r="128" spans="1:10" ht="11.25" customHeight="1" x14ac:dyDescent="0.25">
      <c r="A128" s="1609" t="s">
        <v>1429</v>
      </c>
      <c r="B128" s="1610" t="s">
        <v>1430</v>
      </c>
      <c r="C128" s="1611" t="s">
        <v>1431</v>
      </c>
      <c r="D128" s="1461" t="s">
        <v>1432</v>
      </c>
      <c r="E128" s="1523"/>
      <c r="F128" s="1523"/>
      <c r="G128" s="1523"/>
      <c r="H128" s="1465"/>
      <c r="I128" s="1526" t="s">
        <v>1410</v>
      </c>
      <c r="J128" s="1527"/>
    </row>
    <row r="129" spans="1:10" ht="11.25" customHeight="1" x14ac:dyDescent="0.25">
      <c r="A129" s="1578"/>
      <c r="B129" s="1579"/>
      <c r="C129" s="1580"/>
      <c r="D129" s="1503">
        <v>1</v>
      </c>
      <c r="E129" s="1471" t="s">
        <v>1433</v>
      </c>
      <c r="F129" s="1534"/>
      <c r="G129" s="1631" t="s">
        <v>1068</v>
      </c>
      <c r="H129" s="1632"/>
      <c r="I129" s="1463"/>
      <c r="J129" s="1464"/>
    </row>
    <row r="130" spans="1:10" ht="11.25" customHeight="1" x14ac:dyDescent="0.25">
      <c r="A130" s="1473"/>
      <c r="B130" s="1481"/>
      <c r="C130" s="1483"/>
      <c r="D130" s="1581"/>
      <c r="E130" s="1471" t="s">
        <v>1434</v>
      </c>
      <c r="F130" s="1534"/>
      <c r="G130" s="1633"/>
      <c r="H130" s="1634"/>
      <c r="I130" s="1471" t="s">
        <v>1066</v>
      </c>
      <c r="J130" s="1472"/>
    </row>
    <row r="131" spans="1:10" s="473" customFormat="1" ht="27.95" customHeight="1" x14ac:dyDescent="0.25">
      <c r="A131" s="1476" t="s">
        <v>496</v>
      </c>
      <c r="B131" s="1584" t="s">
        <v>1487</v>
      </c>
      <c r="C131" s="1480" t="s">
        <v>620</v>
      </c>
      <c r="D131" s="1459">
        <f>'BS old'!D66</f>
        <v>0</v>
      </c>
      <c r="E131" s="1459"/>
      <c r="F131" s="1459"/>
      <c r="G131" s="1456">
        <f>'BS old'!F66</f>
        <v>0</v>
      </c>
      <c r="H131" s="1457"/>
      <c r="I131" s="1458"/>
      <c r="J131" s="474"/>
    </row>
    <row r="132" spans="1:10" s="473" customFormat="1" ht="27.95" customHeight="1" x14ac:dyDescent="0.25">
      <c r="A132" s="1476"/>
      <c r="B132" s="1477"/>
      <c r="C132" s="1480"/>
      <c r="D132" s="1459">
        <f>'BS old'!E66</f>
        <v>0</v>
      </c>
      <c r="E132" s="1459"/>
      <c r="F132" s="1459"/>
      <c r="G132" s="604"/>
      <c r="H132" s="1456">
        <f>'BS old'!G66</f>
        <v>0</v>
      </c>
      <c r="I132" s="1457"/>
      <c r="J132" s="1460"/>
    </row>
    <row r="133" spans="1:10" s="473" customFormat="1" ht="27.95" customHeight="1" x14ac:dyDescent="0.25">
      <c r="A133" s="1476" t="s">
        <v>499</v>
      </c>
      <c r="B133" s="1584" t="s">
        <v>1488</v>
      </c>
      <c r="C133" s="1480" t="s">
        <v>622</v>
      </c>
      <c r="D133" s="1459">
        <f>'BS old'!D67</f>
        <v>0</v>
      </c>
      <c r="E133" s="1459"/>
      <c r="F133" s="1459"/>
      <c r="G133" s="1456">
        <f>'BS old'!F67</f>
        <v>0</v>
      </c>
      <c r="H133" s="1457"/>
      <c r="I133" s="1458"/>
      <c r="J133" s="474"/>
    </row>
    <row r="134" spans="1:10" ht="27.95" customHeight="1" x14ac:dyDescent="0.25">
      <c r="A134" s="1476"/>
      <c r="B134" s="1477"/>
      <c r="C134" s="1480"/>
      <c r="D134" s="1459">
        <f>'BS old'!E67</f>
        <v>0</v>
      </c>
      <c r="E134" s="1459"/>
      <c r="F134" s="1459"/>
      <c r="G134" s="604"/>
      <c r="H134" s="1456">
        <f>'BS old'!G67</f>
        <v>0</v>
      </c>
      <c r="I134" s="1457"/>
      <c r="J134" s="1460"/>
    </row>
    <row r="135" spans="1:10" ht="27.95" customHeight="1" x14ac:dyDescent="0.25">
      <c r="A135" s="1476" t="s">
        <v>502</v>
      </c>
      <c r="B135" s="1584" t="s">
        <v>1489</v>
      </c>
      <c r="C135" s="1480" t="s">
        <v>624</v>
      </c>
      <c r="D135" s="1459">
        <f>'BS old'!D68</f>
        <v>0</v>
      </c>
      <c r="E135" s="1459"/>
      <c r="F135" s="1459"/>
      <c r="G135" s="1456">
        <f>'BS old'!F68</f>
        <v>0</v>
      </c>
      <c r="H135" s="1457"/>
      <c r="I135" s="1458"/>
      <c r="J135" s="602"/>
    </row>
    <row r="136" spans="1:10" ht="27.95" customHeight="1" x14ac:dyDescent="0.25">
      <c r="A136" s="1476"/>
      <c r="B136" s="1477"/>
      <c r="C136" s="1480"/>
      <c r="D136" s="1459">
        <f>'BS old'!E68</f>
        <v>0</v>
      </c>
      <c r="E136" s="1459"/>
      <c r="F136" s="1459"/>
      <c r="G136" s="604"/>
      <c r="H136" s="1456">
        <f>'BS old'!G68</f>
        <v>0</v>
      </c>
      <c r="I136" s="1457"/>
      <c r="J136" s="1460"/>
    </row>
    <row r="137" spans="1:10" ht="27.95" customHeight="1" x14ac:dyDescent="0.25">
      <c r="A137" s="1476" t="s">
        <v>505</v>
      </c>
      <c r="B137" s="1584" t="s">
        <v>1490</v>
      </c>
      <c r="C137" s="1480" t="s">
        <v>626</v>
      </c>
      <c r="D137" s="1459">
        <f>'BS old'!D69</f>
        <v>0</v>
      </c>
      <c r="E137" s="1459"/>
      <c r="F137" s="1459"/>
      <c r="G137" s="1456">
        <f>'BS old'!F69</f>
        <v>0</v>
      </c>
      <c r="H137" s="1457"/>
      <c r="I137" s="1458"/>
      <c r="J137" s="602"/>
    </row>
    <row r="138" spans="1:10" ht="27.95" customHeight="1" x14ac:dyDescent="0.25">
      <c r="A138" s="1476"/>
      <c r="B138" s="1477"/>
      <c r="C138" s="1480"/>
      <c r="D138" s="1459">
        <f>'BS old'!E69</f>
        <v>0</v>
      </c>
      <c r="E138" s="1459"/>
      <c r="F138" s="1459"/>
      <c r="G138" s="604"/>
      <c r="H138" s="1456">
        <f>'BS old'!G69</f>
        <v>0</v>
      </c>
      <c r="I138" s="1457"/>
      <c r="J138" s="1460"/>
    </row>
    <row r="139" spans="1:10" ht="27.95" customHeight="1" x14ac:dyDescent="0.25">
      <c r="A139" s="1488" t="s">
        <v>627</v>
      </c>
      <c r="B139" s="1630" t="s">
        <v>1491</v>
      </c>
      <c r="C139" s="1493" t="s">
        <v>629</v>
      </c>
      <c r="D139" s="1459">
        <f>'BS old'!D70</f>
        <v>0</v>
      </c>
      <c r="E139" s="1459"/>
      <c r="F139" s="1459"/>
      <c r="G139" s="1456">
        <f>'BS old'!F70</f>
        <v>0</v>
      </c>
      <c r="H139" s="1457"/>
      <c r="I139" s="1458"/>
      <c r="J139" s="602"/>
    </row>
    <row r="140" spans="1:10" ht="27.95" customHeight="1" x14ac:dyDescent="0.25">
      <c r="A140" s="1488"/>
      <c r="B140" s="1603"/>
      <c r="C140" s="1493"/>
      <c r="D140" s="1459">
        <f>'BS old'!E70</f>
        <v>0</v>
      </c>
      <c r="E140" s="1459"/>
      <c r="F140" s="1459"/>
      <c r="G140" s="604"/>
      <c r="H140" s="1456">
        <f>'BS old'!G70</f>
        <v>0</v>
      </c>
      <c r="I140" s="1457"/>
      <c r="J140" s="1460"/>
    </row>
    <row r="141" spans="1:10" ht="27.95" customHeight="1" x14ac:dyDescent="0.25">
      <c r="A141" s="1487" t="s">
        <v>630</v>
      </c>
      <c r="B141" s="1584" t="s">
        <v>1492</v>
      </c>
      <c r="C141" s="1480" t="s">
        <v>632</v>
      </c>
      <c r="D141" s="1459">
        <f>'BS old'!D71</f>
        <v>0</v>
      </c>
      <c r="E141" s="1459"/>
      <c r="F141" s="1459"/>
      <c r="G141" s="1456">
        <f>'BS old'!F71</f>
        <v>0</v>
      </c>
      <c r="H141" s="1457"/>
      <c r="I141" s="1458"/>
      <c r="J141" s="602"/>
    </row>
    <row r="142" spans="1:10" ht="27.95" customHeight="1" x14ac:dyDescent="0.25">
      <c r="A142" s="1487"/>
      <c r="B142" s="1477"/>
      <c r="C142" s="1480"/>
      <c r="D142" s="1459">
        <f>'BS old'!E71</f>
        <v>0</v>
      </c>
      <c r="E142" s="1459"/>
      <c r="F142" s="1459"/>
      <c r="G142" s="604"/>
      <c r="H142" s="1456">
        <f>'BS old'!G71</f>
        <v>0</v>
      </c>
      <c r="I142" s="1457"/>
      <c r="J142" s="1460"/>
    </row>
    <row r="143" spans="1:10" ht="27.95" customHeight="1" x14ac:dyDescent="0.25">
      <c r="A143" s="1476" t="s">
        <v>496</v>
      </c>
      <c r="B143" s="1584" t="s">
        <v>1493</v>
      </c>
      <c r="C143" s="1480" t="s">
        <v>634</v>
      </c>
      <c r="D143" s="1459">
        <f>'BS old'!D72</f>
        <v>0</v>
      </c>
      <c r="E143" s="1459"/>
      <c r="F143" s="1459"/>
      <c r="G143" s="1456">
        <f>'BS old'!F72</f>
        <v>0</v>
      </c>
      <c r="H143" s="1457"/>
      <c r="I143" s="1458"/>
      <c r="J143" s="602"/>
    </row>
    <row r="144" spans="1:10" s="404" customFormat="1" ht="27.95" customHeight="1" x14ac:dyDescent="0.25">
      <c r="A144" s="1476"/>
      <c r="B144" s="1477"/>
      <c r="C144" s="1480"/>
      <c r="D144" s="1459">
        <f>'BS old'!E72</f>
        <v>0</v>
      </c>
      <c r="E144" s="1459"/>
      <c r="F144" s="1459"/>
      <c r="G144" s="604"/>
      <c r="H144" s="1456">
        <f>'BS old'!G72</f>
        <v>0</v>
      </c>
      <c r="I144" s="1457"/>
      <c r="J144" s="1460"/>
    </row>
    <row r="145" spans="1:10" s="404" customFormat="1" ht="27.95" customHeight="1" x14ac:dyDescent="0.25">
      <c r="A145" s="1476" t="s">
        <v>499</v>
      </c>
      <c r="B145" s="1584" t="s">
        <v>1494</v>
      </c>
      <c r="C145" s="1480" t="s">
        <v>636</v>
      </c>
      <c r="D145" s="1459">
        <f>'BS old'!D73</f>
        <v>0</v>
      </c>
      <c r="E145" s="1459"/>
      <c r="F145" s="1459"/>
      <c r="G145" s="1456">
        <f>'BS old'!F73</f>
        <v>0</v>
      </c>
      <c r="H145" s="1457"/>
      <c r="I145" s="1458"/>
      <c r="J145" s="602"/>
    </row>
    <row r="146" spans="1:10" ht="27.95" customHeight="1" x14ac:dyDescent="0.25">
      <c r="A146" s="1476"/>
      <c r="B146" s="1477"/>
      <c r="C146" s="1480"/>
      <c r="D146" s="1459">
        <f>'BS old'!E73</f>
        <v>0</v>
      </c>
      <c r="E146" s="1459"/>
      <c r="F146" s="1459"/>
      <c r="G146" s="604"/>
      <c r="H146" s="1456">
        <f>'BS old'!G73</f>
        <v>0</v>
      </c>
      <c r="I146" s="1457"/>
      <c r="J146" s="1460"/>
    </row>
    <row r="147" spans="1:10" ht="27.95" customHeight="1" x14ac:dyDescent="0.25">
      <c r="A147" s="1476" t="s">
        <v>502</v>
      </c>
      <c r="B147" s="1584" t="s">
        <v>1495</v>
      </c>
      <c r="C147" s="1480" t="s">
        <v>638</v>
      </c>
      <c r="D147" s="1459">
        <f>'BS old'!D74</f>
        <v>0</v>
      </c>
      <c r="E147" s="1459"/>
      <c r="F147" s="1459"/>
      <c r="G147" s="1456">
        <f>'BS old'!F74</f>
        <v>0</v>
      </c>
      <c r="H147" s="1457"/>
      <c r="I147" s="1458"/>
      <c r="J147" s="602"/>
    </row>
    <row r="148" spans="1:10" s="469" customFormat="1" ht="27.95" customHeight="1" x14ac:dyDescent="0.2">
      <c r="A148" s="1476"/>
      <c r="B148" s="1477"/>
      <c r="C148" s="1480"/>
      <c r="D148" s="1459">
        <f>'BS old'!E74</f>
        <v>0</v>
      </c>
      <c r="E148" s="1459"/>
      <c r="F148" s="1459"/>
      <c r="G148" s="575"/>
      <c r="H148" s="1456">
        <f>'BS old'!G74</f>
        <v>0</v>
      </c>
      <c r="I148" s="1457"/>
      <c r="J148" s="1460"/>
    </row>
    <row r="149" spans="1:10" s="469" customFormat="1" ht="30" customHeight="1" x14ac:dyDescent="0.2">
      <c r="A149" s="472" t="s">
        <v>1429</v>
      </c>
      <c r="B149" s="1471" t="s">
        <v>1496</v>
      </c>
      <c r="C149" s="1533"/>
      <c r="D149" s="1533"/>
      <c r="E149" s="1534"/>
      <c r="F149" s="471" t="s">
        <v>1431</v>
      </c>
      <c r="G149" s="1471" t="s">
        <v>1497</v>
      </c>
      <c r="H149" s="1534"/>
      <c r="I149" s="1463" t="s">
        <v>1498</v>
      </c>
      <c r="J149" s="1464"/>
    </row>
    <row r="150" spans="1:10" s="469" customFormat="1" ht="27.75" customHeight="1" x14ac:dyDescent="0.2">
      <c r="A150" s="470"/>
      <c r="B150" s="1566" t="s">
        <v>1499</v>
      </c>
      <c r="C150" s="1567"/>
      <c r="D150" s="1567"/>
      <c r="E150" s="1568"/>
      <c r="F150" s="579" t="s">
        <v>645</v>
      </c>
      <c r="G150" s="1456">
        <f>'BS old'!D81</f>
        <v>0</v>
      </c>
      <c r="H150" s="1458"/>
      <c r="I150" s="1456">
        <f>'BS old'!E81</f>
        <v>0</v>
      </c>
      <c r="J150" s="1460"/>
    </row>
    <row r="151" spans="1:10" s="469" customFormat="1" ht="27.75" customHeight="1" x14ac:dyDescent="0.2">
      <c r="A151" s="578" t="s">
        <v>487</v>
      </c>
      <c r="B151" s="1566" t="s">
        <v>1500</v>
      </c>
      <c r="C151" s="1567"/>
      <c r="D151" s="1567"/>
      <c r="E151" s="1568"/>
      <c r="F151" s="579" t="s">
        <v>647</v>
      </c>
      <c r="G151" s="1456">
        <f>'BS old'!D82</f>
        <v>0</v>
      </c>
      <c r="H151" s="1458"/>
      <c r="I151" s="1456">
        <f>'BS old'!E82</f>
        <v>0</v>
      </c>
      <c r="J151" s="1460"/>
    </row>
    <row r="152" spans="1:10" ht="27.75" customHeight="1" x14ac:dyDescent="0.25">
      <c r="A152" s="578" t="s">
        <v>490</v>
      </c>
      <c r="B152" s="1566" t="s">
        <v>1501</v>
      </c>
      <c r="C152" s="1567"/>
      <c r="D152" s="1567"/>
      <c r="E152" s="1568"/>
      <c r="F152" s="579" t="s">
        <v>649</v>
      </c>
      <c r="G152" s="1456">
        <f>'BS old'!D83</f>
        <v>0</v>
      </c>
      <c r="H152" s="1458"/>
      <c r="I152" s="1456">
        <f>'BS old'!E83</f>
        <v>0</v>
      </c>
      <c r="J152" s="1460"/>
    </row>
    <row r="153" spans="1:10" s="404" customFormat="1" ht="27.75" customHeight="1" x14ac:dyDescent="0.25">
      <c r="A153" s="581" t="s">
        <v>493</v>
      </c>
      <c r="B153" s="1557" t="s">
        <v>1502</v>
      </c>
      <c r="C153" s="1558"/>
      <c r="D153" s="1558"/>
      <c r="E153" s="1559"/>
      <c r="F153" s="576" t="s">
        <v>651</v>
      </c>
      <c r="G153" s="1456">
        <f>'BS old'!D84</f>
        <v>0</v>
      </c>
      <c r="H153" s="1458"/>
      <c r="I153" s="1456">
        <f>'BS old'!E84</f>
        <v>0</v>
      </c>
      <c r="J153" s="1460"/>
    </row>
    <row r="154" spans="1:10" s="404" customFormat="1" ht="27.75" customHeight="1" x14ac:dyDescent="0.25">
      <c r="A154" s="577" t="s">
        <v>496</v>
      </c>
      <c r="B154" s="1557" t="s">
        <v>1503</v>
      </c>
      <c r="C154" s="1558"/>
      <c r="D154" s="1558"/>
      <c r="E154" s="1559"/>
      <c r="F154" s="576" t="s">
        <v>653</v>
      </c>
      <c r="G154" s="1456">
        <f>'BS old'!D85</f>
        <v>0</v>
      </c>
      <c r="H154" s="1458"/>
      <c r="I154" s="1456">
        <f>'BS old'!E85</f>
        <v>0</v>
      </c>
      <c r="J154" s="1460"/>
    </row>
    <row r="155" spans="1:10" s="404" customFormat="1" ht="27.75" customHeight="1" x14ac:dyDescent="0.25">
      <c r="A155" s="577" t="s">
        <v>499</v>
      </c>
      <c r="B155" s="1557" t="s">
        <v>1504</v>
      </c>
      <c r="C155" s="1558"/>
      <c r="D155" s="1558"/>
      <c r="E155" s="1559"/>
      <c r="F155" s="576" t="s">
        <v>655</v>
      </c>
      <c r="G155" s="1456">
        <f>'BS old'!D86</f>
        <v>0</v>
      </c>
      <c r="H155" s="1458"/>
      <c r="I155" s="1456">
        <f>'BS old'!E86</f>
        <v>0</v>
      </c>
      <c r="J155" s="1460"/>
    </row>
    <row r="156" spans="1:10" ht="27.75" customHeight="1" x14ac:dyDescent="0.25">
      <c r="A156" s="577" t="s">
        <v>502</v>
      </c>
      <c r="B156" s="1557" t="s">
        <v>656</v>
      </c>
      <c r="C156" s="1558"/>
      <c r="D156" s="1558"/>
      <c r="E156" s="1559"/>
      <c r="F156" s="576" t="s">
        <v>657</v>
      </c>
      <c r="G156" s="1456">
        <f>'BS old'!D87</f>
        <v>0</v>
      </c>
      <c r="H156" s="1458"/>
      <c r="I156" s="1456">
        <f>'BS old'!E87</f>
        <v>0</v>
      </c>
      <c r="J156" s="1460"/>
    </row>
    <row r="157" spans="1:10" ht="27.75" customHeight="1" x14ac:dyDescent="0.25">
      <c r="A157" s="578" t="s">
        <v>514</v>
      </c>
      <c r="B157" s="1566" t="s">
        <v>1505</v>
      </c>
      <c r="C157" s="1567"/>
      <c r="D157" s="1567"/>
      <c r="E157" s="1568"/>
      <c r="F157" s="579" t="s">
        <v>659</v>
      </c>
      <c r="G157" s="1456">
        <f>'BS old'!D88</f>
        <v>0</v>
      </c>
      <c r="H157" s="1458"/>
      <c r="I157" s="1456">
        <f>'BS old'!E88</f>
        <v>0</v>
      </c>
      <c r="J157" s="1460"/>
    </row>
    <row r="158" spans="1:10" ht="27.75" customHeight="1" x14ac:dyDescent="0.25">
      <c r="A158" s="581" t="s">
        <v>517</v>
      </c>
      <c r="B158" s="1557" t="s">
        <v>1506</v>
      </c>
      <c r="C158" s="1558"/>
      <c r="D158" s="1558"/>
      <c r="E158" s="1559"/>
      <c r="F158" s="576" t="s">
        <v>661</v>
      </c>
      <c r="G158" s="1456">
        <f>'BS old'!D89</f>
        <v>0</v>
      </c>
      <c r="H158" s="1458"/>
      <c r="I158" s="1456">
        <f>'BS old'!E89</f>
        <v>0</v>
      </c>
      <c r="J158" s="1460"/>
    </row>
    <row r="159" spans="1:10" ht="27.75" customHeight="1" x14ac:dyDescent="0.25">
      <c r="A159" s="577" t="s">
        <v>496</v>
      </c>
      <c r="B159" s="1557" t="s">
        <v>1507</v>
      </c>
      <c r="C159" s="1558"/>
      <c r="D159" s="1558"/>
      <c r="E159" s="1559"/>
      <c r="F159" s="576" t="s">
        <v>663</v>
      </c>
      <c r="G159" s="1456">
        <f>'BS old'!D90</f>
        <v>0</v>
      </c>
      <c r="H159" s="1458"/>
      <c r="I159" s="1456">
        <f>'BS old'!E90</f>
        <v>0</v>
      </c>
      <c r="J159" s="1460"/>
    </row>
    <row r="160" spans="1:10" s="404" customFormat="1" ht="27.75" customHeight="1" x14ac:dyDescent="0.25">
      <c r="A160" s="577" t="s">
        <v>499</v>
      </c>
      <c r="B160" s="1557" t="s">
        <v>1508</v>
      </c>
      <c r="C160" s="1558"/>
      <c r="D160" s="1558"/>
      <c r="E160" s="1559"/>
      <c r="F160" s="576" t="s">
        <v>665</v>
      </c>
      <c r="G160" s="1456">
        <f>'BS old'!D91</f>
        <v>0</v>
      </c>
      <c r="H160" s="1458"/>
      <c r="I160" s="1456">
        <f>'BS old'!E91</f>
        <v>0</v>
      </c>
      <c r="J160" s="1460"/>
    </row>
    <row r="161" spans="1:10" ht="27.75" customHeight="1" x14ac:dyDescent="0.25">
      <c r="A161" s="577" t="s">
        <v>502</v>
      </c>
      <c r="B161" s="1557" t="s">
        <v>1509</v>
      </c>
      <c r="C161" s="1558"/>
      <c r="D161" s="1558"/>
      <c r="E161" s="1559"/>
      <c r="F161" s="576" t="s">
        <v>667</v>
      </c>
      <c r="G161" s="1456">
        <f>'BS old'!D92</f>
        <v>0</v>
      </c>
      <c r="H161" s="1458"/>
      <c r="I161" s="1456">
        <f>'BS old'!E92</f>
        <v>0</v>
      </c>
      <c r="J161" s="1460"/>
    </row>
    <row r="162" spans="1:10" ht="27.75" customHeight="1" x14ac:dyDescent="0.25">
      <c r="A162" s="577" t="s">
        <v>505</v>
      </c>
      <c r="B162" s="1557" t="s">
        <v>1510</v>
      </c>
      <c r="C162" s="1558"/>
      <c r="D162" s="1558"/>
      <c r="E162" s="1559"/>
      <c r="F162" s="576" t="s">
        <v>669</v>
      </c>
      <c r="G162" s="1456">
        <f>'BS old'!D93</f>
        <v>0</v>
      </c>
      <c r="H162" s="1458"/>
      <c r="I162" s="1456">
        <f>'BS old'!E93</f>
        <v>0</v>
      </c>
      <c r="J162" s="1460"/>
    </row>
    <row r="163" spans="1:10" ht="27.75" customHeight="1" x14ac:dyDescent="0.25">
      <c r="A163" s="577" t="s">
        <v>508</v>
      </c>
      <c r="B163" s="1557" t="s">
        <v>1511</v>
      </c>
      <c r="C163" s="1558"/>
      <c r="D163" s="1558"/>
      <c r="E163" s="1559"/>
      <c r="F163" s="576" t="s">
        <v>671</v>
      </c>
      <c r="G163" s="1456">
        <f>'BS old'!D94</f>
        <v>0</v>
      </c>
      <c r="H163" s="1458"/>
      <c r="I163" s="1456">
        <f>'BS old'!E94</f>
        <v>0</v>
      </c>
      <c r="J163" s="1460"/>
    </row>
    <row r="164" spans="1:10" ht="27.75" customHeight="1" x14ac:dyDescent="0.25">
      <c r="A164" s="578" t="s">
        <v>538</v>
      </c>
      <c r="B164" s="1566" t="s">
        <v>1512</v>
      </c>
      <c r="C164" s="1567"/>
      <c r="D164" s="1567"/>
      <c r="E164" s="1568"/>
      <c r="F164" s="579" t="s">
        <v>673</v>
      </c>
      <c r="G164" s="1456">
        <f>'BS old'!D95</f>
        <v>0</v>
      </c>
      <c r="H164" s="1458"/>
      <c r="I164" s="1456">
        <f>'BS old'!E95</f>
        <v>0</v>
      </c>
      <c r="J164" s="1460"/>
    </row>
    <row r="165" spans="1:10" ht="27.75" customHeight="1" x14ac:dyDescent="0.25">
      <c r="A165" s="577" t="s">
        <v>541</v>
      </c>
      <c r="B165" s="1557" t="s">
        <v>1513</v>
      </c>
      <c r="C165" s="1558"/>
      <c r="D165" s="1558"/>
      <c r="E165" s="1559"/>
      <c r="F165" s="576" t="s">
        <v>675</v>
      </c>
      <c r="G165" s="1456">
        <f>'BS old'!D96</f>
        <v>0</v>
      </c>
      <c r="H165" s="1458"/>
      <c r="I165" s="1456">
        <f>'BS old'!E96</f>
        <v>0</v>
      </c>
      <c r="J165" s="1460"/>
    </row>
    <row r="166" spans="1:10" ht="27.75" customHeight="1" x14ac:dyDescent="0.25">
      <c r="A166" s="577" t="s">
        <v>496</v>
      </c>
      <c r="B166" s="1557" t="s">
        <v>1514</v>
      </c>
      <c r="C166" s="1558"/>
      <c r="D166" s="1558"/>
      <c r="E166" s="1559"/>
      <c r="F166" s="576" t="s">
        <v>677</v>
      </c>
      <c r="G166" s="1456">
        <f>'BS old'!D97</f>
        <v>0</v>
      </c>
      <c r="H166" s="1458"/>
      <c r="I166" s="1456">
        <f>'BS old'!E97</f>
        <v>0</v>
      </c>
      <c r="J166" s="1460"/>
    </row>
    <row r="167" spans="1:10" s="404" customFormat="1" ht="27.75" customHeight="1" x14ac:dyDescent="0.25">
      <c r="A167" s="577" t="s">
        <v>499</v>
      </c>
      <c r="B167" s="1557" t="s">
        <v>1515</v>
      </c>
      <c r="C167" s="1558"/>
      <c r="D167" s="1558"/>
      <c r="E167" s="1559"/>
      <c r="F167" s="576" t="s">
        <v>679</v>
      </c>
      <c r="G167" s="1456">
        <f>'BS old'!D98</f>
        <v>0</v>
      </c>
      <c r="H167" s="1458"/>
      <c r="I167" s="1456">
        <f>'BS old'!E98</f>
        <v>0</v>
      </c>
      <c r="J167" s="1460"/>
    </row>
    <row r="168" spans="1:10" ht="27.75" customHeight="1" x14ac:dyDescent="0.25">
      <c r="A168" s="578" t="s">
        <v>680</v>
      </c>
      <c r="B168" s="1566" t="s">
        <v>1516</v>
      </c>
      <c r="C168" s="1567"/>
      <c r="D168" s="1567"/>
      <c r="E168" s="1568"/>
      <c r="F168" s="579" t="s">
        <v>682</v>
      </c>
      <c r="G168" s="1456">
        <f>'BS old'!D99</f>
        <v>0</v>
      </c>
      <c r="H168" s="1458"/>
      <c r="I168" s="1456">
        <f>'BS old'!E99</f>
        <v>0</v>
      </c>
      <c r="J168" s="1460"/>
    </row>
    <row r="169" spans="1:10" ht="27.75" customHeight="1" x14ac:dyDescent="0.25">
      <c r="A169" s="468" t="s">
        <v>683</v>
      </c>
      <c r="B169" s="1557" t="s">
        <v>1517</v>
      </c>
      <c r="C169" s="1558"/>
      <c r="D169" s="1558"/>
      <c r="E169" s="1559"/>
      <c r="F169" s="576" t="s">
        <v>685</v>
      </c>
      <c r="G169" s="1456">
        <f>'BS old'!D100</f>
        <v>0</v>
      </c>
      <c r="H169" s="1458"/>
      <c r="I169" s="1456">
        <f>'BS old'!E100</f>
        <v>0</v>
      </c>
      <c r="J169" s="1460"/>
    </row>
    <row r="170" spans="1:10" ht="27.75" customHeight="1" x14ac:dyDescent="0.25">
      <c r="A170" s="577" t="s">
        <v>496</v>
      </c>
      <c r="B170" s="1557" t="s">
        <v>1518</v>
      </c>
      <c r="C170" s="1558"/>
      <c r="D170" s="1558"/>
      <c r="E170" s="1559"/>
      <c r="F170" s="576" t="s">
        <v>687</v>
      </c>
      <c r="G170" s="1456">
        <f>'BS old'!D101</f>
        <v>0</v>
      </c>
      <c r="H170" s="1458"/>
      <c r="I170" s="1456">
        <f>'BS old'!E101</f>
        <v>0</v>
      </c>
      <c r="J170" s="1460"/>
    </row>
    <row r="171" spans="1:10" s="404" customFormat="1" ht="31.5" customHeight="1" x14ac:dyDescent="0.25">
      <c r="A171" s="578" t="s">
        <v>688</v>
      </c>
      <c r="B171" s="1566" t="s">
        <v>1519</v>
      </c>
      <c r="C171" s="1567"/>
      <c r="D171" s="1567"/>
      <c r="E171" s="1568"/>
      <c r="F171" s="579" t="s">
        <v>690</v>
      </c>
      <c r="G171" s="1456">
        <f>'BS old'!D102</f>
        <v>0</v>
      </c>
      <c r="H171" s="1458"/>
      <c r="I171" s="1456">
        <f>'BS old'!E102</f>
        <v>0</v>
      </c>
      <c r="J171" s="1460"/>
    </row>
    <row r="172" spans="1:10" ht="27.75" customHeight="1" x14ac:dyDescent="0.25">
      <c r="A172" s="578" t="s">
        <v>558</v>
      </c>
      <c r="B172" s="1566" t="s">
        <v>1520</v>
      </c>
      <c r="C172" s="1567"/>
      <c r="D172" s="1567"/>
      <c r="E172" s="1568"/>
      <c r="F172" s="579" t="s">
        <v>692</v>
      </c>
      <c r="G172" s="1456">
        <f>'BS old'!D103</f>
        <v>0</v>
      </c>
      <c r="H172" s="1458"/>
      <c r="I172" s="1456">
        <f>'BS old'!E103</f>
        <v>0</v>
      </c>
      <c r="J172" s="1460"/>
    </row>
    <row r="173" spans="1:10" ht="27.75" customHeight="1" x14ac:dyDescent="0.25">
      <c r="A173" s="578" t="s">
        <v>561</v>
      </c>
      <c r="B173" s="1566" t="s">
        <v>1521</v>
      </c>
      <c r="C173" s="1567"/>
      <c r="D173" s="1567"/>
      <c r="E173" s="1568"/>
      <c r="F173" s="579" t="s">
        <v>694</v>
      </c>
      <c r="G173" s="1456">
        <f>'BS old'!D104</f>
        <v>0</v>
      </c>
      <c r="H173" s="1458"/>
      <c r="I173" s="1456">
        <f>'BS old'!E104</f>
        <v>0</v>
      </c>
      <c r="J173" s="1460"/>
    </row>
    <row r="174" spans="1:10" s="404" customFormat="1" ht="27.75" customHeight="1" x14ac:dyDescent="0.25">
      <c r="A174" s="581" t="s">
        <v>564</v>
      </c>
      <c r="B174" s="1557" t="s">
        <v>1522</v>
      </c>
      <c r="C174" s="1558"/>
      <c r="D174" s="1558"/>
      <c r="E174" s="1559"/>
      <c r="F174" s="576" t="s">
        <v>696</v>
      </c>
      <c r="G174" s="1456">
        <f>'BS old'!D105</f>
        <v>0</v>
      </c>
      <c r="H174" s="1458"/>
      <c r="I174" s="1456">
        <f>'BS old'!E105</f>
        <v>0</v>
      </c>
      <c r="J174" s="1460"/>
    </row>
    <row r="175" spans="1:10" s="404" customFormat="1" ht="27.75" customHeight="1" x14ac:dyDescent="0.25">
      <c r="A175" s="577" t="s">
        <v>496</v>
      </c>
      <c r="B175" s="1557" t="s">
        <v>1523</v>
      </c>
      <c r="C175" s="1558"/>
      <c r="D175" s="1558"/>
      <c r="E175" s="1559"/>
      <c r="F175" s="576" t="s">
        <v>698</v>
      </c>
      <c r="G175" s="1456">
        <f>'BS old'!D106</f>
        <v>0</v>
      </c>
      <c r="H175" s="1458"/>
      <c r="I175" s="1456">
        <f>'BS old'!E106</f>
        <v>0</v>
      </c>
      <c r="J175" s="1460"/>
    </row>
    <row r="176" spans="1:10" s="404" customFormat="1" ht="27.75" customHeight="1" x14ac:dyDescent="0.25">
      <c r="A176" s="577" t="s">
        <v>499</v>
      </c>
      <c r="B176" s="1557" t="s">
        <v>1524</v>
      </c>
      <c r="C176" s="1558"/>
      <c r="D176" s="1558"/>
      <c r="E176" s="1559"/>
      <c r="F176" s="576" t="s">
        <v>700</v>
      </c>
      <c r="G176" s="1456">
        <f>'BS old'!D107</f>
        <v>0</v>
      </c>
      <c r="H176" s="1458"/>
      <c r="I176" s="1456">
        <f>'BS old'!E107</f>
        <v>0</v>
      </c>
      <c r="J176" s="1460"/>
    </row>
    <row r="177" spans="1:10" ht="27.75" customHeight="1" x14ac:dyDescent="0.25">
      <c r="A177" s="577" t="s">
        <v>502</v>
      </c>
      <c r="B177" s="1557" t="s">
        <v>1525</v>
      </c>
      <c r="C177" s="1558"/>
      <c r="D177" s="1558"/>
      <c r="E177" s="1559"/>
      <c r="F177" s="576" t="s">
        <v>702</v>
      </c>
      <c r="G177" s="1456">
        <f>'BS old'!D108</f>
        <v>0</v>
      </c>
      <c r="H177" s="1458"/>
      <c r="I177" s="1456">
        <f>'BS old'!E108</f>
        <v>0</v>
      </c>
      <c r="J177" s="1460"/>
    </row>
    <row r="178" spans="1:10" ht="25.5" customHeight="1" thickBot="1" x14ac:dyDescent="0.3">
      <c r="A178" s="466" t="s">
        <v>577</v>
      </c>
      <c r="B178" s="1636" t="s">
        <v>1526</v>
      </c>
      <c r="C178" s="1637"/>
      <c r="D178" s="1637"/>
      <c r="E178" s="1638"/>
      <c r="F178" s="465" t="s">
        <v>704</v>
      </c>
      <c r="G178" s="1563">
        <f>'BS old'!D109</f>
        <v>0</v>
      </c>
      <c r="H178" s="1564"/>
      <c r="I178" s="1563">
        <f>'BS old'!E109</f>
        <v>0</v>
      </c>
      <c r="J178" s="1565"/>
    </row>
    <row r="179" spans="1:10" ht="30" customHeight="1" x14ac:dyDescent="0.15">
      <c r="A179" s="472" t="s">
        <v>1429</v>
      </c>
      <c r="B179" s="1471" t="s">
        <v>1496</v>
      </c>
      <c r="C179" s="1533"/>
      <c r="D179" s="1533"/>
      <c r="E179" s="1534"/>
      <c r="F179" s="471" t="s">
        <v>1431</v>
      </c>
      <c r="G179" s="1471" t="s">
        <v>1497</v>
      </c>
      <c r="H179" s="1534"/>
      <c r="I179" s="1463" t="s">
        <v>1498</v>
      </c>
      <c r="J179" s="1464"/>
    </row>
    <row r="180" spans="1:10" ht="27.75" customHeight="1" x14ac:dyDescent="0.25">
      <c r="A180" s="581" t="s">
        <v>580</v>
      </c>
      <c r="B180" s="1557" t="s">
        <v>1527</v>
      </c>
      <c r="C180" s="1558"/>
      <c r="D180" s="1558"/>
      <c r="E180" s="1559"/>
      <c r="F180" s="576" t="s">
        <v>706</v>
      </c>
      <c r="G180" s="1456">
        <f>'BS old'!D110</f>
        <v>0</v>
      </c>
      <c r="H180" s="1458"/>
      <c r="I180" s="1456">
        <f>'BS old'!E110</f>
        <v>0</v>
      </c>
      <c r="J180" s="1460"/>
    </row>
    <row r="181" spans="1:10" ht="27.75" customHeight="1" x14ac:dyDescent="0.25">
      <c r="A181" s="577" t="s">
        <v>496</v>
      </c>
      <c r="B181" s="1478" t="s">
        <v>1474</v>
      </c>
      <c r="C181" s="1517"/>
      <c r="D181" s="1517"/>
      <c r="E181" s="1517"/>
      <c r="F181" s="576" t="s">
        <v>707</v>
      </c>
      <c r="G181" s="1456">
        <f>'BS old'!D111</f>
        <v>0</v>
      </c>
      <c r="H181" s="1458"/>
      <c r="I181" s="1456">
        <f>'BS old'!E111</f>
        <v>0</v>
      </c>
      <c r="J181" s="1460"/>
    </row>
    <row r="182" spans="1:10" s="404" customFormat="1" ht="27.75" customHeight="1" x14ac:dyDescent="0.25">
      <c r="A182" s="577" t="s">
        <v>499</v>
      </c>
      <c r="B182" s="1557" t="s">
        <v>1528</v>
      </c>
      <c r="C182" s="1558"/>
      <c r="D182" s="1558"/>
      <c r="E182" s="1559"/>
      <c r="F182" s="576" t="s">
        <v>709</v>
      </c>
      <c r="G182" s="1456">
        <f>'BS old'!D112</f>
        <v>0</v>
      </c>
      <c r="H182" s="1458"/>
      <c r="I182" s="1456">
        <f>'BS old'!E112</f>
        <v>0</v>
      </c>
      <c r="J182" s="1460"/>
    </row>
    <row r="183" spans="1:10" ht="27.75" customHeight="1" x14ac:dyDescent="0.25">
      <c r="A183" s="577" t="s">
        <v>502</v>
      </c>
      <c r="B183" s="1557" t="s">
        <v>1529</v>
      </c>
      <c r="C183" s="1558"/>
      <c r="D183" s="1558"/>
      <c r="E183" s="1559"/>
      <c r="F183" s="576" t="s">
        <v>711</v>
      </c>
      <c r="G183" s="1456">
        <f>'BS old'!D113</f>
        <v>0</v>
      </c>
      <c r="H183" s="1458"/>
      <c r="I183" s="1456">
        <f>'BS old'!E113</f>
        <v>0</v>
      </c>
      <c r="J183" s="1460"/>
    </row>
    <row r="184" spans="1:10" ht="27.75" customHeight="1" x14ac:dyDescent="0.25">
      <c r="A184" s="577" t="s">
        <v>505</v>
      </c>
      <c r="B184" s="1557" t="s">
        <v>1530</v>
      </c>
      <c r="C184" s="1558"/>
      <c r="D184" s="1558"/>
      <c r="E184" s="1559"/>
      <c r="F184" s="576" t="s">
        <v>713</v>
      </c>
      <c r="G184" s="1456">
        <f>'BS old'!D114</f>
        <v>0</v>
      </c>
      <c r="H184" s="1458"/>
      <c r="I184" s="1456">
        <f>'BS old'!E114</f>
        <v>0</v>
      </c>
      <c r="J184" s="1460"/>
    </row>
    <row r="185" spans="1:10" ht="27.75" customHeight="1" x14ac:dyDescent="0.25">
      <c r="A185" s="577" t="s">
        <v>508</v>
      </c>
      <c r="B185" s="1557" t="s">
        <v>1531</v>
      </c>
      <c r="C185" s="1558"/>
      <c r="D185" s="1558"/>
      <c r="E185" s="1559"/>
      <c r="F185" s="576" t="s">
        <v>715</v>
      </c>
      <c r="G185" s="1456">
        <f>'BS old'!D115</f>
        <v>0</v>
      </c>
      <c r="H185" s="1458"/>
      <c r="I185" s="1456">
        <f>'BS old'!E115</f>
        <v>0</v>
      </c>
      <c r="J185" s="1460"/>
    </row>
    <row r="186" spans="1:10" ht="27.75" customHeight="1" x14ac:dyDescent="0.25">
      <c r="A186" s="577" t="s">
        <v>511</v>
      </c>
      <c r="B186" s="1557" t="s">
        <v>1532</v>
      </c>
      <c r="C186" s="1558"/>
      <c r="D186" s="1558"/>
      <c r="E186" s="1559"/>
      <c r="F186" s="576" t="s">
        <v>717</v>
      </c>
      <c r="G186" s="1456">
        <f>'BS old'!D116</f>
        <v>0</v>
      </c>
      <c r="H186" s="1458"/>
      <c r="I186" s="1456">
        <f>'BS old'!E116</f>
        <v>0</v>
      </c>
      <c r="J186" s="1460"/>
    </row>
    <row r="187" spans="1:10" ht="27.75" customHeight="1" x14ac:dyDescent="0.25">
      <c r="A187" s="577" t="s">
        <v>532</v>
      </c>
      <c r="B187" s="1557" t="s">
        <v>1533</v>
      </c>
      <c r="C187" s="1558"/>
      <c r="D187" s="1558"/>
      <c r="E187" s="1559"/>
      <c r="F187" s="576" t="s">
        <v>719</v>
      </c>
      <c r="G187" s="1456">
        <f>'BS old'!D117</f>
        <v>0</v>
      </c>
      <c r="H187" s="1458"/>
      <c r="I187" s="1456">
        <f>'BS old'!E117</f>
        <v>0</v>
      </c>
      <c r="J187" s="1460"/>
    </row>
    <row r="188" spans="1:10" ht="27.75" customHeight="1" x14ac:dyDescent="0.25">
      <c r="A188" s="577" t="s">
        <v>535</v>
      </c>
      <c r="B188" s="1557" t="s">
        <v>1534</v>
      </c>
      <c r="C188" s="1558"/>
      <c r="D188" s="1558"/>
      <c r="E188" s="1559"/>
      <c r="F188" s="576" t="s">
        <v>721</v>
      </c>
      <c r="G188" s="1456">
        <f>'BS old'!D118</f>
        <v>0</v>
      </c>
      <c r="H188" s="1458"/>
      <c r="I188" s="1456">
        <f>'BS old'!E118</f>
        <v>0</v>
      </c>
      <c r="J188" s="1460"/>
    </row>
    <row r="189" spans="1:10" ht="27.75" customHeight="1" x14ac:dyDescent="0.25">
      <c r="A189" s="577" t="s">
        <v>722</v>
      </c>
      <c r="B189" s="1557" t="s">
        <v>1535</v>
      </c>
      <c r="C189" s="1558"/>
      <c r="D189" s="1558"/>
      <c r="E189" s="1559"/>
      <c r="F189" s="576" t="s">
        <v>724</v>
      </c>
      <c r="G189" s="1456">
        <f>'BS old'!D119</f>
        <v>0</v>
      </c>
      <c r="H189" s="1458"/>
      <c r="I189" s="1456">
        <f>'BS old'!E119</f>
        <v>0</v>
      </c>
      <c r="J189" s="1460"/>
    </row>
    <row r="190" spans="1:10" ht="27.75" customHeight="1" x14ac:dyDescent="0.25">
      <c r="A190" s="577" t="s">
        <v>725</v>
      </c>
      <c r="B190" s="1557" t="s">
        <v>1536</v>
      </c>
      <c r="C190" s="1558"/>
      <c r="D190" s="1558"/>
      <c r="E190" s="1559"/>
      <c r="F190" s="576" t="s">
        <v>727</v>
      </c>
      <c r="G190" s="1456">
        <f>'BS old'!D120</f>
        <v>0</v>
      </c>
      <c r="H190" s="1458"/>
      <c r="I190" s="1456">
        <f>'BS old'!E120</f>
        <v>0</v>
      </c>
      <c r="J190" s="1460"/>
    </row>
    <row r="191" spans="1:10" ht="27.75" customHeight="1" x14ac:dyDescent="0.25">
      <c r="A191" s="578" t="s">
        <v>595</v>
      </c>
      <c r="B191" s="1566" t="s">
        <v>1537</v>
      </c>
      <c r="C191" s="1567"/>
      <c r="D191" s="1567"/>
      <c r="E191" s="1568"/>
      <c r="F191" s="576" t="s">
        <v>729</v>
      </c>
      <c r="G191" s="1456">
        <f>'BS old'!D121</f>
        <v>0</v>
      </c>
      <c r="H191" s="1458"/>
      <c r="I191" s="1456">
        <f>'BS old'!E121</f>
        <v>0</v>
      </c>
      <c r="J191" s="1460"/>
    </row>
    <row r="192" spans="1:10" ht="27.75" customHeight="1" x14ac:dyDescent="0.25">
      <c r="A192" s="577" t="s">
        <v>598</v>
      </c>
      <c r="B192" s="1557" t="s">
        <v>1538</v>
      </c>
      <c r="C192" s="1558"/>
      <c r="D192" s="1558"/>
      <c r="E192" s="1559"/>
      <c r="F192" s="576" t="s">
        <v>731</v>
      </c>
      <c r="G192" s="1456">
        <f>'BS old'!D122</f>
        <v>0</v>
      </c>
      <c r="H192" s="1458"/>
      <c r="I192" s="1456">
        <f>'BS old'!E122</f>
        <v>0</v>
      </c>
      <c r="J192" s="1460"/>
    </row>
    <row r="193" spans="1:10" ht="27.75" customHeight="1" x14ac:dyDescent="0.25">
      <c r="A193" s="577" t="s">
        <v>496</v>
      </c>
      <c r="B193" s="1478" t="s">
        <v>1474</v>
      </c>
      <c r="C193" s="1517"/>
      <c r="D193" s="1517"/>
      <c r="E193" s="1517"/>
      <c r="F193" s="576" t="s">
        <v>732</v>
      </c>
      <c r="G193" s="1456">
        <f>'BS old'!D123</f>
        <v>0</v>
      </c>
      <c r="H193" s="1458"/>
      <c r="I193" s="1456">
        <f>'BS old'!E123</f>
        <v>0</v>
      </c>
      <c r="J193" s="1460"/>
    </row>
    <row r="194" spans="1:10" ht="27.75" customHeight="1" x14ac:dyDescent="0.25">
      <c r="A194" s="577" t="s">
        <v>499</v>
      </c>
      <c r="B194" s="1557" t="s">
        <v>1539</v>
      </c>
      <c r="C194" s="1558"/>
      <c r="D194" s="1558"/>
      <c r="E194" s="1559"/>
      <c r="F194" s="576" t="s">
        <v>734</v>
      </c>
      <c r="G194" s="1456">
        <f>'BS old'!D124</f>
        <v>0</v>
      </c>
      <c r="H194" s="1458"/>
      <c r="I194" s="1456">
        <f>'BS old'!E124</f>
        <v>0</v>
      </c>
      <c r="J194" s="1460"/>
    </row>
    <row r="195" spans="1:10" s="404" customFormat="1" ht="27.75" customHeight="1" x14ac:dyDescent="0.25">
      <c r="A195" s="577" t="s">
        <v>502</v>
      </c>
      <c r="B195" s="1557" t="s">
        <v>1540</v>
      </c>
      <c r="C195" s="1558"/>
      <c r="D195" s="1558"/>
      <c r="E195" s="1559"/>
      <c r="F195" s="576" t="s">
        <v>736</v>
      </c>
      <c r="G195" s="1456">
        <f>'BS old'!D125</f>
        <v>0</v>
      </c>
      <c r="H195" s="1458"/>
      <c r="I195" s="1456">
        <f>'BS old'!E125</f>
        <v>0</v>
      </c>
      <c r="J195" s="1460"/>
    </row>
    <row r="196" spans="1:10" ht="27.75" customHeight="1" x14ac:dyDescent="0.25">
      <c r="A196" s="577" t="s">
        <v>505</v>
      </c>
      <c r="B196" s="1557" t="s">
        <v>1541</v>
      </c>
      <c r="C196" s="1558"/>
      <c r="D196" s="1558"/>
      <c r="E196" s="1559"/>
      <c r="F196" s="576" t="s">
        <v>738</v>
      </c>
      <c r="G196" s="1456">
        <f>'BS old'!D126</f>
        <v>0</v>
      </c>
      <c r="H196" s="1458"/>
      <c r="I196" s="1456">
        <f>'BS old'!E126</f>
        <v>0</v>
      </c>
      <c r="J196" s="1460"/>
    </row>
    <row r="197" spans="1:10" ht="28.5" customHeight="1" x14ac:dyDescent="0.25">
      <c r="A197" s="577" t="s">
        <v>508</v>
      </c>
      <c r="B197" s="1557" t="s">
        <v>1542</v>
      </c>
      <c r="C197" s="1558"/>
      <c r="D197" s="1558"/>
      <c r="E197" s="1559"/>
      <c r="F197" s="576" t="s">
        <v>740</v>
      </c>
      <c r="G197" s="1456">
        <f>'BS old'!D127</f>
        <v>0</v>
      </c>
      <c r="H197" s="1458"/>
      <c r="I197" s="1456">
        <f>'BS old'!E127</f>
        <v>0</v>
      </c>
      <c r="J197" s="1460"/>
    </row>
    <row r="198" spans="1:10" ht="27.75" customHeight="1" x14ac:dyDescent="0.25">
      <c r="A198" s="577" t="s">
        <v>511</v>
      </c>
      <c r="B198" s="1557" t="s">
        <v>1543</v>
      </c>
      <c r="C198" s="1558"/>
      <c r="D198" s="1558"/>
      <c r="E198" s="1559"/>
      <c r="F198" s="576" t="s">
        <v>742</v>
      </c>
      <c r="G198" s="1456">
        <f>'BS old'!D128</f>
        <v>0</v>
      </c>
      <c r="H198" s="1458"/>
      <c r="I198" s="1456">
        <f>'BS old'!E128</f>
        <v>0</v>
      </c>
      <c r="J198" s="1460"/>
    </row>
    <row r="199" spans="1:10" ht="27.75" customHeight="1" x14ac:dyDescent="0.25">
      <c r="A199" s="577" t="s">
        <v>532</v>
      </c>
      <c r="B199" s="1557" t="s">
        <v>1544</v>
      </c>
      <c r="C199" s="1558"/>
      <c r="D199" s="1558"/>
      <c r="E199" s="1559"/>
      <c r="F199" s="576" t="s">
        <v>744</v>
      </c>
      <c r="G199" s="1456">
        <f>'BS old'!D129</f>
        <v>0</v>
      </c>
      <c r="H199" s="1458"/>
      <c r="I199" s="1456">
        <f>'BS old'!E129</f>
        <v>0</v>
      </c>
      <c r="J199" s="1460"/>
    </row>
    <row r="200" spans="1:10" ht="27.75" customHeight="1" x14ac:dyDescent="0.25">
      <c r="A200" s="577" t="s">
        <v>535</v>
      </c>
      <c r="B200" s="1557" t="s">
        <v>1545</v>
      </c>
      <c r="C200" s="1558"/>
      <c r="D200" s="1558"/>
      <c r="E200" s="1559"/>
      <c r="F200" s="576" t="s">
        <v>746</v>
      </c>
      <c r="G200" s="1456">
        <f>'BS old'!D130</f>
        <v>0</v>
      </c>
      <c r="H200" s="1458"/>
      <c r="I200" s="1456">
        <f>'BS old'!E130</f>
        <v>0</v>
      </c>
      <c r="J200" s="1460"/>
    </row>
    <row r="201" spans="1:10" ht="27.75" customHeight="1" x14ac:dyDescent="0.25">
      <c r="A201" s="577" t="s">
        <v>722</v>
      </c>
      <c r="B201" s="1557" t="s">
        <v>1546</v>
      </c>
      <c r="C201" s="1558"/>
      <c r="D201" s="1558"/>
      <c r="E201" s="1559"/>
      <c r="F201" s="576" t="s">
        <v>748</v>
      </c>
      <c r="G201" s="1456">
        <f>'BS old'!D131</f>
        <v>0</v>
      </c>
      <c r="H201" s="1458"/>
      <c r="I201" s="1456">
        <f>'BS old'!E131</f>
        <v>0</v>
      </c>
      <c r="J201" s="1460"/>
    </row>
    <row r="202" spans="1:10" ht="27.75" customHeight="1" x14ac:dyDescent="0.25">
      <c r="A202" s="578" t="s">
        <v>613</v>
      </c>
      <c r="B202" s="1566" t="s">
        <v>1547</v>
      </c>
      <c r="C202" s="1567"/>
      <c r="D202" s="1567"/>
      <c r="E202" s="1568"/>
      <c r="F202" s="576" t="s">
        <v>750</v>
      </c>
      <c r="G202" s="1456">
        <f>'BS old'!D132</f>
        <v>0</v>
      </c>
      <c r="H202" s="1458"/>
      <c r="I202" s="1456">
        <f>'BS old'!E132</f>
        <v>0</v>
      </c>
      <c r="J202" s="1460"/>
    </row>
    <row r="203" spans="1:10" ht="27.75" customHeight="1" x14ac:dyDescent="0.25">
      <c r="A203" s="580" t="s">
        <v>751</v>
      </c>
      <c r="B203" s="1566" t="s">
        <v>1548</v>
      </c>
      <c r="C203" s="1567"/>
      <c r="D203" s="1567"/>
      <c r="E203" s="1568"/>
      <c r="F203" s="576" t="s">
        <v>753</v>
      </c>
      <c r="G203" s="1456">
        <f>'BS old'!D133</f>
        <v>0</v>
      </c>
      <c r="H203" s="1458"/>
      <c r="I203" s="1456">
        <f>'BS old'!E133</f>
        <v>0</v>
      </c>
      <c r="J203" s="1460"/>
    </row>
    <row r="204" spans="1:10" ht="27.75" customHeight="1" x14ac:dyDescent="0.25">
      <c r="A204" s="577" t="s">
        <v>754</v>
      </c>
      <c r="B204" s="1557" t="s">
        <v>1549</v>
      </c>
      <c r="C204" s="1558"/>
      <c r="D204" s="1558"/>
      <c r="E204" s="1559"/>
      <c r="F204" s="576" t="s">
        <v>756</v>
      </c>
      <c r="G204" s="1456">
        <f>'BS old'!D134</f>
        <v>0</v>
      </c>
      <c r="H204" s="1458"/>
      <c r="I204" s="1456">
        <f>'BS old'!E134</f>
        <v>0</v>
      </c>
      <c r="J204" s="1460"/>
    </row>
    <row r="205" spans="1:10" s="404" customFormat="1" ht="27.75" customHeight="1" x14ac:dyDescent="0.25">
      <c r="A205" s="577" t="s">
        <v>496</v>
      </c>
      <c r="B205" s="1557" t="s">
        <v>1550</v>
      </c>
      <c r="C205" s="1558"/>
      <c r="D205" s="1558"/>
      <c r="E205" s="1559"/>
      <c r="F205" s="576" t="s">
        <v>758</v>
      </c>
      <c r="G205" s="1456">
        <f>'BS old'!D135</f>
        <v>0</v>
      </c>
      <c r="H205" s="1458"/>
      <c r="I205" s="1456">
        <f>'BS old'!E135</f>
        <v>0</v>
      </c>
      <c r="J205" s="1460"/>
    </row>
    <row r="206" spans="1:10" ht="27.75" customHeight="1" x14ac:dyDescent="0.25">
      <c r="A206" s="578" t="s">
        <v>627</v>
      </c>
      <c r="B206" s="1566" t="s">
        <v>1551</v>
      </c>
      <c r="C206" s="1567"/>
      <c r="D206" s="1567"/>
      <c r="E206" s="1568"/>
      <c r="F206" s="576" t="s">
        <v>760</v>
      </c>
      <c r="G206" s="1456">
        <f>'BS old'!D136</f>
        <v>0</v>
      </c>
      <c r="H206" s="1458"/>
      <c r="I206" s="1456">
        <f>'BS old'!E136</f>
        <v>0</v>
      </c>
      <c r="J206" s="1460"/>
    </row>
    <row r="207" spans="1:10" ht="27.75" customHeight="1" x14ac:dyDescent="0.25">
      <c r="A207" s="581" t="s">
        <v>630</v>
      </c>
      <c r="B207" s="1557" t="s">
        <v>1552</v>
      </c>
      <c r="C207" s="1558"/>
      <c r="D207" s="1558"/>
      <c r="E207" s="1559"/>
      <c r="F207" s="576" t="s">
        <v>762</v>
      </c>
      <c r="G207" s="1456">
        <f>'BS old'!D137</f>
        <v>0</v>
      </c>
      <c r="H207" s="1458"/>
      <c r="I207" s="1456">
        <f>'BS old'!E137</f>
        <v>0</v>
      </c>
      <c r="J207" s="1460"/>
    </row>
    <row r="208" spans="1:10" ht="27.75" customHeight="1" x14ac:dyDescent="0.25">
      <c r="A208" s="577" t="s">
        <v>496</v>
      </c>
      <c r="B208" s="1557" t="s">
        <v>1553</v>
      </c>
      <c r="C208" s="1558"/>
      <c r="D208" s="1558"/>
      <c r="E208" s="1559"/>
      <c r="F208" s="576" t="s">
        <v>764</v>
      </c>
      <c r="G208" s="1456">
        <f>'BS old'!D138</f>
        <v>0</v>
      </c>
      <c r="H208" s="1458"/>
      <c r="I208" s="1456">
        <f>'BS old'!E138</f>
        <v>0</v>
      </c>
      <c r="J208" s="1460"/>
    </row>
    <row r="209" spans="1:10" s="404" customFormat="1" ht="27.75" customHeight="1" x14ac:dyDescent="0.25">
      <c r="A209" s="577" t="s">
        <v>499</v>
      </c>
      <c r="B209" s="1557" t="s">
        <v>1554</v>
      </c>
      <c r="C209" s="1558"/>
      <c r="D209" s="1558"/>
      <c r="E209" s="1559"/>
      <c r="F209" s="576" t="s">
        <v>766</v>
      </c>
      <c r="G209" s="1456">
        <f>'BS old'!D139</f>
        <v>0</v>
      </c>
      <c r="H209" s="1458"/>
      <c r="I209" s="1456">
        <f>'BS old'!E139</f>
        <v>0</v>
      </c>
      <c r="J209" s="1460"/>
    </row>
    <row r="210" spans="1:10" ht="27.75" customHeight="1" thickBot="1" x14ac:dyDescent="0.3">
      <c r="A210" s="458" t="s">
        <v>502</v>
      </c>
      <c r="B210" s="1560" t="s">
        <v>1555</v>
      </c>
      <c r="C210" s="1561"/>
      <c r="D210" s="1561"/>
      <c r="E210" s="1562"/>
      <c r="F210" s="576" t="s">
        <v>768</v>
      </c>
      <c r="G210" s="1563">
        <f>'BS old'!D140</f>
        <v>0</v>
      </c>
      <c r="H210" s="1564"/>
      <c r="I210" s="1563">
        <f>'BS old'!E140</f>
        <v>0</v>
      </c>
      <c r="J210" s="1565"/>
    </row>
    <row r="211" spans="1:10" ht="24.75" customHeight="1" x14ac:dyDescent="0.25"/>
    <row r="212" spans="1:10" ht="24.75" customHeight="1" x14ac:dyDescent="0.25"/>
    <row r="213" spans="1:10" ht="24.75" customHeight="1" x14ac:dyDescent="0.25"/>
  </sheetData>
  <mergeCells count="692">
    <mergeCell ref="B209:E209"/>
    <mergeCell ref="G209:H209"/>
    <mergeCell ref="I209:J209"/>
    <mergeCell ref="B210:E210"/>
    <mergeCell ref="G210:H210"/>
    <mergeCell ref="I210:J210"/>
    <mergeCell ref="B207:E207"/>
    <mergeCell ref="G207:H207"/>
    <mergeCell ref="I207:J207"/>
    <mergeCell ref="B208:E208"/>
    <mergeCell ref="G208:H208"/>
    <mergeCell ref="I208:J208"/>
    <mergeCell ref="B205:E205"/>
    <mergeCell ref="G205:H205"/>
    <mergeCell ref="I205:J205"/>
    <mergeCell ref="B206:E206"/>
    <mergeCell ref="G206:H206"/>
    <mergeCell ref="I206:J206"/>
    <mergeCell ref="B203:E203"/>
    <mergeCell ref="G203:H203"/>
    <mergeCell ref="I203:J203"/>
    <mergeCell ref="B204:E204"/>
    <mergeCell ref="G204:H204"/>
    <mergeCell ref="I204:J204"/>
    <mergeCell ref="B201:E201"/>
    <mergeCell ref="G201:H201"/>
    <mergeCell ref="I201:J201"/>
    <mergeCell ref="B202:E202"/>
    <mergeCell ref="G202:H202"/>
    <mergeCell ref="I202:J202"/>
    <mergeCell ref="B199:E199"/>
    <mergeCell ref="G199:H199"/>
    <mergeCell ref="I199:J199"/>
    <mergeCell ref="B200:E200"/>
    <mergeCell ref="G200:H200"/>
    <mergeCell ref="I200:J200"/>
    <mergeCell ref="B197:E197"/>
    <mergeCell ref="G197:H197"/>
    <mergeCell ref="I197:J197"/>
    <mergeCell ref="B198:E198"/>
    <mergeCell ref="G198:H198"/>
    <mergeCell ref="I198:J198"/>
    <mergeCell ref="B195:E195"/>
    <mergeCell ref="G195:H195"/>
    <mergeCell ref="I195:J195"/>
    <mergeCell ref="B196:E196"/>
    <mergeCell ref="G196:H196"/>
    <mergeCell ref="I196:J196"/>
    <mergeCell ref="B193:E193"/>
    <mergeCell ref="G193:H193"/>
    <mergeCell ref="I193:J193"/>
    <mergeCell ref="B194:E194"/>
    <mergeCell ref="G194:H194"/>
    <mergeCell ref="I194:J194"/>
    <mergeCell ref="B191:E191"/>
    <mergeCell ref="G191:H191"/>
    <mergeCell ref="I191:J191"/>
    <mergeCell ref="B192:E192"/>
    <mergeCell ref="G192:H192"/>
    <mergeCell ref="I192:J192"/>
    <mergeCell ref="B189:E189"/>
    <mergeCell ref="G189:H189"/>
    <mergeCell ref="I189:J189"/>
    <mergeCell ref="B190:E190"/>
    <mergeCell ref="G190:H190"/>
    <mergeCell ref="I190:J190"/>
    <mergeCell ref="B187:E187"/>
    <mergeCell ref="G187:H187"/>
    <mergeCell ref="I187:J187"/>
    <mergeCell ref="B188:E188"/>
    <mergeCell ref="G188:H188"/>
    <mergeCell ref="I188:J188"/>
    <mergeCell ref="B185:E185"/>
    <mergeCell ref="G185:H185"/>
    <mergeCell ref="I185:J185"/>
    <mergeCell ref="B186:E186"/>
    <mergeCell ref="G186:H186"/>
    <mergeCell ref="I186:J186"/>
    <mergeCell ref="B183:E183"/>
    <mergeCell ref="G183:H183"/>
    <mergeCell ref="I183:J183"/>
    <mergeCell ref="B184:E184"/>
    <mergeCell ref="G184:H184"/>
    <mergeCell ref="I184:J184"/>
    <mergeCell ref="B181:E181"/>
    <mergeCell ref="G181:H181"/>
    <mergeCell ref="I181:J181"/>
    <mergeCell ref="B182:E182"/>
    <mergeCell ref="G182:H182"/>
    <mergeCell ref="I182:J182"/>
    <mergeCell ref="B179:E179"/>
    <mergeCell ref="G179:H179"/>
    <mergeCell ref="I179:J179"/>
    <mergeCell ref="B180:E180"/>
    <mergeCell ref="G180:H180"/>
    <mergeCell ref="I180:J180"/>
    <mergeCell ref="B177:E177"/>
    <mergeCell ref="G177:H177"/>
    <mergeCell ref="I177:J177"/>
    <mergeCell ref="B178:E178"/>
    <mergeCell ref="G178:H178"/>
    <mergeCell ref="I178:J178"/>
    <mergeCell ref="B175:E175"/>
    <mergeCell ref="G175:H175"/>
    <mergeCell ref="I175:J175"/>
    <mergeCell ref="B176:E176"/>
    <mergeCell ref="G176:H176"/>
    <mergeCell ref="I176:J176"/>
    <mergeCell ref="B173:E173"/>
    <mergeCell ref="G173:H173"/>
    <mergeCell ref="I173:J173"/>
    <mergeCell ref="B174:E174"/>
    <mergeCell ref="G174:H174"/>
    <mergeCell ref="I174:J174"/>
    <mergeCell ref="B171:E171"/>
    <mergeCell ref="G171:H171"/>
    <mergeCell ref="I171:J171"/>
    <mergeCell ref="B172:E172"/>
    <mergeCell ref="G172:H172"/>
    <mergeCell ref="I172:J172"/>
    <mergeCell ref="B169:E169"/>
    <mergeCell ref="G169:H169"/>
    <mergeCell ref="I169:J169"/>
    <mergeCell ref="B170:E170"/>
    <mergeCell ref="G170:H170"/>
    <mergeCell ref="I170:J170"/>
    <mergeCell ref="B167:E167"/>
    <mergeCell ref="G167:H167"/>
    <mergeCell ref="I167:J167"/>
    <mergeCell ref="B168:E168"/>
    <mergeCell ref="G168:H168"/>
    <mergeCell ref="I168:J168"/>
    <mergeCell ref="B165:E165"/>
    <mergeCell ref="G165:H165"/>
    <mergeCell ref="I165:J165"/>
    <mergeCell ref="B166:E166"/>
    <mergeCell ref="G166:H166"/>
    <mergeCell ref="I166:J166"/>
    <mergeCell ref="B163:E163"/>
    <mergeCell ref="G163:H163"/>
    <mergeCell ref="I163:J163"/>
    <mergeCell ref="B164:E164"/>
    <mergeCell ref="G164:H164"/>
    <mergeCell ref="I164:J164"/>
    <mergeCell ref="B161:E161"/>
    <mergeCell ref="G161:H161"/>
    <mergeCell ref="I161:J161"/>
    <mergeCell ref="B162:E162"/>
    <mergeCell ref="G162:H162"/>
    <mergeCell ref="I162:J162"/>
    <mergeCell ref="B159:E159"/>
    <mergeCell ref="G159:H159"/>
    <mergeCell ref="I159:J159"/>
    <mergeCell ref="B160:E160"/>
    <mergeCell ref="G160:H160"/>
    <mergeCell ref="I160:J160"/>
    <mergeCell ref="B157:E157"/>
    <mergeCell ref="G157:H157"/>
    <mergeCell ref="I157:J157"/>
    <mergeCell ref="B158:E158"/>
    <mergeCell ref="G158:H158"/>
    <mergeCell ref="I158:J158"/>
    <mergeCell ref="B155:E155"/>
    <mergeCell ref="G155:H155"/>
    <mergeCell ref="I155:J155"/>
    <mergeCell ref="B156:E156"/>
    <mergeCell ref="G156:H156"/>
    <mergeCell ref="I156:J156"/>
    <mergeCell ref="B153:E153"/>
    <mergeCell ref="G153:H153"/>
    <mergeCell ref="I153:J153"/>
    <mergeCell ref="B154:E154"/>
    <mergeCell ref="G154:H154"/>
    <mergeCell ref="I154:J154"/>
    <mergeCell ref="B151:E151"/>
    <mergeCell ref="G151:H151"/>
    <mergeCell ref="I151:J151"/>
    <mergeCell ref="B152:E152"/>
    <mergeCell ref="G152:H152"/>
    <mergeCell ref="I152:J152"/>
    <mergeCell ref="B149:E149"/>
    <mergeCell ref="G149:H149"/>
    <mergeCell ref="I149:J149"/>
    <mergeCell ref="B150:E150"/>
    <mergeCell ref="G150:H150"/>
    <mergeCell ref="I150:J150"/>
    <mergeCell ref="A147:A148"/>
    <mergeCell ref="B147:B148"/>
    <mergeCell ref="C147:C148"/>
    <mergeCell ref="D147:F147"/>
    <mergeCell ref="G147:I147"/>
    <mergeCell ref="D148:F148"/>
    <mergeCell ref="H148:J148"/>
    <mergeCell ref="A145:A146"/>
    <mergeCell ref="B145:B146"/>
    <mergeCell ref="C145:C146"/>
    <mergeCell ref="D145:F145"/>
    <mergeCell ref="G145:I145"/>
    <mergeCell ref="D146:F146"/>
    <mergeCell ref="H146:J146"/>
    <mergeCell ref="A143:A144"/>
    <mergeCell ref="B143:B144"/>
    <mergeCell ref="C143:C144"/>
    <mergeCell ref="D143:F143"/>
    <mergeCell ref="G143:I143"/>
    <mergeCell ref="D144:F144"/>
    <mergeCell ref="H144:J144"/>
    <mergeCell ref="A141:A142"/>
    <mergeCell ref="B141:B142"/>
    <mergeCell ref="C141:C142"/>
    <mergeCell ref="D141:F141"/>
    <mergeCell ref="G141:I141"/>
    <mergeCell ref="D142:F142"/>
    <mergeCell ref="H142:J142"/>
    <mergeCell ref="A139:A140"/>
    <mergeCell ref="B139:B140"/>
    <mergeCell ref="C139:C140"/>
    <mergeCell ref="D139:F139"/>
    <mergeCell ref="G139:I139"/>
    <mergeCell ref="D140:F140"/>
    <mergeCell ref="H140:J140"/>
    <mergeCell ref="A137:A138"/>
    <mergeCell ref="B137:B138"/>
    <mergeCell ref="C137:C138"/>
    <mergeCell ref="D137:F137"/>
    <mergeCell ref="G137:I137"/>
    <mergeCell ref="D138:F138"/>
    <mergeCell ref="H138:J138"/>
    <mergeCell ref="A135:A136"/>
    <mergeCell ref="B135:B136"/>
    <mergeCell ref="C135:C136"/>
    <mergeCell ref="D135:F135"/>
    <mergeCell ref="G135:I135"/>
    <mergeCell ref="D136:F136"/>
    <mergeCell ref="H136:J136"/>
    <mergeCell ref="A133:A134"/>
    <mergeCell ref="B133:B134"/>
    <mergeCell ref="C133:C134"/>
    <mergeCell ref="D133:F133"/>
    <mergeCell ref="G133:I133"/>
    <mergeCell ref="D134:F134"/>
    <mergeCell ref="H134:J134"/>
    <mergeCell ref="A131:A132"/>
    <mergeCell ref="B131:B132"/>
    <mergeCell ref="C131:C132"/>
    <mergeCell ref="D131:F131"/>
    <mergeCell ref="G131:I131"/>
    <mergeCell ref="D132:F132"/>
    <mergeCell ref="H132:J132"/>
    <mergeCell ref="A128:A130"/>
    <mergeCell ref="B128:B130"/>
    <mergeCell ref="C128:C130"/>
    <mergeCell ref="D128:H128"/>
    <mergeCell ref="I128:J129"/>
    <mergeCell ref="D129:D130"/>
    <mergeCell ref="E129:F129"/>
    <mergeCell ref="G129:H130"/>
    <mergeCell ref="E130:F130"/>
    <mergeCell ref="I130:J130"/>
    <mergeCell ref="A126:A127"/>
    <mergeCell ref="B126:B127"/>
    <mergeCell ref="C126:C127"/>
    <mergeCell ref="D126:F126"/>
    <mergeCell ref="G126:I126"/>
    <mergeCell ref="D127:F127"/>
    <mergeCell ref="H127:J127"/>
    <mergeCell ref="A124:A125"/>
    <mergeCell ref="B124:B125"/>
    <mergeCell ref="C124:C125"/>
    <mergeCell ref="D124:F124"/>
    <mergeCell ref="G124:I124"/>
    <mergeCell ref="D125:F125"/>
    <mergeCell ref="H125:J125"/>
    <mergeCell ref="A122:A123"/>
    <mergeCell ref="B122:B123"/>
    <mergeCell ref="C122:C123"/>
    <mergeCell ref="D122:F122"/>
    <mergeCell ref="G122:I122"/>
    <mergeCell ref="D123:F123"/>
    <mergeCell ref="H123:J123"/>
    <mergeCell ref="A120:A121"/>
    <mergeCell ref="B120:B121"/>
    <mergeCell ref="C120:C121"/>
    <mergeCell ref="D120:F120"/>
    <mergeCell ref="G120:I120"/>
    <mergeCell ref="D121:F121"/>
    <mergeCell ref="H121:J121"/>
    <mergeCell ref="A118:A119"/>
    <mergeCell ref="B118:B119"/>
    <mergeCell ref="C118:C119"/>
    <mergeCell ref="D118:F118"/>
    <mergeCell ref="G118:I118"/>
    <mergeCell ref="D119:F119"/>
    <mergeCell ref="H119:J119"/>
    <mergeCell ref="A116:A117"/>
    <mergeCell ref="B116:B117"/>
    <mergeCell ref="C116:C117"/>
    <mergeCell ref="D116:F116"/>
    <mergeCell ref="G116:I116"/>
    <mergeCell ref="D117:F117"/>
    <mergeCell ref="H117:J117"/>
    <mergeCell ref="A114:A115"/>
    <mergeCell ref="B114:B115"/>
    <mergeCell ref="C114:C115"/>
    <mergeCell ref="D114:F114"/>
    <mergeCell ref="G114:I114"/>
    <mergeCell ref="D115:F115"/>
    <mergeCell ref="H115:J115"/>
    <mergeCell ref="A112:A113"/>
    <mergeCell ref="B112:B113"/>
    <mergeCell ref="C112:C113"/>
    <mergeCell ref="D112:F112"/>
    <mergeCell ref="G112:I112"/>
    <mergeCell ref="D113:F113"/>
    <mergeCell ref="H113:J113"/>
    <mergeCell ref="A110:A111"/>
    <mergeCell ref="B110:B111"/>
    <mergeCell ref="C110:C111"/>
    <mergeCell ref="D110:F110"/>
    <mergeCell ref="G110:I110"/>
    <mergeCell ref="D111:F111"/>
    <mergeCell ref="H111:J111"/>
    <mergeCell ref="A108:A109"/>
    <mergeCell ref="B108:B109"/>
    <mergeCell ref="C108:C109"/>
    <mergeCell ref="D108:F108"/>
    <mergeCell ref="G108:I108"/>
    <mergeCell ref="D109:F109"/>
    <mergeCell ref="H109:J109"/>
    <mergeCell ref="A106:A107"/>
    <mergeCell ref="B106:B107"/>
    <mergeCell ref="C106:C107"/>
    <mergeCell ref="D106:F106"/>
    <mergeCell ref="G106:I106"/>
    <mergeCell ref="D107:F107"/>
    <mergeCell ref="H107:J107"/>
    <mergeCell ref="A104:A105"/>
    <mergeCell ref="B104:B105"/>
    <mergeCell ref="C104:C105"/>
    <mergeCell ref="D104:F104"/>
    <mergeCell ref="G104:I104"/>
    <mergeCell ref="D105:F105"/>
    <mergeCell ref="H105:J105"/>
    <mergeCell ref="A102:A103"/>
    <mergeCell ref="B102:B103"/>
    <mergeCell ref="C102:C103"/>
    <mergeCell ref="D102:F102"/>
    <mergeCell ref="G102:I102"/>
    <mergeCell ref="D103:F103"/>
    <mergeCell ref="H103:J103"/>
    <mergeCell ref="A100:A101"/>
    <mergeCell ref="B100:B101"/>
    <mergeCell ref="C100:C101"/>
    <mergeCell ref="D100:F100"/>
    <mergeCell ref="G100:I100"/>
    <mergeCell ref="D101:F101"/>
    <mergeCell ref="H101:J101"/>
    <mergeCell ref="A98:A99"/>
    <mergeCell ref="B98:B99"/>
    <mergeCell ref="C98:C99"/>
    <mergeCell ref="D98:F98"/>
    <mergeCell ref="G98:I98"/>
    <mergeCell ref="D99:F99"/>
    <mergeCell ref="H99:J99"/>
    <mergeCell ref="A95:A97"/>
    <mergeCell ref="B95:B97"/>
    <mergeCell ref="C95:C97"/>
    <mergeCell ref="D95:H95"/>
    <mergeCell ref="I95:J96"/>
    <mergeCell ref="D96:D97"/>
    <mergeCell ref="E96:F96"/>
    <mergeCell ref="G96:H97"/>
    <mergeCell ref="E97:F97"/>
    <mergeCell ref="I97:J97"/>
    <mergeCell ref="A93:A94"/>
    <mergeCell ref="B93:B94"/>
    <mergeCell ref="C93:C94"/>
    <mergeCell ref="D93:F93"/>
    <mergeCell ref="G93:I93"/>
    <mergeCell ref="D94:F94"/>
    <mergeCell ref="H94:J94"/>
    <mergeCell ref="A91:A92"/>
    <mergeCell ref="B91:B92"/>
    <mergeCell ref="C91:C92"/>
    <mergeCell ref="D91:F91"/>
    <mergeCell ref="G91:I91"/>
    <mergeCell ref="D92:F92"/>
    <mergeCell ref="H92:J92"/>
    <mergeCell ref="A89:A90"/>
    <mergeCell ref="B89:B90"/>
    <mergeCell ref="C89:C90"/>
    <mergeCell ref="D89:F89"/>
    <mergeCell ref="G89:I89"/>
    <mergeCell ref="D90:F90"/>
    <mergeCell ref="H90:J90"/>
    <mergeCell ref="A87:A88"/>
    <mergeCell ref="B87:B88"/>
    <mergeCell ref="C87:C88"/>
    <mergeCell ref="D87:F87"/>
    <mergeCell ref="G87:I87"/>
    <mergeCell ref="D88:F88"/>
    <mergeCell ref="H88:J88"/>
    <mergeCell ref="A85:A86"/>
    <mergeCell ref="B85:B86"/>
    <mergeCell ref="C85:C86"/>
    <mergeCell ref="D85:F85"/>
    <mergeCell ref="G85:I85"/>
    <mergeCell ref="D86:F86"/>
    <mergeCell ref="H86:J86"/>
    <mergeCell ref="A83:A84"/>
    <mergeCell ref="B83:B84"/>
    <mergeCell ref="C83:C84"/>
    <mergeCell ref="D83:F83"/>
    <mergeCell ref="G83:I83"/>
    <mergeCell ref="D84:F84"/>
    <mergeCell ref="H84:J84"/>
    <mergeCell ref="A81:A82"/>
    <mergeCell ref="B81:B82"/>
    <mergeCell ref="C81:C82"/>
    <mergeCell ref="D81:F81"/>
    <mergeCell ref="G81:I81"/>
    <mergeCell ref="D82:F82"/>
    <mergeCell ref="H82:J82"/>
    <mergeCell ref="A79:A80"/>
    <mergeCell ref="B79:B80"/>
    <mergeCell ref="C79:C80"/>
    <mergeCell ref="D79:F79"/>
    <mergeCell ref="G79:I79"/>
    <mergeCell ref="D80:F80"/>
    <mergeCell ref="H80:J80"/>
    <mergeCell ref="A77:A78"/>
    <mergeCell ref="B77:B78"/>
    <mergeCell ref="C77:C78"/>
    <mergeCell ref="D77:F77"/>
    <mergeCell ref="G77:I77"/>
    <mergeCell ref="D78:F78"/>
    <mergeCell ref="H78:J78"/>
    <mergeCell ref="A75:A76"/>
    <mergeCell ref="B75:B76"/>
    <mergeCell ref="C75:C76"/>
    <mergeCell ref="D75:F75"/>
    <mergeCell ref="G75:I75"/>
    <mergeCell ref="D76:F76"/>
    <mergeCell ref="H76:J76"/>
    <mergeCell ref="A73:A74"/>
    <mergeCell ref="B73:B74"/>
    <mergeCell ref="C73:C74"/>
    <mergeCell ref="D73:F73"/>
    <mergeCell ref="G73:I73"/>
    <mergeCell ref="D74:F74"/>
    <mergeCell ref="H74:J74"/>
    <mergeCell ref="A71:A72"/>
    <mergeCell ref="B71:B72"/>
    <mergeCell ref="C71:C72"/>
    <mergeCell ref="D71:F71"/>
    <mergeCell ref="G71:I71"/>
    <mergeCell ref="D72:F72"/>
    <mergeCell ref="H72:J72"/>
    <mergeCell ref="A69:A70"/>
    <mergeCell ref="B69:B70"/>
    <mergeCell ref="C69:C70"/>
    <mergeCell ref="D69:F69"/>
    <mergeCell ref="G69:I69"/>
    <mergeCell ref="D70:F70"/>
    <mergeCell ref="H70:J70"/>
    <mergeCell ref="A67:A68"/>
    <mergeCell ref="B67:B68"/>
    <mergeCell ref="C67:C68"/>
    <mergeCell ref="D67:F67"/>
    <mergeCell ref="G67:I67"/>
    <mergeCell ref="D68:F68"/>
    <mergeCell ref="H68:J68"/>
    <mergeCell ref="A64:A66"/>
    <mergeCell ref="B64:B66"/>
    <mergeCell ref="C64:C66"/>
    <mergeCell ref="D64:H64"/>
    <mergeCell ref="I64:J65"/>
    <mergeCell ref="D65:D66"/>
    <mergeCell ref="E65:F65"/>
    <mergeCell ref="G65:H66"/>
    <mergeCell ref="E66:F66"/>
    <mergeCell ref="I66:J66"/>
    <mergeCell ref="A62:A63"/>
    <mergeCell ref="B62:B63"/>
    <mergeCell ref="C62:C63"/>
    <mergeCell ref="D62:F62"/>
    <mergeCell ref="G62:I62"/>
    <mergeCell ref="D63:F63"/>
    <mergeCell ref="H63:J63"/>
    <mergeCell ref="A60:A61"/>
    <mergeCell ref="B60:B61"/>
    <mergeCell ref="C60:C61"/>
    <mergeCell ref="D60:F60"/>
    <mergeCell ref="G60:I60"/>
    <mergeCell ref="D61:F61"/>
    <mergeCell ref="H61:J61"/>
    <mergeCell ref="A58:A59"/>
    <mergeCell ref="B58:B59"/>
    <mergeCell ref="C58:C59"/>
    <mergeCell ref="D58:F58"/>
    <mergeCell ref="G58:I58"/>
    <mergeCell ref="D59:F59"/>
    <mergeCell ref="H59:J59"/>
    <mergeCell ref="A56:A57"/>
    <mergeCell ref="B56:B57"/>
    <mergeCell ref="C56:C57"/>
    <mergeCell ref="D56:F56"/>
    <mergeCell ref="G56:I56"/>
    <mergeCell ref="D57:F57"/>
    <mergeCell ref="H57:J57"/>
    <mergeCell ref="A54:A55"/>
    <mergeCell ref="B54:B55"/>
    <mergeCell ref="C54:C55"/>
    <mergeCell ref="D54:F54"/>
    <mergeCell ref="G54:I54"/>
    <mergeCell ref="D55:F55"/>
    <mergeCell ref="H55:J55"/>
    <mergeCell ref="A52:A53"/>
    <mergeCell ref="B52:B53"/>
    <mergeCell ref="C52:C53"/>
    <mergeCell ref="D52:F52"/>
    <mergeCell ref="G52:I52"/>
    <mergeCell ref="D53:F53"/>
    <mergeCell ref="H53:J53"/>
    <mergeCell ref="A50:A51"/>
    <mergeCell ref="B50:B51"/>
    <mergeCell ref="C50:C51"/>
    <mergeCell ref="D50:F50"/>
    <mergeCell ref="G50:I50"/>
    <mergeCell ref="D51:F51"/>
    <mergeCell ref="H51:J51"/>
    <mergeCell ref="A48:A49"/>
    <mergeCell ref="B48:B49"/>
    <mergeCell ref="C48:C49"/>
    <mergeCell ref="D48:F48"/>
    <mergeCell ref="G48:I48"/>
    <mergeCell ref="D49:F49"/>
    <mergeCell ref="H49:J49"/>
    <mergeCell ref="A46:A47"/>
    <mergeCell ref="B46:B47"/>
    <mergeCell ref="C46:C47"/>
    <mergeCell ref="D46:F46"/>
    <mergeCell ref="G46:I46"/>
    <mergeCell ref="D47:F47"/>
    <mergeCell ref="H47:J47"/>
    <mergeCell ref="A44:A45"/>
    <mergeCell ref="B44:B45"/>
    <mergeCell ref="C44:C45"/>
    <mergeCell ref="D44:F44"/>
    <mergeCell ref="G44:I44"/>
    <mergeCell ref="D45:F45"/>
    <mergeCell ref="H45:J45"/>
    <mergeCell ref="A42:A43"/>
    <mergeCell ref="B42:B43"/>
    <mergeCell ref="C42:C43"/>
    <mergeCell ref="D42:F42"/>
    <mergeCell ref="G42:I42"/>
    <mergeCell ref="D43:F43"/>
    <mergeCell ref="H43:J43"/>
    <mergeCell ref="A40:A41"/>
    <mergeCell ref="B40:B41"/>
    <mergeCell ref="C40:C41"/>
    <mergeCell ref="D40:F40"/>
    <mergeCell ref="G40:I40"/>
    <mergeCell ref="D41:F41"/>
    <mergeCell ref="H41:J41"/>
    <mergeCell ref="A38:A39"/>
    <mergeCell ref="B38:B39"/>
    <mergeCell ref="C38:C39"/>
    <mergeCell ref="D38:F38"/>
    <mergeCell ref="G38:I38"/>
    <mergeCell ref="D39:F39"/>
    <mergeCell ref="H39:J39"/>
    <mergeCell ref="A36:A37"/>
    <mergeCell ref="B36:B37"/>
    <mergeCell ref="C36:C37"/>
    <mergeCell ref="D36:F36"/>
    <mergeCell ref="G36:I36"/>
    <mergeCell ref="D37:F37"/>
    <mergeCell ref="H37:J37"/>
    <mergeCell ref="A33:A35"/>
    <mergeCell ref="B33:B35"/>
    <mergeCell ref="C33:C35"/>
    <mergeCell ref="D33:H33"/>
    <mergeCell ref="I33:J34"/>
    <mergeCell ref="D34:D35"/>
    <mergeCell ref="E34:F34"/>
    <mergeCell ref="G34:H35"/>
    <mergeCell ref="E35:F35"/>
    <mergeCell ref="I35:J35"/>
    <mergeCell ref="A31:A32"/>
    <mergeCell ref="B31:B32"/>
    <mergeCell ref="C31:C32"/>
    <mergeCell ref="D31:F31"/>
    <mergeCell ref="G31:I31"/>
    <mergeCell ref="D32:F32"/>
    <mergeCell ref="H32:J32"/>
    <mergeCell ref="A29:A30"/>
    <mergeCell ref="B29:B30"/>
    <mergeCell ref="C29:C30"/>
    <mergeCell ref="D29:F29"/>
    <mergeCell ref="G29:I29"/>
    <mergeCell ref="D30:F30"/>
    <mergeCell ref="H30:J30"/>
    <mergeCell ref="A27:A28"/>
    <mergeCell ref="B27:B28"/>
    <mergeCell ref="C27:C28"/>
    <mergeCell ref="D27:F27"/>
    <mergeCell ref="G27:I27"/>
    <mergeCell ref="D28:F28"/>
    <mergeCell ref="H28:J28"/>
    <mergeCell ref="A25:A26"/>
    <mergeCell ref="B25:B26"/>
    <mergeCell ref="C25:C26"/>
    <mergeCell ref="D25:F25"/>
    <mergeCell ref="G25:I25"/>
    <mergeCell ref="D26:F26"/>
    <mergeCell ref="H26:J26"/>
    <mergeCell ref="A23:A24"/>
    <mergeCell ref="B23:B24"/>
    <mergeCell ref="C23:C24"/>
    <mergeCell ref="D23:F23"/>
    <mergeCell ref="G23:I23"/>
    <mergeCell ref="D24:F24"/>
    <mergeCell ref="H24:J24"/>
    <mergeCell ref="A21:A22"/>
    <mergeCell ref="B21:B22"/>
    <mergeCell ref="C21:C22"/>
    <mergeCell ref="D21:F21"/>
    <mergeCell ref="G21:I21"/>
    <mergeCell ref="D22:F22"/>
    <mergeCell ref="H22:J22"/>
    <mergeCell ref="A19:A20"/>
    <mergeCell ref="B19:B20"/>
    <mergeCell ref="C19:C20"/>
    <mergeCell ref="D19:F19"/>
    <mergeCell ref="G19:I19"/>
    <mergeCell ref="D20:F20"/>
    <mergeCell ref="H20:J20"/>
    <mergeCell ref="A17:A18"/>
    <mergeCell ref="B17:B18"/>
    <mergeCell ref="C17:C18"/>
    <mergeCell ref="D17:F17"/>
    <mergeCell ref="G17:I17"/>
    <mergeCell ref="D18:F18"/>
    <mergeCell ref="H18:J18"/>
    <mergeCell ref="A15:A16"/>
    <mergeCell ref="B15:B16"/>
    <mergeCell ref="C15:C16"/>
    <mergeCell ref="D15:F15"/>
    <mergeCell ref="G15:I15"/>
    <mergeCell ref="D16:F16"/>
    <mergeCell ref="H16:J16"/>
    <mergeCell ref="A13:A14"/>
    <mergeCell ref="B13:B14"/>
    <mergeCell ref="C13:C14"/>
    <mergeCell ref="D13:F13"/>
    <mergeCell ref="G13:I13"/>
    <mergeCell ref="D14:F14"/>
    <mergeCell ref="H14:J14"/>
    <mergeCell ref="A11:A12"/>
    <mergeCell ref="B11:B12"/>
    <mergeCell ref="C11:C12"/>
    <mergeCell ref="D11:F11"/>
    <mergeCell ref="G11:I11"/>
    <mergeCell ref="D12:F12"/>
    <mergeCell ref="H12:J12"/>
    <mergeCell ref="A9:A10"/>
    <mergeCell ref="B9:B10"/>
    <mergeCell ref="C9:C10"/>
    <mergeCell ref="D9:F9"/>
    <mergeCell ref="G9:I9"/>
    <mergeCell ref="D10:F10"/>
    <mergeCell ref="H10:J10"/>
    <mergeCell ref="I6:J6"/>
    <mergeCell ref="A7:A8"/>
    <mergeCell ref="B7:B8"/>
    <mergeCell ref="C7:C8"/>
    <mergeCell ref="D7:F7"/>
    <mergeCell ref="G7:I7"/>
    <mergeCell ref="D8:F8"/>
    <mergeCell ref="H8:J8"/>
    <mergeCell ref="B2:C2"/>
    <mergeCell ref="A4:A6"/>
    <mergeCell ref="B4:B6"/>
    <mergeCell ref="C4:C6"/>
    <mergeCell ref="D4:H4"/>
    <mergeCell ref="I4:J5"/>
    <mergeCell ref="D5:D6"/>
    <mergeCell ref="E5:F5"/>
    <mergeCell ref="G5:H6"/>
    <mergeCell ref="E6:F6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25947/1/2010&amp;RSeite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AM53"/>
  <sheetViews>
    <sheetView showGridLines="0" view="pageBreakPreview" zoomScaleNormal="100" zoomScaleSheetLayoutView="100" workbookViewId="0">
      <selection activeCell="AG5" sqref="AG5"/>
    </sheetView>
  </sheetViews>
  <sheetFormatPr defaultColWidth="9.140625" defaultRowHeight="12.75" x14ac:dyDescent="0.25"/>
  <cols>
    <col min="1" max="10" width="2.5703125" style="583" customWidth="1"/>
    <col min="11" max="11" width="3.42578125" style="583" customWidth="1"/>
    <col min="12" max="36" width="2.5703125" style="583" customWidth="1"/>
    <col min="37" max="37" width="2.140625" style="583" customWidth="1"/>
    <col min="38" max="38" width="1.85546875" style="583" customWidth="1"/>
    <col min="39" max="39" width="2.140625" style="583" customWidth="1"/>
    <col min="40" max="45" width="2.5703125" style="583" customWidth="1"/>
    <col min="46" max="46" width="7.7109375" style="583" customWidth="1"/>
    <col min="47" max="61" width="2.5703125" style="583" customWidth="1"/>
    <col min="62" max="16384" width="9.140625" style="583"/>
  </cols>
  <sheetData>
    <row r="1" spans="1:38" x14ac:dyDescent="0.25">
      <c r="B1" s="582" t="s">
        <v>1124</v>
      </c>
    </row>
    <row r="2" spans="1:38" s="454" customFormat="1" ht="18.75" thickBot="1" x14ac:dyDescent="0.3">
      <c r="C2" s="582"/>
      <c r="N2" s="450" t="s">
        <v>1556</v>
      </c>
    </row>
    <row r="3" spans="1:38" s="351" customFormat="1" ht="21" customHeight="1" thickBot="1" x14ac:dyDescent="0.3">
      <c r="B3" s="641" t="s">
        <v>1557</v>
      </c>
      <c r="C3" s="584"/>
      <c r="D3" s="585"/>
      <c r="E3" s="585"/>
      <c r="F3" s="585"/>
      <c r="G3" s="585"/>
      <c r="H3" s="585"/>
      <c r="I3" s="585"/>
      <c r="J3" s="586"/>
      <c r="K3" s="585"/>
      <c r="L3" s="587"/>
      <c r="N3" s="450" t="s">
        <v>1558</v>
      </c>
      <c r="Q3" s="450"/>
    </row>
    <row r="4" spans="1:38" ht="13.5" thickBot="1" x14ac:dyDescent="0.3"/>
    <row r="5" spans="1:38" ht="28.5" customHeight="1" thickBot="1" x14ac:dyDescent="0.3">
      <c r="K5" s="621" t="s">
        <v>1391</v>
      </c>
      <c r="L5" s="448" t="e">
        <f>+MID(#REF!,1,1)</f>
        <v>#REF!</v>
      </c>
      <c r="M5" s="448" t="e">
        <f>+MID(#REF!,2,1)</f>
        <v>#REF!</v>
      </c>
      <c r="N5" s="448" t="s">
        <v>953</v>
      </c>
      <c r="O5" s="448" t="e">
        <f>LEFT(#REF!,1)</f>
        <v>#REF!</v>
      </c>
      <c r="P5" s="448" t="e">
        <f>RIGHT(#REF!,1)</f>
        <v>#REF!</v>
      </c>
      <c r="Q5" s="448" t="s">
        <v>953</v>
      </c>
      <c r="R5" s="448" t="e">
        <f>+LEFT(#REF!,1)</f>
        <v>#REF!</v>
      </c>
      <c r="S5" s="448" t="e">
        <f>+MID(#REF!,2,1)</f>
        <v>#REF!</v>
      </c>
      <c r="T5" s="448" t="e">
        <f>+MID(#REF!,3,1)</f>
        <v>#REF!</v>
      </c>
      <c r="U5" s="448" t="e">
        <f>+MID(#REF!,4,1)</f>
        <v>#REF!</v>
      </c>
      <c r="V5" s="1627" t="s">
        <v>1392</v>
      </c>
      <c r="W5" s="1628"/>
      <c r="X5" s="1628"/>
      <c r="Y5" s="1628"/>
      <c r="Z5" s="1628"/>
      <c r="AA5" s="1629"/>
    </row>
    <row r="6" spans="1:38" ht="7.5" customHeight="1" thickBot="1" x14ac:dyDescent="0.3"/>
    <row r="7" spans="1:38" s="441" customFormat="1" ht="14.25" customHeight="1" x14ac:dyDescent="0.25">
      <c r="A7" s="444" t="s">
        <v>1393</v>
      </c>
      <c r="B7" s="444"/>
      <c r="C7" s="443"/>
      <c r="D7" s="443"/>
      <c r="E7" s="443"/>
      <c r="F7" s="443"/>
      <c r="G7" s="443"/>
      <c r="H7" s="443"/>
      <c r="I7" s="443"/>
      <c r="J7" s="443"/>
      <c r="K7" s="443"/>
      <c r="L7" s="443"/>
      <c r="M7" s="443"/>
      <c r="N7" s="443"/>
      <c r="O7" s="443"/>
      <c r="P7" s="443"/>
      <c r="Q7" s="443"/>
      <c r="R7" s="443"/>
      <c r="S7" s="442"/>
      <c r="T7" s="443"/>
      <c r="U7" s="443"/>
      <c r="V7" s="443"/>
      <c r="W7" s="443"/>
      <c r="X7" s="443"/>
      <c r="Y7" s="443"/>
      <c r="Z7" s="443"/>
      <c r="AA7" s="443"/>
      <c r="AB7" s="443"/>
      <c r="AC7" s="443"/>
      <c r="AD7" s="443"/>
      <c r="AE7" s="443"/>
      <c r="AF7" s="443"/>
      <c r="AG7" s="443"/>
      <c r="AH7" s="443"/>
      <c r="AI7" s="443"/>
      <c r="AJ7" s="443"/>
      <c r="AK7" s="443"/>
      <c r="AL7" s="442"/>
    </row>
    <row r="8" spans="1:38" s="441" customFormat="1" ht="14.25" customHeight="1" x14ac:dyDescent="0.25">
      <c r="A8" s="622" t="s">
        <v>1394</v>
      </c>
      <c r="B8" s="622"/>
      <c r="C8" s="623"/>
      <c r="D8" s="623"/>
      <c r="E8" s="623"/>
      <c r="F8" s="623"/>
      <c r="G8" s="623"/>
      <c r="H8" s="623"/>
      <c r="I8" s="623"/>
      <c r="J8" s="623"/>
      <c r="K8" s="623"/>
      <c r="L8" s="623"/>
      <c r="M8" s="623"/>
      <c r="N8" s="623"/>
      <c r="O8" s="623"/>
      <c r="P8" s="623"/>
      <c r="Q8" s="623"/>
      <c r="R8" s="623"/>
      <c r="S8" s="623"/>
      <c r="T8" s="623"/>
      <c r="U8" s="623"/>
      <c r="V8" s="623"/>
      <c r="W8" s="623"/>
      <c r="X8" s="623"/>
      <c r="Y8" s="623"/>
      <c r="Z8" s="623"/>
      <c r="AA8" s="623"/>
      <c r="AB8" s="623"/>
      <c r="AC8" s="623"/>
      <c r="AD8" s="623"/>
      <c r="AE8" s="623"/>
      <c r="AF8" s="623"/>
      <c r="AG8" s="623"/>
      <c r="AH8" s="623"/>
      <c r="AI8" s="623"/>
      <c r="AJ8" s="623"/>
      <c r="AK8" s="623"/>
      <c r="AL8" s="624"/>
    </row>
    <row r="9" spans="1:38" s="628" customFormat="1" ht="15" customHeight="1" x14ac:dyDescent="0.25">
      <c r="A9" s="625" t="s">
        <v>1395</v>
      </c>
      <c r="B9" s="625"/>
      <c r="C9" s="626"/>
      <c r="D9" s="626"/>
      <c r="E9" s="626"/>
      <c r="F9" s="626"/>
      <c r="G9" s="626"/>
      <c r="H9" s="626"/>
      <c r="I9" s="626"/>
      <c r="J9" s="626"/>
      <c r="K9" s="626"/>
      <c r="L9" s="626"/>
      <c r="M9" s="626"/>
      <c r="N9" s="626"/>
      <c r="O9" s="626"/>
      <c r="P9" s="626"/>
      <c r="Q9" s="626"/>
      <c r="R9" s="626"/>
      <c r="S9" s="627"/>
      <c r="T9" s="626"/>
      <c r="U9" s="626"/>
      <c r="V9" s="626"/>
      <c r="W9" s="626"/>
      <c r="X9" s="626"/>
      <c r="Y9" s="626"/>
      <c r="Z9" s="626"/>
      <c r="AA9" s="626"/>
      <c r="AB9" s="626"/>
      <c r="AC9" s="626"/>
      <c r="AD9" s="626"/>
      <c r="AE9" s="626"/>
      <c r="AF9" s="626"/>
      <c r="AG9" s="626"/>
      <c r="AH9" s="626"/>
      <c r="AI9" s="626"/>
      <c r="AJ9" s="626"/>
      <c r="AK9" s="626"/>
      <c r="AL9" s="624"/>
    </row>
    <row r="10" spans="1:38" s="436" customFormat="1" ht="18" customHeight="1" thickBot="1" x14ac:dyDescent="0.3">
      <c r="A10" s="439" t="s">
        <v>957</v>
      </c>
      <c r="B10" s="439"/>
      <c r="C10" s="438"/>
      <c r="D10" s="438"/>
      <c r="E10" s="439"/>
      <c r="F10" s="438"/>
      <c r="G10" s="438"/>
      <c r="H10" s="438"/>
      <c r="I10" s="438"/>
      <c r="J10" s="438"/>
      <c r="K10" s="438"/>
      <c r="L10" s="438"/>
      <c r="M10" s="438"/>
      <c r="N10" s="438"/>
      <c r="O10" s="438"/>
      <c r="P10" s="438"/>
      <c r="Q10" s="438"/>
      <c r="R10" s="438"/>
      <c r="S10" s="437"/>
      <c r="T10" s="438"/>
      <c r="U10" s="438"/>
      <c r="V10" s="438"/>
      <c r="W10" s="438"/>
      <c r="X10" s="438"/>
      <c r="Y10" s="438"/>
      <c r="Z10" s="438"/>
      <c r="AA10" s="438"/>
      <c r="AB10" s="438"/>
      <c r="AC10" s="438"/>
      <c r="AD10" s="438"/>
      <c r="AE10" s="438"/>
      <c r="AF10" s="438"/>
      <c r="AG10" s="438"/>
      <c r="AH10" s="438"/>
      <c r="AI10" s="438"/>
      <c r="AJ10" s="438"/>
      <c r="AK10" s="438"/>
      <c r="AL10" s="437"/>
    </row>
    <row r="11" spans="1:38" s="416" customFormat="1" ht="3.75" customHeight="1" thickBot="1" x14ac:dyDescent="0.3"/>
    <row r="12" spans="1:38" s="416" customFormat="1" ht="14.25" customHeight="1" x14ac:dyDescent="0.25">
      <c r="A12" s="418" t="s">
        <v>1397</v>
      </c>
      <c r="B12" s="417"/>
      <c r="C12" s="417"/>
      <c r="D12" s="417"/>
      <c r="E12" s="417"/>
      <c r="F12" s="417"/>
      <c r="G12" s="417"/>
      <c r="H12" s="417"/>
      <c r="I12" s="361"/>
      <c r="J12" s="606"/>
      <c r="K12" s="434" t="s">
        <v>1398</v>
      </c>
      <c r="L12" s="417"/>
      <c r="M12" s="435"/>
      <c r="N12" s="435"/>
      <c r="O12" s="435"/>
      <c r="P12" s="417"/>
      <c r="Q12" s="434" t="s">
        <v>1398</v>
      </c>
      <c r="R12" s="417"/>
      <c r="S12" s="361"/>
      <c r="T12" s="417"/>
      <c r="U12" s="417"/>
      <c r="V12" s="607"/>
      <c r="W12" s="417"/>
      <c r="X12" s="417"/>
      <c r="Y12" s="417"/>
      <c r="Z12" s="417"/>
      <c r="AA12" s="417"/>
      <c r="AB12" s="417"/>
      <c r="AC12" s="417"/>
      <c r="AD12" s="434" t="s">
        <v>1399</v>
      </c>
      <c r="AE12" s="434"/>
      <c r="AF12" s="434"/>
      <c r="AG12" s="434" t="s">
        <v>1400</v>
      </c>
      <c r="AH12" s="417"/>
      <c r="AI12" s="417"/>
      <c r="AJ12" s="417"/>
      <c r="AK12" s="417"/>
      <c r="AL12" s="433"/>
    </row>
    <row r="13" spans="1:38" s="416" customFormat="1" ht="19.5" customHeight="1" x14ac:dyDescent="0.2">
      <c r="A13" s="430" t="e">
        <f>LEFT(#REF!,1)</f>
        <v>#REF!</v>
      </c>
      <c r="B13" s="395" t="e">
        <f>MID(#REF!,2,1)</f>
        <v>#REF!</v>
      </c>
      <c r="C13" s="395" t="e">
        <f>MID(#REF!,3,1)</f>
        <v>#REF!</v>
      </c>
      <c r="D13" s="395" t="e">
        <f>MID(#REF!,4,1)</f>
        <v>#REF!</v>
      </c>
      <c r="E13" s="395" t="e">
        <f>MID(#REF!,5,1)</f>
        <v>#REF!</v>
      </c>
      <c r="F13" s="395" t="e">
        <f>MID(#REF!,6,1)</f>
        <v>#REF!</v>
      </c>
      <c r="G13" s="395" t="e">
        <f>MID(#REF!,7,1)</f>
        <v>#REF!</v>
      </c>
      <c r="H13" s="395" t="e">
        <f>MID(#REF!,8,1)</f>
        <v>#REF!</v>
      </c>
      <c r="I13" s="395" t="e">
        <f>MID(#REF!,9,1)</f>
        <v>#REF!</v>
      </c>
      <c r="J13" s="608" t="e">
        <f>MID(#REF!,10,1)</f>
        <v>#REF!</v>
      </c>
      <c r="K13" s="609"/>
      <c r="L13" s="419"/>
      <c r="M13" s="419"/>
      <c r="N13" s="419"/>
      <c r="O13" s="419"/>
      <c r="P13" s="419"/>
      <c r="Q13" s="419"/>
      <c r="R13" s="419"/>
      <c r="S13" s="419"/>
      <c r="T13" s="419"/>
      <c r="U13" s="419"/>
      <c r="V13" s="610"/>
      <c r="W13" s="424" t="s">
        <v>1401</v>
      </c>
      <c r="X13" s="419"/>
      <c r="Y13" s="419"/>
      <c r="Z13" s="419"/>
      <c r="AA13" s="419"/>
      <c r="AB13" s="424" t="s">
        <v>1402</v>
      </c>
      <c r="AC13" s="419"/>
      <c r="AD13" s="395" t="e">
        <f>MID(#REF!,1,1)</f>
        <v>#REF!</v>
      </c>
      <c r="AE13" s="395" t="e">
        <f>MID(#REF!,2,1)</f>
        <v>#REF!</v>
      </c>
      <c r="AF13" s="395"/>
      <c r="AG13" s="395" t="e">
        <f>MID(#REF!,1,1)</f>
        <v>#REF!</v>
      </c>
      <c r="AH13" s="395" t="e">
        <f>MID(#REF!,2,1)</f>
        <v>#REF!</v>
      </c>
      <c r="AI13" s="395" t="e">
        <f>MID(#REF!,3,1)</f>
        <v>#REF!</v>
      </c>
      <c r="AJ13" s="395" t="e">
        <f>MID(#REF!,4,1)</f>
        <v>#REF!</v>
      </c>
      <c r="AK13" s="419"/>
      <c r="AL13" s="425"/>
    </row>
    <row r="14" spans="1:38" s="416" customFormat="1" ht="19.5" customHeight="1" x14ac:dyDescent="0.25">
      <c r="A14" s="357" t="s">
        <v>1403</v>
      </c>
      <c r="B14" s="419"/>
      <c r="C14" s="419"/>
      <c r="D14" s="419"/>
      <c r="E14" s="419"/>
      <c r="F14" s="419"/>
      <c r="G14" s="419"/>
      <c r="H14" s="353"/>
      <c r="I14" s="353"/>
      <c r="J14" s="481"/>
      <c r="K14" s="432" t="e">
        <f>IF(#REF!="x","x"," ")</f>
        <v>#REF!</v>
      </c>
      <c r="L14" s="424" t="s">
        <v>1404</v>
      </c>
      <c r="N14" s="426"/>
      <c r="O14" s="426"/>
      <c r="P14" s="426"/>
      <c r="Q14" s="426"/>
      <c r="R14" s="432" t="e">
        <f>IF(#REF!="x","x"," ")</f>
        <v>#REF!</v>
      </c>
      <c r="S14" s="424" t="s">
        <v>1405</v>
      </c>
      <c r="T14" s="419"/>
      <c r="U14" s="419"/>
      <c r="V14" s="610"/>
      <c r="W14" s="590"/>
      <c r="X14" s="591"/>
      <c r="Y14" s="591"/>
      <c r="Z14" s="591"/>
      <c r="AA14" s="591"/>
      <c r="AB14" s="592" t="s">
        <v>1406</v>
      </c>
      <c r="AC14" s="591"/>
      <c r="AD14" s="593" t="e">
        <f>MID(#REF!,1,1)</f>
        <v>#REF!</v>
      </c>
      <c r="AE14" s="593" t="e">
        <f>MID(#REF!,2,1)</f>
        <v>#REF!</v>
      </c>
      <c r="AF14" s="593"/>
      <c r="AG14" s="593" t="e">
        <f>MID(#REF!,1,1)</f>
        <v>#REF!</v>
      </c>
      <c r="AH14" s="593" t="e">
        <f>MID(#REF!,2,1)</f>
        <v>#REF!</v>
      </c>
      <c r="AI14" s="593" t="e">
        <f>MID(#REF!,3,1)</f>
        <v>#REF!</v>
      </c>
      <c r="AJ14" s="593" t="e">
        <f>MID(#REF!,4,1)</f>
        <v>#REF!</v>
      </c>
      <c r="AK14" s="591"/>
      <c r="AL14" s="594"/>
    </row>
    <row r="15" spans="1:38" s="416" customFormat="1" ht="19.5" customHeight="1" x14ac:dyDescent="0.2">
      <c r="A15" s="629" t="e">
        <f>LEFT(#REF!,1)</f>
        <v>#REF!</v>
      </c>
      <c r="B15" s="428" t="e">
        <f>MID(#REF!,2,1)</f>
        <v>#REF!</v>
      </c>
      <c r="C15" s="428" t="e">
        <f>MID(#REF!,3,1)</f>
        <v>#REF!</v>
      </c>
      <c r="D15" s="428" t="e">
        <f>MID(#REF!,4,1)</f>
        <v>#REF!</v>
      </c>
      <c r="E15" s="428" t="e">
        <f>MID(#REF!,5,1)</f>
        <v>#REF!</v>
      </c>
      <c r="F15" s="428" t="e">
        <f>MID(#REF!,6,1)</f>
        <v>#REF!</v>
      </c>
      <c r="G15" s="428" t="e">
        <f>MID(#REF!,7,1)</f>
        <v>#REF!</v>
      </c>
      <c r="H15" s="428" t="e">
        <f>MID(#REF!,8,1)</f>
        <v>#REF!</v>
      </c>
      <c r="I15" s="353"/>
      <c r="J15" s="481"/>
      <c r="K15" s="353" t="e">
        <f>IF(#REF!="x","x", "")</f>
        <v>#REF!</v>
      </c>
      <c r="L15" s="424" t="s">
        <v>1407</v>
      </c>
      <c r="M15" s="424"/>
      <c r="N15" s="426"/>
      <c r="O15" s="426"/>
      <c r="P15" s="426"/>
      <c r="Q15" s="426"/>
      <c r="R15" s="426" t="e">
        <f>IF(#REF!="x","x"," ")</f>
        <v>#REF!</v>
      </c>
      <c r="S15" s="424" t="s">
        <v>1408</v>
      </c>
      <c r="T15" s="419"/>
      <c r="U15" s="419"/>
      <c r="V15" s="610"/>
      <c r="W15" s="424"/>
      <c r="X15" s="419"/>
      <c r="Y15" s="356"/>
      <c r="Z15" s="353"/>
      <c r="AA15" s="353"/>
      <c r="AB15" s="426"/>
      <c r="AC15" s="353"/>
      <c r="AD15" s="428"/>
      <c r="AE15" s="428"/>
      <c r="AF15" s="428"/>
      <c r="AG15" s="428"/>
      <c r="AH15" s="428"/>
      <c r="AI15" s="428"/>
      <c r="AJ15" s="428"/>
      <c r="AK15" s="353"/>
      <c r="AL15" s="425"/>
    </row>
    <row r="16" spans="1:38" s="416" customFormat="1" ht="19.5" customHeight="1" x14ac:dyDescent="0.2">
      <c r="A16" s="357" t="s">
        <v>971</v>
      </c>
      <c r="B16" s="419"/>
      <c r="C16" s="419"/>
      <c r="D16" s="419"/>
      <c r="E16" s="419"/>
      <c r="F16" s="372"/>
      <c r="G16" s="419"/>
      <c r="H16" s="419"/>
      <c r="I16" s="353"/>
      <c r="J16" s="481"/>
      <c r="K16" s="609"/>
      <c r="L16" s="353"/>
      <c r="M16" s="424"/>
      <c r="N16" s="426"/>
      <c r="O16" s="426"/>
      <c r="P16" s="426"/>
      <c r="Q16" s="426"/>
      <c r="R16" s="630" t="s">
        <v>1409</v>
      </c>
      <c r="S16" s="426"/>
      <c r="T16" s="419"/>
      <c r="U16" s="419"/>
      <c r="V16" s="610"/>
      <c r="W16" s="424" t="s">
        <v>1410</v>
      </c>
      <c r="X16" s="419"/>
      <c r="Y16" s="356"/>
      <c r="Z16" s="353"/>
      <c r="AA16" s="353"/>
      <c r="AB16" s="424" t="s">
        <v>1402</v>
      </c>
      <c r="AC16" s="353"/>
      <c r="AD16" s="395" t="e">
        <f>MID(#REF!,1,1)</f>
        <v>#REF!</v>
      </c>
      <c r="AE16" s="395" t="e">
        <f>MID(#REF!,2,1)</f>
        <v>#REF!</v>
      </c>
      <c r="AF16" s="395"/>
      <c r="AG16" s="395" t="e">
        <f>MID(#REF!,1,1)</f>
        <v>#REF!</v>
      </c>
      <c r="AH16" s="395" t="e">
        <f>MID(#REF!,2,1)</f>
        <v>#REF!</v>
      </c>
      <c r="AI16" s="395" t="e">
        <f>MID(#REF!,3,1)</f>
        <v>#REF!</v>
      </c>
      <c r="AJ16" s="395" t="e">
        <f>MID(#REF!,4,1)</f>
        <v>#REF!</v>
      </c>
      <c r="AK16" s="353"/>
      <c r="AL16" s="425"/>
    </row>
    <row r="17" spans="1:39" s="416" customFormat="1" ht="19.5" customHeight="1" thickBot="1" x14ac:dyDescent="0.25">
      <c r="A17" s="423" t="e">
        <f>#REF!</f>
        <v>#REF!</v>
      </c>
      <c r="B17" s="348" t="e">
        <f>#REF!</f>
        <v>#REF!</v>
      </c>
      <c r="C17" s="421" t="s">
        <v>953</v>
      </c>
      <c r="D17" s="348" t="e">
        <f>#REF!</f>
        <v>#REF!</v>
      </c>
      <c r="E17" s="348" t="e">
        <f>#REF!</f>
        <v>#REF!</v>
      </c>
      <c r="F17" s="421" t="s">
        <v>953</v>
      </c>
      <c r="G17" s="348" t="e">
        <f>#REF!</f>
        <v>#REF!</v>
      </c>
      <c r="H17" s="348"/>
      <c r="I17" s="348"/>
      <c r="J17" s="612"/>
      <c r="K17" s="613"/>
      <c r="L17" s="348"/>
      <c r="M17" s="348"/>
      <c r="N17" s="348"/>
      <c r="O17" s="348"/>
      <c r="P17" s="348"/>
      <c r="Q17" s="348"/>
      <c r="R17" s="348"/>
      <c r="S17" s="348"/>
      <c r="T17" s="421"/>
      <c r="U17" s="421"/>
      <c r="V17" s="614"/>
      <c r="W17" s="420"/>
      <c r="X17" s="421"/>
      <c r="Y17" s="349"/>
      <c r="Z17" s="348"/>
      <c r="AA17" s="348"/>
      <c r="AB17" s="420" t="s">
        <v>1406</v>
      </c>
      <c r="AC17" s="348"/>
      <c r="AD17" s="393" t="e">
        <f>MID(#REF!,1,1)</f>
        <v>#REF!</v>
      </c>
      <c r="AE17" s="393" t="e">
        <f>MID(#REF!,2,1)</f>
        <v>#REF!</v>
      </c>
      <c r="AF17" s="393"/>
      <c r="AG17" s="393" t="e">
        <f>MID(#REF!,1,1)</f>
        <v>#REF!</v>
      </c>
      <c r="AH17" s="393" t="e">
        <f>MID(#REF!,2,1)</f>
        <v>#REF!</v>
      </c>
      <c r="AI17" s="393" t="e">
        <f>MID(#REF!,3,1)</f>
        <v>#REF!</v>
      </c>
      <c r="AJ17" s="393" t="e">
        <f>MID(#REF!,4,1)</f>
        <v>#REF!</v>
      </c>
      <c r="AK17" s="348"/>
      <c r="AL17" s="422"/>
    </row>
    <row r="18" spans="1:39" s="416" customFormat="1" ht="4.5" customHeight="1" x14ac:dyDescent="0.25">
      <c r="A18" s="419"/>
      <c r="B18" s="419"/>
      <c r="C18" s="419"/>
      <c r="D18" s="419"/>
      <c r="E18" s="419"/>
      <c r="F18" s="419"/>
      <c r="G18" s="419"/>
      <c r="H18" s="353"/>
      <c r="I18" s="353"/>
      <c r="J18" s="353"/>
      <c r="K18" s="353"/>
      <c r="L18" s="353"/>
      <c r="M18" s="353"/>
      <c r="N18" s="353"/>
      <c r="O18" s="353"/>
      <c r="P18" s="353"/>
      <c r="Q18" s="353"/>
      <c r="R18" s="353"/>
      <c r="S18" s="353"/>
      <c r="T18" s="419"/>
      <c r="U18" s="419"/>
      <c r="V18" s="353"/>
      <c r="W18" s="353"/>
      <c r="X18" s="353"/>
      <c r="Y18" s="353"/>
      <c r="Z18" s="353"/>
      <c r="AA18" s="353"/>
      <c r="AB18" s="353"/>
      <c r="AC18" s="353"/>
      <c r="AD18" s="353"/>
      <c r="AE18" s="353"/>
      <c r="AF18" s="353"/>
      <c r="AG18" s="353"/>
      <c r="AH18" s="353"/>
      <c r="AI18" s="353"/>
      <c r="AJ18" s="353"/>
      <c r="AK18" s="353"/>
      <c r="AL18" s="419"/>
      <c r="AM18" s="419"/>
    </row>
    <row r="19" spans="1:39" s="416" customFormat="1" ht="3" customHeight="1" thickBot="1" x14ac:dyDescent="0.3">
      <c r="A19" s="631"/>
      <c r="B19" s="419"/>
      <c r="C19" s="419"/>
      <c r="D19" s="419"/>
      <c r="E19" s="419"/>
      <c r="F19" s="419"/>
      <c r="G19" s="419"/>
      <c r="H19" s="353"/>
      <c r="I19" s="353"/>
      <c r="J19" s="353"/>
      <c r="K19" s="353"/>
      <c r="L19" s="353"/>
      <c r="M19" s="353"/>
      <c r="N19" s="353"/>
      <c r="O19" s="353"/>
      <c r="P19" s="353"/>
      <c r="Q19" s="353"/>
      <c r="R19" s="353"/>
      <c r="S19" s="353"/>
      <c r="T19" s="419"/>
      <c r="U19" s="419"/>
      <c r="V19" s="419"/>
      <c r="W19" s="353"/>
      <c r="X19" s="353"/>
      <c r="Y19" s="353"/>
      <c r="Z19" s="353"/>
      <c r="AA19" s="353"/>
      <c r="AB19" s="353"/>
      <c r="AC19" s="353"/>
      <c r="AD19" s="353"/>
      <c r="AE19" s="353"/>
      <c r="AF19" s="353"/>
      <c r="AG19" s="353"/>
      <c r="AH19" s="353"/>
      <c r="AI19" s="353"/>
      <c r="AJ19" s="353"/>
      <c r="AK19" s="353"/>
      <c r="AL19" s="419"/>
      <c r="AM19" s="419"/>
    </row>
    <row r="20" spans="1:39" s="416" customFormat="1" ht="16.5" x14ac:dyDescent="0.25">
      <c r="A20" s="418" t="s">
        <v>1411</v>
      </c>
      <c r="B20" s="417"/>
      <c r="C20" s="417"/>
      <c r="D20" s="417"/>
      <c r="E20" s="417"/>
      <c r="F20" s="417"/>
      <c r="G20" s="417"/>
      <c r="H20" s="361"/>
      <c r="I20" s="361"/>
      <c r="J20" s="361"/>
      <c r="K20" s="361"/>
      <c r="L20" s="361"/>
      <c r="M20" s="361"/>
      <c r="N20" s="361"/>
      <c r="O20" s="361"/>
      <c r="P20" s="361"/>
      <c r="Q20" s="361"/>
      <c r="R20" s="361"/>
      <c r="S20" s="361"/>
      <c r="T20" s="417"/>
      <c r="U20" s="417"/>
      <c r="V20" s="417"/>
      <c r="W20" s="361"/>
      <c r="X20" s="361"/>
      <c r="Y20" s="361"/>
      <c r="Z20" s="361"/>
      <c r="AA20" s="361"/>
      <c r="AB20" s="361"/>
      <c r="AC20" s="361"/>
      <c r="AD20" s="361"/>
      <c r="AE20" s="361"/>
      <c r="AF20" s="361"/>
      <c r="AG20" s="361"/>
      <c r="AH20" s="361"/>
      <c r="AI20" s="361"/>
      <c r="AJ20" s="361"/>
      <c r="AK20" s="361"/>
      <c r="AL20" s="433"/>
    </row>
    <row r="21" spans="1:39" s="416" customFormat="1" ht="19.5" customHeight="1" x14ac:dyDescent="0.25">
      <c r="A21" s="403" t="e">
        <f>+LEFT(#REF!,1)</f>
        <v>#REF!</v>
      </c>
      <c r="B21" s="395" t="e">
        <f>+MID(#REF!,2,1)</f>
        <v>#REF!</v>
      </c>
      <c r="C21" s="395" t="e">
        <f>+MID(#REF!,3,1)</f>
        <v>#REF!</v>
      </c>
      <c r="D21" s="395" t="e">
        <f>+MID(#REF!,4,1)</f>
        <v>#REF!</v>
      </c>
      <c r="E21" s="395" t="e">
        <f>+MID(#REF!,5,1)</f>
        <v>#REF!</v>
      </c>
      <c r="F21" s="395" t="e">
        <f>+MID(#REF!,6,1)</f>
        <v>#REF!</v>
      </c>
      <c r="G21" s="395" t="e">
        <f>+MID(#REF!,7,1)</f>
        <v>#REF!</v>
      </c>
      <c r="H21" s="395" t="e">
        <f>+MID(#REF!,8,1)</f>
        <v>#REF!</v>
      </c>
      <c r="I21" s="395" t="e">
        <f>+MID(#REF!,9,1)</f>
        <v>#REF!</v>
      </c>
      <c r="J21" s="395" t="e">
        <f>+MID(#REF!,10,1)</f>
        <v>#REF!</v>
      </c>
      <c r="K21" s="395" t="e">
        <f>+MID(#REF!,11,1)</f>
        <v>#REF!</v>
      </c>
      <c r="L21" s="395" t="e">
        <f>+MID(#REF!,12,1)</f>
        <v>#REF!</v>
      </c>
      <c r="M21" s="395" t="e">
        <f>+MID(#REF!,13,1)</f>
        <v>#REF!</v>
      </c>
      <c r="N21" s="395" t="e">
        <f>+MID(#REF!,14,1)</f>
        <v>#REF!</v>
      </c>
      <c r="O21" s="395" t="e">
        <f>+MID(#REF!,15,1)</f>
        <v>#REF!</v>
      </c>
      <c r="P21" s="395" t="e">
        <f>+MID(#REF!,16,1)</f>
        <v>#REF!</v>
      </c>
      <c r="Q21" s="395" t="e">
        <f>+MID(#REF!,17,1)</f>
        <v>#REF!</v>
      </c>
      <c r="R21" s="395" t="e">
        <f>+MID(#REF!,18,1)</f>
        <v>#REF!</v>
      </c>
      <c r="S21" s="395" t="e">
        <f>+MID(#REF!,19,1)</f>
        <v>#REF!</v>
      </c>
      <c r="T21" s="395" t="e">
        <f>+MID(#REF!,20,1)</f>
        <v>#REF!</v>
      </c>
      <c r="U21" s="395" t="e">
        <f>+MID(#REF!,21,1)</f>
        <v>#REF!</v>
      </c>
      <c r="V21" s="395" t="e">
        <f>+MID(#REF!,22,1)</f>
        <v>#REF!</v>
      </c>
      <c r="W21" s="395" t="e">
        <f>+MID(#REF!,23,1)</f>
        <v>#REF!</v>
      </c>
      <c r="X21" s="395" t="e">
        <f>+MID(#REF!,24,1)</f>
        <v>#REF!</v>
      </c>
      <c r="Y21" s="395" t="e">
        <f>+MID(#REF!,25,1)</f>
        <v>#REF!</v>
      </c>
      <c r="Z21" s="395" t="e">
        <f>+MID(#REF!,26,1)</f>
        <v>#REF!</v>
      </c>
      <c r="AA21" s="395" t="e">
        <f>+MID(#REF!,27,1)</f>
        <v>#REF!</v>
      </c>
      <c r="AB21" s="395" t="e">
        <f>+MID(#REF!,28,1)</f>
        <v>#REF!</v>
      </c>
      <c r="AC21" s="395" t="e">
        <f>+MID(#REF!,29,1)</f>
        <v>#REF!</v>
      </c>
      <c r="AD21" s="395" t="e">
        <f>+MID(#REF!,30,1)</f>
        <v>#REF!</v>
      </c>
      <c r="AE21" s="395" t="e">
        <f>+MID(#REF!,31,1)</f>
        <v>#REF!</v>
      </c>
      <c r="AF21" s="395" t="e">
        <f>+MID(#REF!,32,1)</f>
        <v>#REF!</v>
      </c>
      <c r="AG21" s="395" t="e">
        <f>+MID(#REF!,33,1)</f>
        <v>#REF!</v>
      </c>
      <c r="AH21" s="395" t="e">
        <f>+MID(#REF!,34,1)</f>
        <v>#REF!</v>
      </c>
      <c r="AI21" s="395" t="e">
        <f>+MID(#REF!,35,1)</f>
        <v>#REF!</v>
      </c>
      <c r="AJ21" s="395" t="e">
        <f>+MID(#REF!,36,1)</f>
        <v>#REF!</v>
      </c>
      <c r="AK21" s="402" t="e">
        <f>+MID(#REF!,37,1)</f>
        <v>#REF!</v>
      </c>
      <c r="AL21" s="425"/>
    </row>
    <row r="22" spans="1:39" ht="19.5" customHeight="1" x14ac:dyDescent="0.25">
      <c r="A22" s="403" t="e">
        <f>+MID(#REF!,38,1)</f>
        <v>#REF!</v>
      </c>
      <c r="B22" s="395" t="e">
        <f>+MID(#REF!,39,1)</f>
        <v>#REF!</v>
      </c>
      <c r="C22" s="395" t="e">
        <f>+MID(#REF!,40,1)</f>
        <v>#REF!</v>
      </c>
      <c r="D22" s="395" t="e">
        <f>+MID(#REF!,41,1)</f>
        <v>#REF!</v>
      </c>
      <c r="E22" s="395" t="e">
        <f>+MID(#REF!,42,1)</f>
        <v>#REF!</v>
      </c>
      <c r="F22" s="395" t="e">
        <f>+MID(#REF!,43,1)</f>
        <v>#REF!</v>
      </c>
      <c r="G22" s="395" t="e">
        <f>+MID(#REF!,44,1)</f>
        <v>#REF!</v>
      </c>
      <c r="H22" s="395" t="e">
        <f>+MID(#REF!,45,1)</f>
        <v>#REF!</v>
      </c>
      <c r="I22" s="395" t="e">
        <f>+MID(#REF!,46,1)</f>
        <v>#REF!</v>
      </c>
      <c r="J22" s="395" t="e">
        <f>+MID(#REF!,47,1)</f>
        <v>#REF!</v>
      </c>
      <c r="K22" s="395" t="e">
        <f>+MID(#REF!,48,1)</f>
        <v>#REF!</v>
      </c>
      <c r="L22" s="395" t="e">
        <f>+MID(#REF!,49,1)</f>
        <v>#REF!</v>
      </c>
      <c r="M22" s="395" t="e">
        <f>+MID(#REF!,50,1)</f>
        <v>#REF!</v>
      </c>
      <c r="N22" s="395" t="e">
        <f>+MID(#REF!,51,1)</f>
        <v>#REF!</v>
      </c>
      <c r="O22" s="395" t="e">
        <f>+MID(#REF!,52,1)</f>
        <v>#REF!</v>
      </c>
      <c r="P22" s="395" t="e">
        <f>+MID(#REF!,53,1)</f>
        <v>#REF!</v>
      </c>
      <c r="Q22" s="395" t="e">
        <f>+MID(#REF!,54,1)</f>
        <v>#REF!</v>
      </c>
      <c r="R22" s="395" t="e">
        <f>+MID(#REF!,55,1)</f>
        <v>#REF!</v>
      </c>
      <c r="S22" s="395" t="e">
        <f>+MID(#REF!,56,1)</f>
        <v>#REF!</v>
      </c>
      <c r="T22" s="395" t="e">
        <f>+MID(#REF!,57,1)</f>
        <v>#REF!</v>
      </c>
      <c r="U22" s="395" t="e">
        <f>+MID(#REF!,58,1)</f>
        <v>#REF!</v>
      </c>
      <c r="V22" s="395" t="e">
        <f>+MID(#REF!,59,1)</f>
        <v>#REF!</v>
      </c>
      <c r="W22" s="395" t="e">
        <f>+MID(#REF!,60,1)</f>
        <v>#REF!</v>
      </c>
      <c r="X22" s="395" t="e">
        <f>+MID(#REF!,61,1)</f>
        <v>#REF!</v>
      </c>
      <c r="Y22" s="395" t="e">
        <f>+MID(#REF!,62,1)</f>
        <v>#REF!</v>
      </c>
      <c r="Z22" s="395" t="e">
        <f>+MID(#REF!,63,1)</f>
        <v>#REF!</v>
      </c>
      <c r="AA22" s="395" t="e">
        <f>+MID(#REF!,64,1)</f>
        <v>#REF!</v>
      </c>
      <c r="AB22" s="395" t="e">
        <f>+MID(#REF!,65,1)</f>
        <v>#REF!</v>
      </c>
      <c r="AC22" s="395" t="e">
        <f>+MID(#REF!,66,1)</f>
        <v>#REF!</v>
      </c>
      <c r="AD22" s="395" t="e">
        <f>+MID(#REF!,67,1)</f>
        <v>#REF!</v>
      </c>
      <c r="AE22" s="395" t="e">
        <f>+MID(#REF!,68,1)</f>
        <v>#REF!</v>
      </c>
      <c r="AF22" s="395" t="e">
        <f>+MID(#REF!,69,1)</f>
        <v>#REF!</v>
      </c>
      <c r="AG22" s="395" t="e">
        <f>+MID(#REF!,70,1)</f>
        <v>#REF!</v>
      </c>
      <c r="AH22" s="395" t="e">
        <f>+MID(#REF!,71,1)</f>
        <v>#REF!</v>
      </c>
      <c r="AI22" s="395" t="e">
        <f>+MID(#REF!,72,1)</f>
        <v>#REF!</v>
      </c>
      <c r="AJ22" s="395" t="e">
        <f>+MID(#REF!,73,1)</f>
        <v>#REF!</v>
      </c>
      <c r="AK22" s="402" t="e">
        <f>+MID(#REF!,74,1)</f>
        <v>#REF!</v>
      </c>
      <c r="AL22" s="632"/>
    </row>
    <row r="23" spans="1:39" s="404" customFormat="1" ht="14.25" customHeight="1" x14ac:dyDescent="0.25">
      <c r="A23" s="633" t="s">
        <v>1412</v>
      </c>
      <c r="B23" s="634"/>
      <c r="C23" s="634"/>
      <c r="D23" s="634"/>
      <c r="E23" s="634"/>
      <c r="F23" s="634"/>
      <c r="G23" s="634"/>
      <c r="H23" s="634"/>
      <c r="I23" s="634"/>
      <c r="J23" s="634"/>
      <c r="K23" s="634"/>
      <c r="L23" s="634"/>
      <c r="M23" s="634"/>
      <c r="N23" s="634"/>
      <c r="O23" s="634"/>
      <c r="P23" s="634"/>
      <c r="Q23" s="634"/>
      <c r="R23" s="634"/>
      <c r="S23" s="634"/>
      <c r="T23" s="634"/>
      <c r="U23" s="634"/>
      <c r="V23" s="634"/>
      <c r="W23" s="413"/>
      <c r="X23" s="413"/>
      <c r="Y23" s="413"/>
      <c r="Z23" s="413"/>
      <c r="AA23" s="413"/>
      <c r="AB23" s="413"/>
      <c r="AC23" s="413"/>
      <c r="AD23" s="413"/>
      <c r="AE23" s="413"/>
      <c r="AF23" s="413"/>
      <c r="AG23" s="413"/>
      <c r="AH23" s="413"/>
      <c r="AI23" s="413"/>
      <c r="AJ23" s="413"/>
      <c r="AK23" s="413"/>
      <c r="AL23" s="635"/>
    </row>
    <row r="24" spans="1:39" x14ac:dyDescent="0.25">
      <c r="A24" s="400" t="s">
        <v>1413</v>
      </c>
      <c r="B24" s="588"/>
      <c r="C24" s="588"/>
      <c r="D24" s="588"/>
      <c r="E24" s="588"/>
      <c r="F24" s="588"/>
      <c r="G24" s="588"/>
      <c r="H24" s="588"/>
      <c r="I24" s="588"/>
      <c r="J24" s="588"/>
      <c r="K24" s="588"/>
      <c r="L24" s="588"/>
      <c r="M24" s="588"/>
      <c r="N24" s="588"/>
      <c r="O24" s="588"/>
      <c r="P24" s="588"/>
      <c r="Q24" s="588"/>
      <c r="R24" s="588"/>
      <c r="S24" s="588"/>
      <c r="T24" s="588"/>
      <c r="U24" s="588"/>
      <c r="V24" s="588"/>
      <c r="W24" s="353"/>
      <c r="X24" s="353"/>
      <c r="Y24" s="353"/>
      <c r="Z24" s="353"/>
      <c r="AA24" s="353"/>
      <c r="AB24" s="588"/>
      <c r="AC24" s="353"/>
      <c r="AD24" s="356" t="s">
        <v>1414</v>
      </c>
      <c r="AE24" s="353"/>
      <c r="AF24" s="353"/>
      <c r="AG24" s="353"/>
      <c r="AH24" s="353"/>
      <c r="AI24" s="353"/>
      <c r="AJ24" s="353"/>
      <c r="AK24" s="353"/>
      <c r="AL24" s="636"/>
    </row>
    <row r="25" spans="1:39" ht="19.5" customHeight="1" x14ac:dyDescent="0.25">
      <c r="A25" s="403" t="e">
        <f>+LEFT(#REF!,1)</f>
        <v>#REF!</v>
      </c>
      <c r="B25" s="395" t="e">
        <f>+MID(#REF!,2,1)</f>
        <v>#REF!</v>
      </c>
      <c r="C25" s="395" t="e">
        <f>+MID(#REF!,3,1)</f>
        <v>#REF!</v>
      </c>
      <c r="D25" s="395" t="e">
        <f>+MID(#REF!,4,1)</f>
        <v>#REF!</v>
      </c>
      <c r="E25" s="395" t="e">
        <f>+MID(#REF!,5,1)</f>
        <v>#REF!</v>
      </c>
      <c r="F25" s="395" t="e">
        <f>+MID(#REF!,6,1)</f>
        <v>#REF!</v>
      </c>
      <c r="G25" s="395" t="e">
        <f>+MID(#REF!,7,1)</f>
        <v>#REF!</v>
      </c>
      <c r="H25" s="395" t="e">
        <f>+MID(#REF!,8,1)</f>
        <v>#REF!</v>
      </c>
      <c r="I25" s="395" t="e">
        <f>+MID(#REF!,9,1)</f>
        <v>#REF!</v>
      </c>
      <c r="J25" s="395" t="e">
        <f>+MID(#REF!,10,1)</f>
        <v>#REF!</v>
      </c>
      <c r="K25" s="395" t="e">
        <f>+MID(#REF!,11,1)</f>
        <v>#REF!</v>
      </c>
      <c r="L25" s="395" t="e">
        <f>+MID(#REF!,12,1)</f>
        <v>#REF!</v>
      </c>
      <c r="M25" s="395" t="e">
        <f>+MID(#REF!,13,1)</f>
        <v>#REF!</v>
      </c>
      <c r="N25" s="395" t="e">
        <f>+MID(#REF!,14,1)</f>
        <v>#REF!</v>
      </c>
      <c r="O25" s="395" t="e">
        <f>+MID(#REF!,15,1)</f>
        <v>#REF!</v>
      </c>
      <c r="P25" s="395" t="e">
        <f>+MID(#REF!,16,1)</f>
        <v>#REF!</v>
      </c>
      <c r="Q25" s="395" t="e">
        <f>+MID(#REF!,17,1)</f>
        <v>#REF!</v>
      </c>
      <c r="R25" s="395" t="e">
        <f>+MID(#REF!,18,1)</f>
        <v>#REF!</v>
      </c>
      <c r="S25" s="395" t="e">
        <f>+MID(#REF!,19,1)</f>
        <v>#REF!</v>
      </c>
      <c r="T25" s="395" t="e">
        <f>+MID(#REF!,20,1)</f>
        <v>#REF!</v>
      </c>
      <c r="U25" s="395" t="e">
        <f>+MID(#REF!,21,1)</f>
        <v>#REF!</v>
      </c>
      <c r="V25" s="395" t="e">
        <f>+MID(#REF!,22,1)</f>
        <v>#REF!</v>
      </c>
      <c r="W25" s="395" t="e">
        <f>+MID(#REF!,23,1)</f>
        <v>#REF!</v>
      </c>
      <c r="X25" s="395" t="e">
        <f>+MID(#REF!,24,1)</f>
        <v>#REF!</v>
      </c>
      <c r="Y25" s="395" t="e">
        <f>+MID(#REF!,25,1)</f>
        <v>#REF!</v>
      </c>
      <c r="Z25" s="395" t="e">
        <f>+MID(#REF!,26,1)</f>
        <v>#REF!</v>
      </c>
      <c r="AA25" s="395" t="e">
        <f>+MID(#REF!,27,1)</f>
        <v>#REF!</v>
      </c>
      <c r="AB25" s="395" t="e">
        <f>+MID(#REF!,28,1)</f>
        <v>#REF!</v>
      </c>
      <c r="AC25" s="397"/>
      <c r="AD25" s="395" t="e">
        <f>+LEFT(#REF!,1)</f>
        <v>#REF!</v>
      </c>
      <c r="AE25" s="395" t="e">
        <f>+MID(#REF!,2,1)</f>
        <v>#REF!</v>
      </c>
      <c r="AF25" s="395" t="e">
        <f>+MID(#REF!,3,1)</f>
        <v>#REF!</v>
      </c>
      <c r="AG25" s="395" t="e">
        <f>+MID(#REF!,4,1)</f>
        <v>#REF!</v>
      </c>
      <c r="AH25" s="395" t="e">
        <f>+MID(#REF!,5,1)</f>
        <v>#REF!</v>
      </c>
      <c r="AI25" s="395" t="e">
        <f>+MID(#REF!,6,1)</f>
        <v>#REF!</v>
      </c>
      <c r="AJ25" s="395" t="e">
        <f>+MID(#REF!,7,1)</f>
        <v>#REF!</v>
      </c>
      <c r="AK25" s="395" t="e">
        <f>+MID(#REF!,8,1)</f>
        <v>#REF!</v>
      </c>
      <c r="AL25" s="632"/>
    </row>
    <row r="26" spans="1:39" x14ac:dyDescent="0.25">
      <c r="A26" s="400" t="s">
        <v>1415</v>
      </c>
      <c r="B26" s="588"/>
      <c r="C26" s="588"/>
      <c r="D26" s="588"/>
      <c r="E26" s="588"/>
      <c r="F26" s="588"/>
      <c r="G26" s="399" t="s">
        <v>1416</v>
      </c>
      <c r="H26" s="399"/>
      <c r="I26" s="399"/>
      <c r="J26" s="399"/>
      <c r="K26" s="399"/>
      <c r="L26" s="399"/>
      <c r="M26" s="399"/>
      <c r="N26" s="399"/>
      <c r="O26" s="399"/>
      <c r="P26" s="399"/>
      <c r="Q26" s="399"/>
      <c r="R26" s="399"/>
      <c r="S26" s="399"/>
      <c r="T26" s="399"/>
      <c r="U26" s="399"/>
      <c r="V26" s="399"/>
      <c r="W26" s="399"/>
      <c r="X26" s="399"/>
      <c r="Y26" s="399"/>
      <c r="Z26" s="399"/>
      <c r="AA26" s="399"/>
      <c r="AB26" s="399"/>
      <c r="AC26" s="399"/>
      <c r="AD26" s="399"/>
      <c r="AE26" s="353"/>
      <c r="AF26" s="353"/>
      <c r="AG26" s="353"/>
      <c r="AH26" s="353"/>
      <c r="AI26" s="353"/>
      <c r="AJ26" s="353"/>
      <c r="AK26" s="353"/>
      <c r="AL26" s="636"/>
    </row>
    <row r="27" spans="1:39" s="401" customFormat="1" ht="19.5" customHeight="1" x14ac:dyDescent="0.25">
      <c r="A27" s="403" t="e">
        <f>+LEFT(#REF!,1)</f>
        <v>#REF!</v>
      </c>
      <c r="B27" s="395" t="e">
        <f>+MID(#REF!,2,1)</f>
        <v>#REF!</v>
      </c>
      <c r="C27" s="395" t="e">
        <f>+MID(#REF!,3,1)</f>
        <v>#REF!</v>
      </c>
      <c r="D27" s="395" t="e">
        <f>+MID(#REF!,4,1)</f>
        <v>#REF!</v>
      </c>
      <c r="E27" s="395" t="e">
        <f>+MID(#REF!,5,1)</f>
        <v>#REF!</v>
      </c>
      <c r="F27" s="395"/>
      <c r="G27" s="395" t="e">
        <f>+LEFT(#REF!,1)</f>
        <v>#REF!</v>
      </c>
      <c r="H27" s="395" t="e">
        <f>+MID(#REF!,2,1)</f>
        <v>#REF!</v>
      </c>
      <c r="I27" s="395" t="e">
        <f>+MID(#REF!,3,1)</f>
        <v>#REF!</v>
      </c>
      <c r="J27" s="395" t="e">
        <f>+MID(#REF!,4,1)</f>
        <v>#REF!</v>
      </c>
      <c r="K27" s="395" t="e">
        <f>+MID(#REF!,5,1)</f>
        <v>#REF!</v>
      </c>
      <c r="L27" s="395" t="e">
        <f>+MID(#REF!,6,1)</f>
        <v>#REF!</v>
      </c>
      <c r="M27" s="395" t="e">
        <f>+MID(#REF!,7,1)</f>
        <v>#REF!</v>
      </c>
      <c r="N27" s="395" t="e">
        <f>+MID(#REF!,8,1)</f>
        <v>#REF!</v>
      </c>
      <c r="O27" s="395" t="e">
        <f>+MID(#REF!,9,1)</f>
        <v>#REF!</v>
      </c>
      <c r="P27" s="395" t="e">
        <f>+MID(#REF!,10,1)</f>
        <v>#REF!</v>
      </c>
      <c r="Q27" s="395" t="e">
        <f>+MID(#REF!,11,1)</f>
        <v>#REF!</v>
      </c>
      <c r="R27" s="395" t="e">
        <f>+MID(#REF!,12,1)</f>
        <v>#REF!</v>
      </c>
      <c r="S27" s="395" t="e">
        <f>+MID(#REF!,13,1)</f>
        <v>#REF!</v>
      </c>
      <c r="T27" s="395" t="e">
        <f>+MID(#REF!,14,1)</f>
        <v>#REF!</v>
      </c>
      <c r="U27" s="395" t="e">
        <f>+MID(#REF!,15,1)</f>
        <v>#REF!</v>
      </c>
      <c r="V27" s="395" t="e">
        <f>+MID(#REF!,16,1)</f>
        <v>#REF!</v>
      </c>
      <c r="W27" s="395" t="e">
        <f>+MID(#REF!,17,1)</f>
        <v>#REF!</v>
      </c>
      <c r="X27" s="395" t="e">
        <f>+MID(#REF!,18,1)</f>
        <v>#REF!</v>
      </c>
      <c r="Y27" s="395" t="e">
        <f>+MID(#REF!,19,1)</f>
        <v>#REF!</v>
      </c>
      <c r="Z27" s="395" t="e">
        <f>+MID(#REF!,20,1)</f>
        <v>#REF!</v>
      </c>
      <c r="AA27" s="395" t="e">
        <f>+MID(#REF!,21,1)</f>
        <v>#REF!</v>
      </c>
      <c r="AB27" s="395" t="e">
        <f>+MID(#REF!,22,1)</f>
        <v>#REF!</v>
      </c>
      <c r="AC27" s="395" t="e">
        <f>+MID(#REF!,23,1)</f>
        <v>#REF!</v>
      </c>
      <c r="AD27" s="395" t="e">
        <f>+MID(#REF!,24,1)</f>
        <v>#REF!</v>
      </c>
      <c r="AE27" s="395" t="e">
        <f>+MID(#REF!,25,1)</f>
        <v>#REF!</v>
      </c>
      <c r="AF27" s="395" t="e">
        <f>+MID(#REF!,26,1)</f>
        <v>#REF!</v>
      </c>
      <c r="AG27" s="395" t="e">
        <f>+MID(#REF!,27,1)</f>
        <v>#REF!</v>
      </c>
      <c r="AH27" s="395" t="e">
        <f>+MID(#REF!,28,1)</f>
        <v>#REF!</v>
      </c>
      <c r="AI27" s="395" t="e">
        <f>+MID(#REF!,29,1)</f>
        <v>#REF!</v>
      </c>
      <c r="AJ27" s="395" t="e">
        <f>+MID(#REF!,30,1)</f>
        <v>#REF!</v>
      </c>
      <c r="AK27" s="395" t="e">
        <f>+MID(#REF!,31,1)</f>
        <v>#REF!</v>
      </c>
      <c r="AL27" s="632"/>
    </row>
    <row r="28" spans="1:39" x14ac:dyDescent="0.25">
      <c r="A28" s="400" t="s">
        <v>1417</v>
      </c>
      <c r="B28" s="588"/>
      <c r="C28" s="588"/>
      <c r="D28" s="588"/>
      <c r="E28" s="588"/>
      <c r="F28" s="588"/>
      <c r="G28" s="399"/>
      <c r="H28" s="399"/>
      <c r="I28" s="399"/>
      <c r="J28" s="399"/>
      <c r="K28" s="399"/>
      <c r="L28" s="399"/>
      <c r="M28" s="399"/>
      <c r="N28" s="588"/>
      <c r="O28" s="399" t="s">
        <v>1418</v>
      </c>
      <c r="P28" s="399"/>
      <c r="Q28" s="399"/>
      <c r="R28" s="399"/>
      <c r="S28" s="399"/>
      <c r="T28" s="399"/>
      <c r="U28" s="399"/>
      <c r="V28" s="399"/>
      <c r="W28" s="399"/>
      <c r="X28" s="399"/>
      <c r="Y28" s="399"/>
      <c r="Z28" s="399"/>
      <c r="AA28" s="399"/>
      <c r="AB28" s="399"/>
      <c r="AC28" s="399"/>
      <c r="AD28" s="399"/>
      <c r="AE28" s="353"/>
      <c r="AF28" s="353"/>
      <c r="AG28" s="353"/>
      <c r="AH28" s="353"/>
      <c r="AI28" s="353"/>
      <c r="AJ28" s="353"/>
      <c r="AK28" s="353"/>
      <c r="AL28" s="636"/>
    </row>
    <row r="29" spans="1:39" ht="19.5" customHeight="1" x14ac:dyDescent="0.25">
      <c r="A29" s="398">
        <v>0</v>
      </c>
      <c r="B29" s="395" t="e">
        <f>+LEFT(#REF!,1)</f>
        <v>#REF!</v>
      </c>
      <c r="C29" s="395" t="e">
        <f>+MID(#REF!,2,1)</f>
        <v>#REF!</v>
      </c>
      <c r="D29" s="395" t="e">
        <f>+MID(#REF!,3,1)</f>
        <v>#REF!</v>
      </c>
      <c r="E29" s="395" t="s">
        <v>982</v>
      </c>
      <c r="F29" s="395" t="e">
        <f>+LEFT(#REF!,1)</f>
        <v>#REF!</v>
      </c>
      <c r="G29" s="395" t="e">
        <f>+MID(#REF!,2,1)</f>
        <v>#REF!</v>
      </c>
      <c r="H29" s="395" t="e">
        <f>+MID(#REF!,3,1)</f>
        <v>#REF!</v>
      </c>
      <c r="I29" s="395" t="e">
        <f>+MID(#REF!,4,1)</f>
        <v>#REF!</v>
      </c>
      <c r="J29" s="395" t="e">
        <f>+MID(#REF!,5,1)</f>
        <v>#REF!</v>
      </c>
      <c r="K29" s="395" t="e">
        <f>+MID(#REF!,6,1)</f>
        <v>#REF!</v>
      </c>
      <c r="L29" s="395" t="e">
        <f>+MID(#REF!,7,1)</f>
        <v>#REF!</v>
      </c>
      <c r="M29" s="395" t="e">
        <f>+MID(#REF!,8,1)</f>
        <v>#REF!</v>
      </c>
      <c r="N29" s="397"/>
      <c r="O29" s="396">
        <v>0</v>
      </c>
      <c r="P29" s="395" t="e">
        <f>+LEFT(#REF!,1)</f>
        <v>#REF!</v>
      </c>
      <c r="Q29" s="395" t="e">
        <f>+MID(#REF!,2,1)</f>
        <v>#REF!</v>
      </c>
      <c r="R29" s="395" t="e">
        <f>+MID(#REF!,3,1)</f>
        <v>#REF!</v>
      </c>
      <c r="S29" s="395" t="s">
        <v>982</v>
      </c>
      <c r="T29" s="395" t="e">
        <f>+LEFT(#REF!,1)</f>
        <v>#REF!</v>
      </c>
      <c r="U29" s="395" t="e">
        <f>+MID(#REF!,2,1)</f>
        <v>#REF!</v>
      </c>
      <c r="V29" s="395" t="e">
        <f>+MID(#REF!,3,1)</f>
        <v>#REF!</v>
      </c>
      <c r="W29" s="395" t="e">
        <f>+MID(#REF!,4,1)</f>
        <v>#REF!</v>
      </c>
      <c r="X29" s="395" t="e">
        <f>+MID(#REF!,5,1)</f>
        <v>#REF!</v>
      </c>
      <c r="Y29" s="395" t="e">
        <f>+MID(#REF!,6,1)</f>
        <v>#REF!</v>
      </c>
      <c r="Z29" s="395" t="e">
        <f>+MID(#REF!,7,1)</f>
        <v>#REF!</v>
      </c>
      <c r="AA29" s="395" t="e">
        <f>+MID(#REF!,8,1)</f>
        <v>#REF!</v>
      </c>
      <c r="AB29" s="395"/>
      <c r="AC29" s="395"/>
      <c r="AD29" s="395"/>
      <c r="AE29" s="353"/>
      <c r="AF29" s="353"/>
      <c r="AG29" s="353"/>
      <c r="AH29" s="353"/>
      <c r="AI29" s="353"/>
      <c r="AJ29" s="353"/>
      <c r="AK29" s="353"/>
      <c r="AL29" s="632"/>
    </row>
    <row r="30" spans="1:39" s="345" customFormat="1" x14ac:dyDescent="0.25">
      <c r="A30" s="357" t="s">
        <v>1419</v>
      </c>
      <c r="B30" s="356"/>
      <c r="C30" s="356"/>
      <c r="D30" s="356"/>
      <c r="E30" s="356"/>
      <c r="F30" s="356"/>
      <c r="G30" s="356"/>
      <c r="H30" s="356"/>
      <c r="I30" s="356"/>
      <c r="J30" s="356"/>
      <c r="K30" s="356"/>
      <c r="L30" s="356"/>
      <c r="M30" s="356"/>
      <c r="N30" s="356"/>
      <c r="O30" s="356"/>
      <c r="P30" s="356"/>
      <c r="Q30" s="356"/>
      <c r="R30" s="356"/>
      <c r="S30" s="356"/>
      <c r="T30" s="356"/>
      <c r="U30" s="356"/>
      <c r="V30" s="356"/>
      <c r="W30" s="353"/>
      <c r="X30" s="353"/>
      <c r="Y30" s="353"/>
      <c r="Z30" s="353"/>
      <c r="AA30" s="353"/>
      <c r="AB30" s="353"/>
      <c r="AC30" s="353"/>
      <c r="AD30" s="353"/>
      <c r="AE30" s="353"/>
      <c r="AF30" s="353"/>
      <c r="AG30" s="353"/>
      <c r="AH30" s="353"/>
      <c r="AI30" s="353"/>
      <c r="AJ30" s="353"/>
      <c r="AK30" s="353"/>
      <c r="AL30" s="440"/>
    </row>
    <row r="31" spans="1:39" ht="19.5" customHeight="1" thickBot="1" x14ac:dyDescent="0.3">
      <c r="A31" s="394" t="e">
        <f>+LEFT(#REF!,1)</f>
        <v>#REF!</v>
      </c>
      <c r="B31" s="393" t="e">
        <f>+MID(#REF!,2,1)</f>
        <v>#REF!</v>
      </c>
      <c r="C31" s="393" t="e">
        <f>+MID(#REF!,3,1)</f>
        <v>#REF!</v>
      </c>
      <c r="D31" s="393" t="e">
        <f>+MID(#REF!,4,1)</f>
        <v>#REF!</v>
      </c>
      <c r="E31" s="393" t="e">
        <f>+MID(#REF!,5,1)</f>
        <v>#REF!</v>
      </c>
      <c r="F31" s="393" t="e">
        <f>+MID(#REF!,6,1)</f>
        <v>#REF!</v>
      </c>
      <c r="G31" s="393" t="e">
        <f>+MID(#REF!,7,1)</f>
        <v>#REF!</v>
      </c>
      <c r="H31" s="393" t="e">
        <f>+MID(#REF!,8,1)</f>
        <v>#REF!</v>
      </c>
      <c r="I31" s="393" t="e">
        <f>+MID(#REF!,9,1)</f>
        <v>#REF!</v>
      </c>
      <c r="J31" s="393" t="e">
        <f>+MID(#REF!,10,1)</f>
        <v>#REF!</v>
      </c>
      <c r="K31" s="393" t="e">
        <f>+MID(#REF!,11,1)</f>
        <v>#REF!</v>
      </c>
      <c r="L31" s="393" t="e">
        <f>+MID(#REF!,12,1)</f>
        <v>#REF!</v>
      </c>
      <c r="M31" s="393" t="e">
        <f>+MID(#REF!,13,1)</f>
        <v>#REF!</v>
      </c>
      <c r="N31" s="393" t="e">
        <f>+MID(#REF!,14,1)</f>
        <v>#REF!</v>
      </c>
      <c r="O31" s="393" t="e">
        <f>+MID(#REF!,15,1)</f>
        <v>#REF!</v>
      </c>
      <c r="P31" s="393" t="e">
        <f>+MID(#REF!,16,1)</f>
        <v>#REF!</v>
      </c>
      <c r="Q31" s="393" t="e">
        <f>+MID(#REF!,17,1)</f>
        <v>#REF!</v>
      </c>
      <c r="R31" s="393" t="e">
        <f>+MID(#REF!,18,1)</f>
        <v>#REF!</v>
      </c>
      <c r="S31" s="393" t="e">
        <f>+MID(#REF!,19,1)</f>
        <v>#REF!</v>
      </c>
      <c r="T31" s="393" t="e">
        <f>+MID(#REF!,20,1)</f>
        <v>#REF!</v>
      </c>
      <c r="U31" s="393" t="e">
        <f>+MID(#REF!,21,1)</f>
        <v>#REF!</v>
      </c>
      <c r="V31" s="393" t="e">
        <f>+MID(#REF!,22,1)</f>
        <v>#REF!</v>
      </c>
      <c r="W31" s="393" t="e">
        <f>+MID(#REF!,23,1)</f>
        <v>#REF!</v>
      </c>
      <c r="X31" s="393" t="e">
        <f>+MID(#REF!,24,1)</f>
        <v>#REF!</v>
      </c>
      <c r="Y31" s="393" t="e">
        <f>+MID(#REF!,25,1)</f>
        <v>#REF!</v>
      </c>
      <c r="Z31" s="393" t="e">
        <f>+MID(#REF!,26,1)</f>
        <v>#REF!</v>
      </c>
      <c r="AA31" s="393" t="e">
        <f>+MID(#REF!,27,1)</f>
        <v>#REF!</v>
      </c>
      <c r="AB31" s="393" t="e">
        <f>+MID(#REF!,28,1)</f>
        <v>#REF!</v>
      </c>
      <c r="AC31" s="393" t="e">
        <f>+MID(#REF!,29,1)</f>
        <v>#REF!</v>
      </c>
      <c r="AD31" s="393" t="e">
        <f>+MID(#REF!,30,1)</f>
        <v>#REF!</v>
      </c>
      <c r="AE31" s="393" t="e">
        <f>+MID(#REF!,31,1)</f>
        <v>#REF!</v>
      </c>
      <c r="AF31" s="393" t="e">
        <f>+MID(#REF!,32,1)</f>
        <v>#REF!</v>
      </c>
      <c r="AG31" s="393" t="e">
        <f>+MID(#REF!,33,1)</f>
        <v>#REF!</v>
      </c>
      <c r="AH31" s="393" t="e">
        <f>+MID(#REF!,34,1)</f>
        <v>#REF!</v>
      </c>
      <c r="AI31" s="393" t="e">
        <f>+MID(#REF!,35,1)</f>
        <v>#REF!</v>
      </c>
      <c r="AJ31" s="393" t="e">
        <f>+MID(#REF!,36,1)</f>
        <v>#REF!</v>
      </c>
      <c r="AK31" s="393" t="e">
        <f>+MID(#REF!,37,1)</f>
        <v>#REF!</v>
      </c>
      <c r="AL31" s="637"/>
    </row>
    <row r="32" spans="1:39" s="345" customFormat="1" ht="4.5" customHeight="1" thickBot="1" x14ac:dyDescent="0.3">
      <c r="A32" s="356"/>
      <c r="B32" s="356"/>
      <c r="C32" s="356"/>
      <c r="D32" s="356"/>
      <c r="E32" s="356"/>
      <c r="F32" s="356"/>
      <c r="G32" s="356"/>
      <c r="H32" s="356"/>
      <c r="I32" s="356"/>
      <c r="J32" s="356"/>
      <c r="K32" s="356"/>
      <c r="L32" s="356"/>
      <c r="M32" s="356"/>
      <c r="N32" s="356"/>
      <c r="O32" s="356"/>
      <c r="P32" s="356"/>
      <c r="Q32" s="356"/>
      <c r="R32" s="356"/>
      <c r="S32" s="356"/>
      <c r="T32" s="356"/>
      <c r="U32" s="356"/>
      <c r="V32" s="356"/>
      <c r="W32" s="353"/>
      <c r="X32" s="353"/>
      <c r="Y32" s="353"/>
      <c r="Z32" s="353"/>
      <c r="AA32" s="353"/>
      <c r="AB32" s="353"/>
      <c r="AC32" s="353"/>
      <c r="AD32" s="353"/>
      <c r="AE32" s="353"/>
      <c r="AF32" s="353"/>
      <c r="AG32" s="353"/>
      <c r="AH32" s="353"/>
      <c r="AI32" s="353"/>
      <c r="AJ32" s="353"/>
      <c r="AK32" s="353"/>
      <c r="AL32" s="356"/>
      <c r="AM32" s="356"/>
    </row>
    <row r="33" spans="1:38" s="388" customFormat="1" ht="12.75" customHeight="1" x14ac:dyDescent="0.25">
      <c r="A33" s="391" t="s">
        <v>1420</v>
      </c>
      <c r="B33" s="390"/>
      <c r="C33" s="390"/>
      <c r="D33" s="390"/>
      <c r="E33" s="390"/>
      <c r="F33" s="390"/>
      <c r="G33" s="390"/>
      <c r="H33" s="390"/>
      <c r="I33" s="390"/>
      <c r="J33" s="390"/>
      <c r="K33" s="595"/>
      <c r="L33" s="595"/>
      <c r="M33" s="1538" t="s">
        <v>1421</v>
      </c>
      <c r="N33" s="1539"/>
      <c r="O33" s="1539"/>
      <c r="P33" s="1539"/>
      <c r="Q33" s="1539"/>
      <c r="R33" s="1539"/>
      <c r="S33" s="1539"/>
      <c r="T33" s="1539"/>
      <c r="U33" s="1540"/>
      <c r="V33" s="1538" t="s">
        <v>1422</v>
      </c>
      <c r="W33" s="1539"/>
      <c r="X33" s="1539"/>
      <c r="Y33" s="1539"/>
      <c r="Z33" s="1539"/>
      <c r="AA33" s="1539"/>
      <c r="AB33" s="1539"/>
      <c r="AC33" s="1540"/>
      <c r="AD33" s="1538" t="s">
        <v>1423</v>
      </c>
      <c r="AE33" s="1539"/>
      <c r="AF33" s="1539"/>
      <c r="AG33" s="1539"/>
      <c r="AH33" s="1539"/>
      <c r="AI33" s="1539"/>
      <c r="AJ33" s="1539"/>
      <c r="AK33" s="1539"/>
      <c r="AL33" s="1544"/>
    </row>
    <row r="34" spans="1:38" s="345" customFormat="1" ht="19.5" customHeight="1" x14ac:dyDescent="0.25">
      <c r="A34" s="374" t="e">
        <f>LEFT(TEXT(#REF!,"dd.m.yyyy"),1)</f>
        <v>#REF!</v>
      </c>
      <c r="B34" s="373" t="e">
        <f>MID(TEXT(#REF!,"dd.mm.yyyy"),2,1)</f>
        <v>#REF!</v>
      </c>
      <c r="C34" s="372" t="s">
        <v>953</v>
      </c>
      <c r="D34" s="373" t="e">
        <f>MID(TEXT(#REF!,"dd.mm.yyyy"),4,1)</f>
        <v>#REF!</v>
      </c>
      <c r="E34" s="373" t="e">
        <f>MID(TEXT(#REF!,"dd.mm.yyyy"),5,1)</f>
        <v>#REF!</v>
      </c>
      <c r="F34" s="372" t="s">
        <v>953</v>
      </c>
      <c r="G34" s="373" t="e">
        <f>MID(TEXT(#REF!,"dd.mm.yyyy"),7,1)</f>
        <v>#REF!</v>
      </c>
      <c r="H34" s="373" t="e">
        <f>MID(TEXT(#REF!,"dd.mm.yyyy"),8,1)</f>
        <v>#REF!</v>
      </c>
      <c r="I34" s="373" t="e">
        <f>MID(TEXT(#REF!,"dd.mm.yyyy"),9,1)</f>
        <v>#REF!</v>
      </c>
      <c r="J34" s="373" t="e">
        <f>MID(TEXT(#REF!,"dd.mm.yyyy"),10,1)</f>
        <v>#REF!</v>
      </c>
      <c r="K34" s="638"/>
      <c r="L34" s="380"/>
      <c r="M34" s="1541"/>
      <c r="N34" s="1542"/>
      <c r="O34" s="1542"/>
      <c r="P34" s="1542"/>
      <c r="Q34" s="1542"/>
      <c r="R34" s="1542"/>
      <c r="S34" s="1542"/>
      <c r="T34" s="1542"/>
      <c r="U34" s="1543"/>
      <c r="V34" s="1541"/>
      <c r="W34" s="1542"/>
      <c r="X34" s="1542"/>
      <c r="Y34" s="1542"/>
      <c r="Z34" s="1542"/>
      <c r="AA34" s="1542"/>
      <c r="AB34" s="1542"/>
      <c r="AC34" s="1543"/>
      <c r="AD34" s="1541"/>
      <c r="AE34" s="1542"/>
      <c r="AF34" s="1542"/>
      <c r="AG34" s="1542"/>
      <c r="AH34" s="1542"/>
      <c r="AI34" s="1542"/>
      <c r="AJ34" s="1542"/>
      <c r="AK34" s="1542"/>
      <c r="AL34" s="1545"/>
    </row>
    <row r="35" spans="1:38" s="345" customFormat="1" ht="12.75" customHeight="1" x14ac:dyDescent="0.25">
      <c r="A35" s="386"/>
      <c r="B35" s="385"/>
      <c r="C35" s="385"/>
      <c r="D35" s="385"/>
      <c r="E35" s="385"/>
      <c r="F35" s="385"/>
      <c r="G35" s="385"/>
      <c r="H35" s="385"/>
      <c r="I35" s="385"/>
      <c r="J35" s="385"/>
      <c r="K35" s="597"/>
      <c r="L35" s="597"/>
      <c r="M35" s="1541"/>
      <c r="N35" s="1542"/>
      <c r="O35" s="1542"/>
      <c r="P35" s="1542"/>
      <c r="Q35" s="1542"/>
      <c r="R35" s="1542"/>
      <c r="S35" s="1542"/>
      <c r="T35" s="1542"/>
      <c r="U35" s="1543"/>
      <c r="V35" s="1541"/>
      <c r="W35" s="1542"/>
      <c r="X35" s="1542"/>
      <c r="Y35" s="1542"/>
      <c r="Z35" s="1542"/>
      <c r="AA35" s="1542"/>
      <c r="AB35" s="1542"/>
      <c r="AC35" s="1543"/>
      <c r="AD35" s="1541"/>
      <c r="AE35" s="1542"/>
      <c r="AF35" s="1542"/>
      <c r="AG35" s="1542"/>
      <c r="AH35" s="1542"/>
      <c r="AI35" s="1542"/>
      <c r="AJ35" s="1542"/>
      <c r="AK35" s="1542"/>
      <c r="AL35" s="1545"/>
    </row>
    <row r="36" spans="1:38" s="345" customFormat="1" x14ac:dyDescent="0.2">
      <c r="A36" s="357" t="s">
        <v>1424</v>
      </c>
      <c r="B36" s="356"/>
      <c r="C36" s="356"/>
      <c r="D36" s="356"/>
      <c r="E36" s="356"/>
      <c r="F36" s="356"/>
      <c r="G36" s="356"/>
      <c r="H36" s="356"/>
      <c r="I36" s="356"/>
      <c r="J36" s="356"/>
      <c r="K36" s="380"/>
      <c r="L36" s="598"/>
      <c r="M36" s="380"/>
      <c r="N36" s="380"/>
      <c r="O36" s="380"/>
      <c r="P36" s="380"/>
      <c r="Q36" s="380"/>
      <c r="R36" s="380"/>
      <c r="S36" s="380"/>
      <c r="T36" s="356"/>
      <c r="U36" s="378"/>
      <c r="V36" s="379"/>
      <c r="W36" s="379"/>
      <c r="X36" s="379"/>
      <c r="Y36" s="379"/>
      <c r="Z36" s="379"/>
      <c r="AA36" s="353"/>
      <c r="AB36" s="379"/>
      <c r="AC36" s="378"/>
      <c r="AD36" s="377"/>
      <c r="AE36" s="376"/>
      <c r="AF36" s="376"/>
      <c r="AG36" s="376"/>
      <c r="AH36" s="376"/>
      <c r="AI36" s="376"/>
      <c r="AJ36" s="376"/>
      <c r="AK36" s="376"/>
      <c r="AL36" s="375"/>
    </row>
    <row r="37" spans="1:38" s="345" customFormat="1" ht="19.5" customHeight="1" x14ac:dyDescent="0.25">
      <c r="A37" s="374" t="e">
        <f>IF(#REF!="","",LEFT(TEXT(#REF!,"dd.mm.yyyy"),1))</f>
        <v>#REF!</v>
      </c>
      <c r="B37" s="373" t="e">
        <f>IF(#REF!="","",MID(TEXT(#REF!,"dd.mm.yyyy"),2,1))</f>
        <v>#REF!</v>
      </c>
      <c r="C37" s="372" t="s">
        <v>953</v>
      </c>
      <c r="D37" s="373" t="e">
        <f>IF(#REF!="","",MID(TEXT(#REF!,"dd.mm.yyyy"),4,1))</f>
        <v>#REF!</v>
      </c>
      <c r="E37" s="373" t="e">
        <f>IF(#REF!="","",MID(TEXT(#REF!,"dd.mm.yyyy"),5,1))</f>
        <v>#REF!</v>
      </c>
      <c r="F37" s="372" t="s">
        <v>953</v>
      </c>
      <c r="G37" s="371" t="e">
        <f>IF(#REF!="","",MID(TEXT(#REF!,"dd.mm.yyyy"),7,1))</f>
        <v>#REF!</v>
      </c>
      <c r="H37" s="371" t="e">
        <f>IF(#REF!="","",MID(TEXT(#REF!,"dd.mm.yyyy"),8,1))</f>
        <v>#REF!</v>
      </c>
      <c r="I37" s="371" t="e">
        <f>IF(#REF!="","",MID(TEXT(#REF!,"dd.mm.yyyy"),9,1))</f>
        <v>#REF!</v>
      </c>
      <c r="J37" s="371" t="e">
        <f>IF(#REF!="","",MID(TEXT(#REF!,"dd.mm.yyyy"),10,1))</f>
        <v>#REF!</v>
      </c>
      <c r="K37" s="599"/>
      <c r="L37" s="482"/>
      <c r="M37" s="356"/>
      <c r="N37" s="356"/>
      <c r="O37" s="356"/>
      <c r="P37" s="356"/>
      <c r="Q37" s="356"/>
      <c r="R37" s="356"/>
      <c r="S37" s="356"/>
      <c r="T37" s="356"/>
      <c r="U37" s="482"/>
      <c r="V37" s="356"/>
      <c r="W37" s="353"/>
      <c r="X37" s="353"/>
      <c r="Y37" s="353"/>
      <c r="Z37" s="353"/>
      <c r="AA37" s="353"/>
      <c r="AB37" s="353"/>
      <c r="AC37" s="481"/>
      <c r="AD37" s="353"/>
      <c r="AE37" s="353"/>
      <c r="AF37" s="353"/>
      <c r="AG37" s="353"/>
      <c r="AH37" s="353"/>
      <c r="AI37" s="353"/>
      <c r="AJ37" s="353"/>
      <c r="AK37" s="353"/>
      <c r="AL37" s="352"/>
    </row>
    <row r="38" spans="1:38" s="351" customFormat="1" thickBot="1" x14ac:dyDescent="0.3">
      <c r="A38" s="366"/>
      <c r="B38" s="365"/>
      <c r="C38" s="365"/>
      <c r="D38" s="365"/>
      <c r="E38" s="365"/>
      <c r="F38" s="365"/>
      <c r="G38" s="365"/>
      <c r="H38" s="365"/>
      <c r="I38" s="365"/>
      <c r="J38" s="365"/>
      <c r="K38" s="365"/>
      <c r="L38" s="364"/>
      <c r="M38" s="1440" t="e">
        <f>#REF!</f>
        <v>#REF!</v>
      </c>
      <c r="N38" s="1441"/>
      <c r="O38" s="1441"/>
      <c r="P38" s="1441"/>
      <c r="Q38" s="1441"/>
      <c r="R38" s="1441"/>
      <c r="S38" s="1441"/>
      <c r="T38" s="1441"/>
      <c r="U38" s="1442"/>
      <c r="V38" s="1440" t="e">
        <f>#REF!</f>
        <v>#REF!</v>
      </c>
      <c r="W38" s="1441"/>
      <c r="X38" s="1441"/>
      <c r="Y38" s="1441"/>
      <c r="Z38" s="1441"/>
      <c r="AA38" s="1441"/>
      <c r="AB38" s="1441"/>
      <c r="AC38" s="1442"/>
      <c r="AD38" s="1443" t="e">
        <f>#REF!</f>
        <v>#REF!</v>
      </c>
      <c r="AE38" s="1441"/>
      <c r="AF38" s="1441"/>
      <c r="AG38" s="1441"/>
      <c r="AH38" s="1441"/>
      <c r="AI38" s="1441"/>
      <c r="AJ38" s="1441"/>
      <c r="AK38" s="1441"/>
      <c r="AL38" s="1444"/>
    </row>
    <row r="39" spans="1:38" s="351" customFormat="1" x14ac:dyDescent="0.2">
      <c r="A39" s="354"/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639"/>
      <c r="N39" s="639"/>
      <c r="O39" s="639"/>
      <c r="P39" s="639"/>
      <c r="Q39" s="639"/>
      <c r="R39" s="639"/>
      <c r="S39" s="639"/>
      <c r="T39" s="639"/>
      <c r="U39" s="639"/>
      <c r="V39" s="354"/>
      <c r="W39" s="353"/>
      <c r="X39" s="353"/>
      <c r="Y39" s="353"/>
      <c r="Z39" s="353"/>
      <c r="AA39" s="353"/>
      <c r="AB39" s="353"/>
      <c r="AC39" s="353"/>
      <c r="AD39" s="354"/>
      <c r="AE39" s="354"/>
      <c r="AF39" s="354"/>
      <c r="AG39" s="354"/>
      <c r="AH39" s="354"/>
      <c r="AI39" s="354"/>
      <c r="AJ39" s="354"/>
      <c r="AK39" s="354"/>
      <c r="AL39" s="354"/>
    </row>
    <row r="40" spans="1:38" s="351" customFormat="1" x14ac:dyDescent="0.2">
      <c r="A40" s="354"/>
      <c r="B40" s="354"/>
      <c r="C40" s="354"/>
      <c r="D40" s="354"/>
      <c r="E40" s="354"/>
      <c r="F40" s="354"/>
      <c r="G40" s="354"/>
      <c r="H40" s="354"/>
      <c r="I40" s="354"/>
      <c r="J40" s="354"/>
      <c r="K40" s="354"/>
      <c r="L40" s="354"/>
      <c r="M40" s="639"/>
      <c r="N40" s="639"/>
      <c r="O40" s="639"/>
      <c r="P40" s="639"/>
      <c r="Q40" s="639"/>
      <c r="R40" s="639"/>
      <c r="S40" s="639"/>
      <c r="T40" s="639"/>
      <c r="U40" s="639"/>
      <c r="V40" s="354"/>
      <c r="W40" s="353"/>
      <c r="X40" s="353"/>
      <c r="Y40" s="353"/>
      <c r="Z40" s="353"/>
      <c r="AA40" s="353"/>
      <c r="AB40" s="353"/>
      <c r="AC40" s="353"/>
      <c r="AD40" s="354"/>
      <c r="AE40" s="354"/>
      <c r="AF40" s="354"/>
      <c r="AG40" s="354"/>
      <c r="AH40" s="354"/>
      <c r="AI40" s="354"/>
      <c r="AJ40" s="354"/>
      <c r="AK40" s="354"/>
      <c r="AL40" s="354"/>
    </row>
    <row r="41" spans="1:38" s="351" customFormat="1" x14ac:dyDescent="0.25">
      <c r="W41" s="346"/>
      <c r="X41" s="346"/>
      <c r="Y41" s="346"/>
      <c r="Z41" s="346"/>
      <c r="AA41" s="346"/>
      <c r="AB41" s="346"/>
      <c r="AC41" s="346"/>
      <c r="AD41" s="346"/>
      <c r="AE41" s="346"/>
      <c r="AF41" s="346"/>
      <c r="AG41" s="346"/>
      <c r="AH41" s="346"/>
      <c r="AI41" s="346"/>
      <c r="AJ41" s="346"/>
      <c r="AK41" s="346"/>
    </row>
    <row r="42" spans="1:38" ht="13.5" thickBot="1" x14ac:dyDescent="0.3">
      <c r="W42" s="346"/>
      <c r="X42" s="346"/>
      <c r="Y42" s="346"/>
      <c r="Z42" s="346"/>
      <c r="AA42" s="346"/>
      <c r="AB42" s="346"/>
      <c r="AC42" s="346"/>
      <c r="AD42" s="346"/>
      <c r="AE42" s="346"/>
      <c r="AF42" s="346"/>
      <c r="AG42" s="346"/>
      <c r="AH42" s="346"/>
      <c r="AI42" s="346"/>
      <c r="AJ42" s="346"/>
      <c r="AK42" s="346"/>
    </row>
    <row r="43" spans="1:38" s="351" customFormat="1" x14ac:dyDescent="0.25">
      <c r="B43" s="363" t="s">
        <v>1425</v>
      </c>
      <c r="C43" s="362"/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2"/>
      <c r="O43" s="362"/>
      <c r="P43" s="362"/>
      <c r="Q43" s="362"/>
      <c r="R43" s="362"/>
      <c r="S43" s="362"/>
      <c r="T43" s="362"/>
      <c r="U43" s="362"/>
      <c r="V43" s="362"/>
      <c r="W43" s="361"/>
      <c r="X43" s="361"/>
      <c r="Y43" s="361"/>
      <c r="Z43" s="361"/>
      <c r="AA43" s="361"/>
      <c r="AB43" s="361"/>
      <c r="AC43" s="361"/>
      <c r="AD43" s="361"/>
      <c r="AE43" s="361"/>
      <c r="AF43" s="361"/>
      <c r="AG43" s="361"/>
      <c r="AH43" s="361"/>
      <c r="AI43" s="361"/>
      <c r="AJ43" s="360"/>
      <c r="AK43" s="346"/>
    </row>
    <row r="44" spans="1:38" s="351" customFormat="1" x14ac:dyDescent="0.25">
      <c r="B44" s="355"/>
      <c r="C44" s="354"/>
      <c r="D44" s="354"/>
      <c r="E44" s="354"/>
      <c r="F44" s="354"/>
      <c r="G44" s="354"/>
      <c r="H44" s="354"/>
      <c r="I44" s="354"/>
      <c r="J44" s="354"/>
      <c r="K44" s="354"/>
      <c r="L44" s="354"/>
      <c r="M44" s="354"/>
      <c r="N44" s="354"/>
      <c r="O44" s="354"/>
      <c r="P44" s="354"/>
      <c r="Q44" s="354"/>
      <c r="R44" s="354"/>
      <c r="S44" s="354"/>
      <c r="T44" s="354"/>
      <c r="U44" s="354"/>
      <c r="V44" s="354"/>
      <c r="W44" s="353"/>
      <c r="X44" s="353"/>
      <c r="Y44" s="353"/>
      <c r="Z44" s="353"/>
      <c r="AA44" s="353"/>
      <c r="AB44" s="353"/>
      <c r="AC44" s="353"/>
      <c r="AD44" s="353"/>
      <c r="AE44" s="353"/>
      <c r="AF44" s="353"/>
      <c r="AG44" s="353"/>
      <c r="AH44" s="353"/>
      <c r="AI44" s="353"/>
      <c r="AJ44" s="352"/>
      <c r="AK44" s="346"/>
    </row>
    <row r="45" spans="1:38" x14ac:dyDescent="0.25">
      <c r="B45" s="359"/>
      <c r="C45" s="588"/>
      <c r="D45" s="588"/>
      <c r="E45" s="588"/>
      <c r="F45" s="588"/>
      <c r="G45" s="588"/>
      <c r="H45" s="588"/>
      <c r="I45" s="588"/>
      <c r="J45" s="588"/>
      <c r="K45" s="588"/>
      <c r="L45" s="588"/>
      <c r="M45" s="588"/>
      <c r="N45" s="588"/>
      <c r="O45" s="588"/>
      <c r="P45" s="588"/>
      <c r="Q45" s="588"/>
      <c r="R45" s="588"/>
      <c r="S45" s="588"/>
      <c r="T45" s="588"/>
      <c r="U45" s="588"/>
      <c r="V45" s="588"/>
      <c r="W45" s="353"/>
      <c r="X45" s="353"/>
      <c r="Y45" s="353"/>
      <c r="Z45" s="353"/>
      <c r="AA45" s="353"/>
      <c r="AB45" s="353"/>
      <c r="AC45" s="353"/>
      <c r="AD45" s="353"/>
      <c r="AE45" s="353"/>
      <c r="AF45" s="353"/>
      <c r="AG45" s="353"/>
      <c r="AH45" s="353"/>
      <c r="AI45" s="353"/>
      <c r="AJ45" s="352"/>
      <c r="AK45" s="346"/>
    </row>
    <row r="46" spans="1:38" s="351" customFormat="1" x14ac:dyDescent="0.25">
      <c r="B46" s="355"/>
      <c r="C46" s="354"/>
      <c r="D46" s="354"/>
      <c r="E46" s="354"/>
      <c r="F46" s="354"/>
      <c r="G46" s="354"/>
      <c r="H46" s="354"/>
      <c r="I46" s="354"/>
      <c r="J46" s="354"/>
      <c r="K46" s="354"/>
      <c r="L46" s="354"/>
      <c r="M46" s="354"/>
      <c r="N46" s="354"/>
      <c r="O46" s="354"/>
      <c r="P46" s="354"/>
      <c r="Q46" s="354"/>
      <c r="R46" s="354"/>
      <c r="S46" s="354"/>
      <c r="T46" s="354"/>
      <c r="U46" s="354"/>
      <c r="V46" s="354"/>
      <c r="W46" s="353"/>
      <c r="X46" s="353"/>
      <c r="Y46" s="353"/>
      <c r="Z46" s="353"/>
      <c r="AA46" s="353"/>
      <c r="AB46" s="353"/>
      <c r="AC46" s="353"/>
      <c r="AD46" s="353"/>
      <c r="AE46" s="353"/>
      <c r="AF46" s="353"/>
      <c r="AG46" s="353"/>
      <c r="AH46" s="353"/>
      <c r="AI46" s="353"/>
      <c r="AJ46" s="352"/>
      <c r="AK46" s="346"/>
    </row>
    <row r="47" spans="1:38" s="345" customFormat="1" x14ac:dyDescent="0.25">
      <c r="B47" s="357"/>
      <c r="C47" s="356"/>
      <c r="D47" s="356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  <c r="T47" s="356"/>
      <c r="U47" s="356"/>
      <c r="V47" s="356"/>
      <c r="W47" s="353"/>
      <c r="X47" s="353"/>
      <c r="Y47" s="353"/>
      <c r="Z47" s="353"/>
      <c r="AA47" s="353"/>
      <c r="AB47" s="353"/>
      <c r="AC47" s="353"/>
      <c r="AD47" s="353"/>
      <c r="AE47" s="353"/>
      <c r="AF47" s="353"/>
      <c r="AG47" s="353"/>
      <c r="AH47" s="353"/>
      <c r="AI47" s="353"/>
      <c r="AJ47" s="352"/>
      <c r="AK47" s="346"/>
    </row>
    <row r="48" spans="1:38" s="345" customFormat="1" x14ac:dyDescent="0.25">
      <c r="B48" s="357"/>
      <c r="C48" s="356"/>
      <c r="D48" s="356"/>
      <c r="E48" s="356"/>
      <c r="F48" s="356"/>
      <c r="G48" s="356"/>
      <c r="H48" s="356"/>
      <c r="I48" s="356"/>
      <c r="J48" s="356"/>
      <c r="K48" s="356"/>
      <c r="L48" s="356"/>
      <c r="M48" s="356"/>
      <c r="N48" s="356"/>
      <c r="O48" s="356"/>
      <c r="P48" s="356"/>
      <c r="Q48" s="356"/>
      <c r="R48" s="356"/>
      <c r="S48" s="356"/>
      <c r="T48" s="356"/>
      <c r="U48" s="356"/>
      <c r="V48" s="356"/>
      <c r="W48" s="353"/>
      <c r="X48" s="353"/>
      <c r="Y48" s="353"/>
      <c r="Z48" s="353"/>
      <c r="AA48" s="353"/>
      <c r="AB48" s="353"/>
      <c r="AC48" s="353"/>
      <c r="AD48" s="353"/>
      <c r="AE48" s="353"/>
      <c r="AF48" s="353"/>
      <c r="AG48" s="353"/>
      <c r="AH48" s="353"/>
      <c r="AI48" s="353"/>
      <c r="AJ48" s="352"/>
      <c r="AK48" s="346"/>
    </row>
    <row r="49" spans="2:37" s="351" customFormat="1" x14ac:dyDescent="0.25">
      <c r="B49" s="355"/>
      <c r="C49" s="354"/>
      <c r="D49" s="354"/>
      <c r="E49" s="354"/>
      <c r="F49" s="354"/>
      <c r="G49" s="354"/>
      <c r="H49" s="354"/>
      <c r="I49" s="354"/>
      <c r="J49" s="354"/>
      <c r="K49" s="354"/>
      <c r="L49" s="354"/>
      <c r="M49" s="354"/>
      <c r="N49" s="354"/>
      <c r="O49" s="354"/>
      <c r="P49" s="354"/>
      <c r="Q49" s="354"/>
      <c r="R49" s="354"/>
      <c r="S49" s="354"/>
      <c r="T49" s="354"/>
      <c r="U49" s="354"/>
      <c r="V49" s="354"/>
      <c r="W49" s="353"/>
      <c r="X49" s="353"/>
      <c r="Y49" s="353"/>
      <c r="Z49" s="353"/>
      <c r="AA49" s="353"/>
      <c r="AB49" s="353"/>
      <c r="AC49" s="353"/>
      <c r="AD49" s="353"/>
      <c r="AE49" s="353"/>
      <c r="AF49" s="353"/>
      <c r="AG49" s="353"/>
      <c r="AH49" s="353"/>
      <c r="AI49" s="353"/>
      <c r="AJ49" s="352"/>
      <c r="AK49" s="346"/>
    </row>
    <row r="50" spans="2:37" s="351" customFormat="1" x14ac:dyDescent="0.25">
      <c r="B50" s="355"/>
      <c r="C50" s="354"/>
      <c r="D50" s="354"/>
      <c r="E50" s="354"/>
      <c r="F50" s="354"/>
      <c r="G50" s="354"/>
      <c r="H50" s="354"/>
      <c r="I50" s="354"/>
      <c r="J50" s="354"/>
      <c r="K50" s="354"/>
      <c r="L50" s="354"/>
      <c r="M50" s="354"/>
      <c r="N50" s="354"/>
      <c r="O50" s="354"/>
      <c r="P50" s="354"/>
      <c r="Q50" s="354"/>
      <c r="R50" s="354"/>
      <c r="S50" s="354"/>
      <c r="T50" s="354"/>
      <c r="U50" s="354"/>
      <c r="V50" s="354"/>
      <c r="W50" s="353"/>
      <c r="X50" s="353"/>
      <c r="Y50" s="353"/>
      <c r="Z50" s="353"/>
      <c r="AA50" s="353"/>
      <c r="AB50" s="353"/>
      <c r="AC50" s="353"/>
      <c r="AD50" s="353"/>
      <c r="AE50" s="353"/>
      <c r="AF50" s="353"/>
      <c r="AG50" s="353"/>
      <c r="AH50" s="353"/>
      <c r="AI50" s="353"/>
      <c r="AJ50" s="352"/>
      <c r="AK50" s="346"/>
    </row>
    <row r="51" spans="2:37" s="351" customFormat="1" x14ac:dyDescent="0.25">
      <c r="B51" s="355"/>
      <c r="C51" s="354"/>
      <c r="D51" s="354"/>
      <c r="E51" s="354"/>
      <c r="F51" s="354"/>
      <c r="G51" s="354"/>
      <c r="H51" s="354"/>
      <c r="I51" s="354"/>
      <c r="J51" s="354"/>
      <c r="K51" s="354"/>
      <c r="L51" s="354"/>
      <c r="M51" s="354"/>
      <c r="N51" s="354"/>
      <c r="O51" s="354"/>
      <c r="P51" s="354"/>
      <c r="Q51" s="354"/>
      <c r="R51" s="354"/>
      <c r="S51" s="354"/>
      <c r="T51" s="354"/>
      <c r="U51" s="354"/>
      <c r="V51" s="354"/>
      <c r="W51" s="353"/>
      <c r="X51" s="353"/>
      <c r="Y51" s="353"/>
      <c r="Z51" s="353"/>
      <c r="AA51" s="353"/>
      <c r="AB51" s="353"/>
      <c r="AC51" s="353"/>
      <c r="AD51" s="353"/>
      <c r="AE51" s="353"/>
      <c r="AF51" s="353"/>
      <c r="AG51" s="353"/>
      <c r="AH51" s="353"/>
      <c r="AI51" s="353"/>
      <c r="AJ51" s="352"/>
      <c r="AK51" s="346"/>
    </row>
    <row r="52" spans="2:37" s="351" customFormat="1" x14ac:dyDescent="0.25">
      <c r="B52" s="355"/>
      <c r="C52" s="354"/>
      <c r="D52" s="354"/>
      <c r="E52" s="354"/>
      <c r="F52" s="354"/>
      <c r="G52" s="354"/>
      <c r="H52" s="354"/>
      <c r="I52" s="354"/>
      <c r="J52" s="354"/>
      <c r="K52" s="354"/>
      <c r="L52" s="354"/>
      <c r="M52" s="354"/>
      <c r="N52" s="354"/>
      <c r="O52" s="354"/>
      <c r="P52" s="354"/>
      <c r="Q52" s="354"/>
      <c r="R52" s="354"/>
      <c r="S52" s="354"/>
      <c r="T52" s="354"/>
      <c r="U52" s="354"/>
      <c r="V52" s="354"/>
      <c r="W52" s="353"/>
      <c r="X52" s="353"/>
      <c r="Y52" s="353"/>
      <c r="Z52" s="353"/>
      <c r="AA52" s="353"/>
      <c r="AB52" s="353"/>
      <c r="AC52" s="353"/>
      <c r="AD52" s="353"/>
      <c r="AE52" s="353"/>
      <c r="AF52" s="353"/>
      <c r="AG52" s="353"/>
      <c r="AH52" s="353"/>
      <c r="AI52" s="353"/>
      <c r="AJ52" s="352"/>
      <c r="AK52" s="346"/>
    </row>
    <row r="53" spans="2:37" s="345" customFormat="1" ht="13.5" thickBot="1" x14ac:dyDescent="0.3">
      <c r="B53" s="350"/>
      <c r="C53" s="349"/>
      <c r="D53" s="349"/>
      <c r="E53" s="349"/>
      <c r="F53" s="349"/>
      <c r="G53" s="349" t="s">
        <v>1426</v>
      </c>
      <c r="H53" s="349"/>
      <c r="I53" s="349"/>
      <c r="J53" s="349"/>
      <c r="K53" s="349"/>
      <c r="L53" s="349"/>
      <c r="M53" s="349"/>
      <c r="N53" s="349"/>
      <c r="O53" s="349"/>
      <c r="P53" s="349"/>
      <c r="Q53" s="349"/>
      <c r="R53" s="349"/>
      <c r="S53" s="349"/>
      <c r="T53" s="349"/>
      <c r="U53" s="349" t="s">
        <v>1427</v>
      </c>
      <c r="V53" s="349"/>
      <c r="W53" s="348"/>
      <c r="X53" s="348"/>
      <c r="Y53" s="348"/>
      <c r="Z53" s="348"/>
      <c r="AA53" s="348"/>
      <c r="AB53" s="348"/>
      <c r="AC53" s="348"/>
      <c r="AD53" s="348"/>
      <c r="AE53" s="348"/>
      <c r="AF53" s="348"/>
      <c r="AG53" s="348"/>
      <c r="AH53" s="348"/>
      <c r="AI53" s="348"/>
      <c r="AJ53" s="347"/>
      <c r="AK53" s="346"/>
    </row>
  </sheetData>
  <mergeCells count="7">
    <mergeCell ref="V5:AA5"/>
    <mergeCell ref="M33:U35"/>
    <mergeCell ref="V33:AC35"/>
    <mergeCell ref="AD33:AL35"/>
    <mergeCell ref="M38:U38"/>
    <mergeCell ref="V38:AC38"/>
    <mergeCell ref="AD38:AL38"/>
  </mergeCells>
  <pageMargins left="0.39370078740157483" right="0.39370078740157483" top="0.35433070866141736" bottom="0.35433070866141736" header="0.23622047244094491" footer="0.23622047244094491"/>
  <pageSetup scale="95" orientation="portrait" r:id="rId1"/>
  <headerFooter alignWithMargins="0">
    <oddFooter>&amp;LMF SR č. 24219/3/2008/1&amp;RSeite 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5"/>
  <sheetViews>
    <sheetView showGridLines="0" zoomScaleNormal="100" workbookViewId="0">
      <selection activeCell="A20" sqref="A20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47</v>
      </c>
    </row>
    <row r="2" spans="1:2" ht="21" customHeight="1" thickTop="1" thickBot="1" x14ac:dyDescent="0.3">
      <c r="A2" s="7" t="s">
        <v>40</v>
      </c>
      <c r="B2" s="8" t="s">
        <v>36</v>
      </c>
    </row>
    <row r="3" spans="1:2" ht="23.25" customHeight="1" thickTop="1" thickBot="1" x14ac:dyDescent="0.3">
      <c r="A3" s="9" t="s">
        <v>48</v>
      </c>
      <c r="B3" s="10"/>
    </row>
    <row r="4" spans="1:2" ht="23.25" customHeight="1" thickBot="1" x14ac:dyDescent="0.3">
      <c r="A4" s="13" t="s">
        <v>49</v>
      </c>
      <c r="B4" s="14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252"/>
  <sheetViews>
    <sheetView showGridLines="0" view="pageBreakPreview" zoomScaleNormal="100" zoomScaleSheetLayoutView="100" workbookViewId="0">
      <selection activeCell="E8" sqref="E8:G8"/>
    </sheetView>
  </sheetViews>
  <sheetFormatPr defaultColWidth="9.140625" defaultRowHeight="11.25" x14ac:dyDescent="0.25"/>
  <cols>
    <col min="1" max="1" width="5.5703125" style="739" customWidth="1"/>
    <col min="2" max="2" width="16.85546875" style="739" customWidth="1"/>
    <col min="3" max="3" width="0.85546875" style="739" customWidth="1"/>
    <col min="4" max="4" width="6.28515625" style="739" customWidth="1"/>
    <col min="5" max="5" width="3.5703125" style="739" customWidth="1"/>
    <col min="6" max="6" width="12.42578125" style="739" customWidth="1"/>
    <col min="7" max="7" width="12.140625" style="739" customWidth="1"/>
    <col min="8" max="8" width="0.85546875" style="739" customWidth="1"/>
    <col min="9" max="9" width="14.7109375" style="739" customWidth="1"/>
    <col min="10" max="10" width="3.5703125" style="739" customWidth="1"/>
    <col min="11" max="11" width="10.5703125" style="739" customWidth="1"/>
    <col min="12" max="12" width="14.42578125" style="739" customWidth="1"/>
    <col min="13" max="16384" width="9.140625" style="739"/>
  </cols>
  <sheetData>
    <row r="1" spans="1:15" ht="15" customHeight="1" x14ac:dyDescent="0.25">
      <c r="A1" s="738"/>
      <c r="B1" s="456"/>
      <c r="C1" s="399"/>
      <c r="G1" s="740"/>
      <c r="H1" s="740"/>
      <c r="I1" s="740"/>
      <c r="J1" s="740"/>
      <c r="K1" s="740"/>
    </row>
    <row r="2" spans="1:15" ht="21.75" customHeight="1" x14ac:dyDescent="0.25">
      <c r="A2" s="738"/>
      <c r="B2" s="726" t="s">
        <v>1812</v>
      </c>
      <c r="C2" s="729"/>
      <c r="D2" s="479" t="s">
        <v>1428</v>
      </c>
      <c r="E2" s="881" t="e">
        <f>"  "&amp;#REF!&amp;"  "&amp;#REF!&amp;"  "&amp;#REF!&amp;"  "&amp;#REF!&amp;"  "&amp;#REF!&amp;"  "&amp;#REF!&amp;"  "&amp;#REF!&amp;"  "&amp;#REF!&amp;"  "&amp;#REF!&amp;"  "&amp;#REF!</f>
        <v>#REF!</v>
      </c>
      <c r="F2" s="477"/>
      <c r="G2" s="476"/>
      <c r="H2" s="757"/>
      <c r="I2" s="764" t="s">
        <v>1797</v>
      </c>
      <c r="J2" s="761" t="e">
        <f>"  "&amp;#REF!&amp;"  "&amp;#REF!&amp;"  "&amp;#REF!&amp;"  "&amp;#REF!&amp;"  "&amp;#REF!&amp;"  "&amp;#REF!&amp;"  "&amp;#REF!&amp;"  "&amp;#REF!&amp;" "</f>
        <v>#REF!</v>
      </c>
      <c r="K2" s="762"/>
      <c r="L2" s="763"/>
    </row>
    <row r="3" spans="1:15" ht="2.25" customHeight="1" thickBot="1" x14ac:dyDescent="0.3">
      <c r="A3" s="738"/>
      <c r="C3" s="740"/>
    </row>
    <row r="4" spans="1:15" s="741" customFormat="1" ht="11.25" customHeight="1" x14ac:dyDescent="0.25">
      <c r="A4" s="1609" t="s">
        <v>1429</v>
      </c>
      <c r="B4" s="1610" t="s">
        <v>1430</v>
      </c>
      <c r="C4" s="851"/>
      <c r="D4" s="1639" t="s">
        <v>1431</v>
      </c>
      <c r="E4" s="1640" t="s">
        <v>1432</v>
      </c>
      <c r="F4" s="1641"/>
      <c r="G4" s="1641"/>
      <c r="H4" s="1641"/>
      <c r="I4" s="1641"/>
      <c r="J4" s="1642"/>
      <c r="K4" s="1526" t="s">
        <v>1410</v>
      </c>
      <c r="L4" s="1527"/>
    </row>
    <row r="5" spans="1:15" s="741" customFormat="1" ht="11.25" customHeight="1" x14ac:dyDescent="0.25">
      <c r="A5" s="1578"/>
      <c r="B5" s="1579"/>
      <c r="C5" s="813"/>
      <c r="D5" s="1514"/>
      <c r="E5" s="1643">
        <v>1</v>
      </c>
      <c r="F5" s="1471" t="s">
        <v>1433</v>
      </c>
      <c r="G5" s="1533"/>
      <c r="H5" s="880"/>
      <c r="I5" s="1631" t="s">
        <v>1068</v>
      </c>
      <c r="J5" s="1632"/>
      <c r="K5" s="1463"/>
      <c r="L5" s="1464"/>
    </row>
    <row r="6" spans="1:15" s="741" customFormat="1" ht="12" customHeight="1" x14ac:dyDescent="0.25">
      <c r="A6" s="1473"/>
      <c r="B6" s="1481"/>
      <c r="C6" s="852"/>
      <c r="D6" s="1516"/>
      <c r="E6" s="1643"/>
      <c r="F6" s="1471" t="s">
        <v>1434</v>
      </c>
      <c r="G6" s="1533"/>
      <c r="H6" s="880"/>
      <c r="I6" s="1633"/>
      <c r="J6" s="1634"/>
      <c r="K6" s="1471" t="s">
        <v>1066</v>
      </c>
      <c r="L6" s="1472"/>
    </row>
    <row r="7" spans="1:15" s="743" customFormat="1" ht="27.95" customHeight="1" x14ac:dyDescent="0.25">
      <c r="A7" s="1644"/>
      <c r="B7" s="1512" t="s">
        <v>1813</v>
      </c>
      <c r="C7" s="866"/>
      <c r="D7" s="1645" t="s">
        <v>486</v>
      </c>
      <c r="E7" s="1647" t="e">
        <f>#REF!</f>
        <v>#REF!</v>
      </c>
      <c r="F7" s="1647"/>
      <c r="G7" s="1648"/>
      <c r="H7" s="859"/>
      <c r="I7" s="1649" t="e">
        <f>E7-E8</f>
        <v>#REF!</v>
      </c>
      <c r="J7" s="1649"/>
      <c r="K7" s="1650"/>
      <c r="L7" s="742"/>
    </row>
    <row r="8" spans="1:15" s="743" customFormat="1" ht="27.95" customHeight="1" x14ac:dyDescent="0.25">
      <c r="A8" s="1644"/>
      <c r="B8" s="1512"/>
      <c r="C8" s="867"/>
      <c r="D8" s="1646"/>
      <c r="E8" s="1647" t="e">
        <f>#REF!</f>
        <v>#REF!</v>
      </c>
      <c r="F8" s="1647"/>
      <c r="G8" s="1648"/>
      <c r="H8" s="859"/>
      <c r="I8" s="859"/>
      <c r="J8" s="1648" t="e">
        <f>#REF!</f>
        <v>#REF!</v>
      </c>
      <c r="K8" s="1649"/>
      <c r="L8" s="1651"/>
      <c r="O8" s="743" t="s">
        <v>983</v>
      </c>
    </row>
    <row r="9" spans="1:15" s="743" customFormat="1" ht="27.95" customHeight="1" x14ac:dyDescent="0.25">
      <c r="A9" s="1644" t="s">
        <v>487</v>
      </c>
      <c r="B9" s="1635" t="s">
        <v>1436</v>
      </c>
      <c r="C9" s="866"/>
      <c r="D9" s="1645" t="s">
        <v>489</v>
      </c>
      <c r="E9" s="1647" t="e">
        <f>#REF!</f>
        <v>#REF!</v>
      </c>
      <c r="F9" s="1647"/>
      <c r="G9" s="1648"/>
      <c r="H9" s="859"/>
      <c r="I9" s="1649" t="e">
        <f>E9-E10</f>
        <v>#REF!</v>
      </c>
      <c r="J9" s="1649"/>
      <c r="K9" s="1650"/>
      <c r="L9" s="742"/>
    </row>
    <row r="10" spans="1:15" s="743" customFormat="1" ht="27.95" customHeight="1" x14ac:dyDescent="0.25">
      <c r="A10" s="1644"/>
      <c r="B10" s="1489"/>
      <c r="C10" s="867"/>
      <c r="D10" s="1646"/>
      <c r="E10" s="1647" t="e">
        <f>#REF!</f>
        <v>#REF!</v>
      </c>
      <c r="F10" s="1647"/>
      <c r="G10" s="1648"/>
      <c r="H10" s="859"/>
      <c r="I10" s="859"/>
      <c r="J10" s="1648" t="e">
        <f>#REF!</f>
        <v>#REF!</v>
      </c>
      <c r="K10" s="1649"/>
      <c r="L10" s="1651"/>
    </row>
    <row r="11" spans="1:15" s="743" customFormat="1" ht="27.95" customHeight="1" x14ac:dyDescent="0.25">
      <c r="A11" s="1661" t="s">
        <v>490</v>
      </c>
      <c r="B11" s="1635" t="s">
        <v>1437</v>
      </c>
      <c r="C11" s="765"/>
      <c r="D11" s="1645" t="s">
        <v>492</v>
      </c>
      <c r="E11" s="1647" t="e">
        <f>#REF!</f>
        <v>#REF!</v>
      </c>
      <c r="F11" s="1647"/>
      <c r="G11" s="1648"/>
      <c r="H11" s="859"/>
      <c r="I11" s="1649" t="e">
        <f>E11-E12</f>
        <v>#REF!</v>
      </c>
      <c r="J11" s="1649"/>
      <c r="K11" s="1650"/>
      <c r="L11" s="742"/>
    </row>
    <row r="12" spans="1:15" s="743" customFormat="1" ht="27.95" customHeight="1" x14ac:dyDescent="0.25">
      <c r="A12" s="1662"/>
      <c r="B12" s="1489"/>
      <c r="C12" s="766"/>
      <c r="D12" s="1646"/>
      <c r="E12" s="1647" t="e">
        <f>#REF!</f>
        <v>#REF!</v>
      </c>
      <c r="F12" s="1647"/>
      <c r="G12" s="1648"/>
      <c r="H12" s="859"/>
      <c r="I12" s="859"/>
      <c r="J12" s="1648" t="e">
        <f>#REF!</f>
        <v>#REF!</v>
      </c>
      <c r="K12" s="1649"/>
      <c r="L12" s="1651"/>
    </row>
    <row r="13" spans="1:15" s="741" customFormat="1" ht="27.95" customHeight="1" x14ac:dyDescent="0.25">
      <c r="A13" s="1652" t="s">
        <v>493</v>
      </c>
      <c r="B13" s="1584" t="s">
        <v>1438</v>
      </c>
      <c r="C13" s="863"/>
      <c r="D13" s="1654" t="s">
        <v>495</v>
      </c>
      <c r="E13" s="1656" t="e">
        <f>#REF!</f>
        <v>#REF!</v>
      </c>
      <c r="F13" s="1656"/>
      <c r="G13" s="1657"/>
      <c r="H13" s="849"/>
      <c r="I13" s="1658" t="e">
        <f>E13-E14</f>
        <v>#REF!</v>
      </c>
      <c r="J13" s="1658"/>
      <c r="K13" s="1659"/>
      <c r="L13" s="744"/>
    </row>
    <row r="14" spans="1:15" s="741" customFormat="1" ht="27.95" customHeight="1" x14ac:dyDescent="0.25">
      <c r="A14" s="1653"/>
      <c r="B14" s="1477"/>
      <c r="C14" s="864"/>
      <c r="D14" s="1655"/>
      <c r="E14" s="1656" t="e">
        <f>#REF!</f>
        <v>#REF!</v>
      </c>
      <c r="F14" s="1656"/>
      <c r="G14" s="1657"/>
      <c r="H14" s="849"/>
      <c r="I14" s="849"/>
      <c r="J14" s="1657" t="e">
        <f>#REF!</f>
        <v>#REF!</v>
      </c>
      <c r="K14" s="1658"/>
      <c r="L14" s="1660"/>
    </row>
    <row r="15" spans="1:15" s="741" customFormat="1" ht="27.95" customHeight="1" x14ac:dyDescent="0.25">
      <c r="A15" s="1663" t="s">
        <v>496</v>
      </c>
      <c r="B15" s="1584" t="s">
        <v>1439</v>
      </c>
      <c r="C15" s="863"/>
      <c r="D15" s="1654" t="s">
        <v>498</v>
      </c>
      <c r="E15" s="1656" t="e">
        <f>#REF!</f>
        <v>#REF!</v>
      </c>
      <c r="F15" s="1656"/>
      <c r="G15" s="1657"/>
      <c r="H15" s="849"/>
      <c r="I15" s="1658" t="e">
        <f>E15-E16</f>
        <v>#REF!</v>
      </c>
      <c r="J15" s="1658"/>
      <c r="K15" s="1659"/>
      <c r="L15" s="744"/>
    </row>
    <row r="16" spans="1:15" s="741" customFormat="1" ht="27.95" customHeight="1" x14ac:dyDescent="0.25">
      <c r="A16" s="1664"/>
      <c r="B16" s="1477"/>
      <c r="C16" s="864"/>
      <c r="D16" s="1655"/>
      <c r="E16" s="1656" t="e">
        <f>#REF!</f>
        <v>#REF!</v>
      </c>
      <c r="F16" s="1656"/>
      <c r="G16" s="1657"/>
      <c r="H16" s="849"/>
      <c r="I16" s="849"/>
      <c r="J16" s="1657" t="e">
        <f>#REF!</f>
        <v>#REF!</v>
      </c>
      <c r="K16" s="1658"/>
      <c r="L16" s="1660"/>
    </row>
    <row r="17" spans="1:12" s="741" customFormat="1" ht="27.95" customHeight="1" x14ac:dyDescent="0.25">
      <c r="A17" s="1663" t="s">
        <v>499</v>
      </c>
      <c r="B17" s="1584" t="s">
        <v>1440</v>
      </c>
      <c r="C17" s="863"/>
      <c r="D17" s="1654" t="s">
        <v>501</v>
      </c>
      <c r="E17" s="1656" t="e">
        <f>#REF!</f>
        <v>#REF!</v>
      </c>
      <c r="F17" s="1656"/>
      <c r="G17" s="1657"/>
      <c r="H17" s="849"/>
      <c r="I17" s="1658" t="e">
        <f>E17-E18</f>
        <v>#REF!</v>
      </c>
      <c r="J17" s="1658"/>
      <c r="K17" s="1659"/>
      <c r="L17" s="744"/>
    </row>
    <row r="18" spans="1:12" s="741" customFormat="1" ht="27.95" customHeight="1" x14ac:dyDescent="0.25">
      <c r="A18" s="1664"/>
      <c r="B18" s="1477"/>
      <c r="C18" s="864"/>
      <c r="D18" s="1655"/>
      <c r="E18" s="1656" t="e">
        <f>#REF!</f>
        <v>#REF!</v>
      </c>
      <c r="F18" s="1656"/>
      <c r="G18" s="1657"/>
      <c r="H18" s="849"/>
      <c r="I18" s="849"/>
      <c r="J18" s="1657" t="e">
        <f>#REF!</f>
        <v>#REF!</v>
      </c>
      <c r="K18" s="1658"/>
      <c r="L18" s="1660"/>
    </row>
    <row r="19" spans="1:12" s="741" customFormat="1" ht="27.95" customHeight="1" x14ac:dyDescent="0.25">
      <c r="A19" s="1663" t="s">
        <v>502</v>
      </c>
      <c r="B19" s="1584" t="s">
        <v>1441</v>
      </c>
      <c r="C19" s="863"/>
      <c r="D19" s="1654" t="s">
        <v>504</v>
      </c>
      <c r="E19" s="1656" t="e">
        <f>#REF!</f>
        <v>#REF!</v>
      </c>
      <c r="F19" s="1656"/>
      <c r="G19" s="1657"/>
      <c r="H19" s="849"/>
      <c r="I19" s="1658" t="e">
        <f>E19-E20</f>
        <v>#REF!</v>
      </c>
      <c r="J19" s="1658"/>
      <c r="K19" s="1659"/>
      <c r="L19" s="744"/>
    </row>
    <row r="20" spans="1:12" s="741" customFormat="1" ht="27.95" customHeight="1" x14ac:dyDescent="0.25">
      <c r="A20" s="1664"/>
      <c r="B20" s="1477"/>
      <c r="C20" s="864"/>
      <c r="D20" s="1655"/>
      <c r="E20" s="1656" t="e">
        <f>#REF!</f>
        <v>#REF!</v>
      </c>
      <c r="F20" s="1656"/>
      <c r="G20" s="1657"/>
      <c r="H20" s="849"/>
      <c r="I20" s="849"/>
      <c r="J20" s="1657" t="e">
        <f>#REF!</f>
        <v>#REF!</v>
      </c>
      <c r="K20" s="1658"/>
      <c r="L20" s="1660"/>
    </row>
    <row r="21" spans="1:12" s="741" customFormat="1" ht="27.95" customHeight="1" x14ac:dyDescent="0.25">
      <c r="A21" s="1663" t="s">
        <v>505</v>
      </c>
      <c r="B21" s="1584" t="s">
        <v>1442</v>
      </c>
      <c r="C21" s="863"/>
      <c r="D21" s="1654" t="s">
        <v>507</v>
      </c>
      <c r="E21" s="1656" t="e">
        <f>#REF!</f>
        <v>#REF!</v>
      </c>
      <c r="F21" s="1656"/>
      <c r="G21" s="1657"/>
      <c r="H21" s="849"/>
      <c r="I21" s="1658" t="e">
        <f>E21-E22</f>
        <v>#REF!</v>
      </c>
      <c r="J21" s="1658"/>
      <c r="K21" s="1659"/>
      <c r="L21" s="744"/>
    </row>
    <row r="22" spans="1:12" s="741" customFormat="1" ht="27.95" customHeight="1" x14ac:dyDescent="0.25">
      <c r="A22" s="1664"/>
      <c r="B22" s="1477"/>
      <c r="C22" s="864"/>
      <c r="D22" s="1655"/>
      <c r="E22" s="1656" t="e">
        <f>#REF!</f>
        <v>#REF!</v>
      </c>
      <c r="F22" s="1656"/>
      <c r="G22" s="1657"/>
      <c r="H22" s="849"/>
      <c r="I22" s="849"/>
      <c r="J22" s="1657" t="e">
        <f>#REF!</f>
        <v>#REF!</v>
      </c>
      <c r="K22" s="1658"/>
      <c r="L22" s="1660"/>
    </row>
    <row r="23" spans="1:12" s="741" customFormat="1" ht="27.95" customHeight="1" x14ac:dyDescent="0.25">
      <c r="A23" s="1663" t="s">
        <v>508</v>
      </c>
      <c r="B23" s="1584" t="s">
        <v>1443</v>
      </c>
      <c r="C23" s="863"/>
      <c r="D23" s="1654" t="s">
        <v>510</v>
      </c>
      <c r="E23" s="1656" t="e">
        <f>#REF!</f>
        <v>#REF!</v>
      </c>
      <c r="F23" s="1656"/>
      <c r="G23" s="1657"/>
      <c r="H23" s="849"/>
      <c r="I23" s="1658" t="e">
        <f>E23-E24</f>
        <v>#REF!</v>
      </c>
      <c r="J23" s="1658"/>
      <c r="K23" s="1659"/>
      <c r="L23" s="744"/>
    </row>
    <row r="24" spans="1:12" s="741" customFormat="1" ht="27.95" customHeight="1" x14ac:dyDescent="0.25">
      <c r="A24" s="1664"/>
      <c r="B24" s="1477"/>
      <c r="C24" s="864"/>
      <c r="D24" s="1655"/>
      <c r="E24" s="1656" t="e">
        <f>#REF!</f>
        <v>#REF!</v>
      </c>
      <c r="F24" s="1656"/>
      <c r="G24" s="1657"/>
      <c r="H24" s="849"/>
      <c r="I24" s="849"/>
      <c r="J24" s="1657" t="e">
        <f>#REF!</f>
        <v>#REF!</v>
      </c>
      <c r="K24" s="1658"/>
      <c r="L24" s="1660"/>
    </row>
    <row r="25" spans="1:12" s="741" customFormat="1" ht="27.95" customHeight="1" x14ac:dyDescent="0.25">
      <c r="A25" s="1663" t="s">
        <v>511</v>
      </c>
      <c r="B25" s="1584" t="s">
        <v>1444</v>
      </c>
      <c r="C25" s="863"/>
      <c r="D25" s="1654" t="s">
        <v>513</v>
      </c>
      <c r="E25" s="1656" t="e">
        <f>#REF!</f>
        <v>#REF!</v>
      </c>
      <c r="F25" s="1656"/>
      <c r="G25" s="1657"/>
      <c r="H25" s="849"/>
      <c r="I25" s="1658" t="e">
        <f>E25-E26</f>
        <v>#REF!</v>
      </c>
      <c r="J25" s="1658"/>
      <c r="K25" s="1659"/>
      <c r="L25" s="744"/>
    </row>
    <row r="26" spans="1:12" s="741" customFormat="1" ht="27.95" customHeight="1" x14ac:dyDescent="0.25">
      <c r="A26" s="1664"/>
      <c r="B26" s="1477"/>
      <c r="C26" s="864"/>
      <c r="D26" s="1655"/>
      <c r="E26" s="1656" t="e">
        <f>#REF!</f>
        <v>#REF!</v>
      </c>
      <c r="F26" s="1656"/>
      <c r="G26" s="1657"/>
      <c r="H26" s="849"/>
      <c r="I26" s="849"/>
      <c r="J26" s="1657" t="e">
        <f>#REF!</f>
        <v>#REF!</v>
      </c>
      <c r="K26" s="1658"/>
      <c r="L26" s="1660"/>
    </row>
    <row r="27" spans="1:12" s="743" customFormat="1" ht="27.95" customHeight="1" x14ac:dyDescent="0.25">
      <c r="A27" s="1665" t="s">
        <v>514</v>
      </c>
      <c r="B27" s="1630" t="s">
        <v>1445</v>
      </c>
      <c r="C27" s="866"/>
      <c r="D27" s="1645" t="s">
        <v>516</v>
      </c>
      <c r="E27" s="1647" t="e">
        <f>#REF!</f>
        <v>#REF!</v>
      </c>
      <c r="F27" s="1647"/>
      <c r="G27" s="1648"/>
      <c r="H27" s="859"/>
      <c r="I27" s="1649" t="e">
        <f>E27-E28</f>
        <v>#REF!</v>
      </c>
      <c r="J27" s="1649"/>
      <c r="K27" s="1650"/>
      <c r="L27" s="742"/>
    </row>
    <row r="28" spans="1:12" s="743" customFormat="1" ht="27.95" customHeight="1" x14ac:dyDescent="0.25">
      <c r="A28" s="1666"/>
      <c r="B28" s="1603"/>
      <c r="C28" s="867"/>
      <c r="D28" s="1646"/>
      <c r="E28" s="1647" t="e">
        <f>#REF!</f>
        <v>#REF!</v>
      </c>
      <c r="F28" s="1647"/>
      <c r="G28" s="1648"/>
      <c r="H28" s="859"/>
      <c r="I28" s="859"/>
      <c r="J28" s="1648" t="e">
        <f>#REF!</f>
        <v>#REF!</v>
      </c>
      <c r="K28" s="1649"/>
      <c r="L28" s="1651"/>
    </row>
    <row r="29" spans="1:12" s="741" customFormat="1" ht="27.95" customHeight="1" x14ac:dyDescent="0.25">
      <c r="A29" s="1652" t="s">
        <v>517</v>
      </c>
      <c r="B29" s="1584" t="s">
        <v>1446</v>
      </c>
      <c r="C29" s="863"/>
      <c r="D29" s="1654" t="s">
        <v>519</v>
      </c>
      <c r="E29" s="1656" t="e">
        <f>#REF!</f>
        <v>#REF!</v>
      </c>
      <c r="F29" s="1656"/>
      <c r="G29" s="1657"/>
      <c r="H29" s="849"/>
      <c r="I29" s="1658" t="e">
        <f>E29-E30</f>
        <v>#REF!</v>
      </c>
      <c r="J29" s="1658"/>
      <c r="K29" s="1659"/>
      <c r="L29" s="744"/>
    </row>
    <row r="30" spans="1:12" s="741" customFormat="1" ht="27.95" customHeight="1" x14ac:dyDescent="0.25">
      <c r="A30" s="1653"/>
      <c r="B30" s="1477"/>
      <c r="C30" s="864"/>
      <c r="D30" s="1655"/>
      <c r="E30" s="1656" t="e">
        <f>#REF!</f>
        <v>#REF!</v>
      </c>
      <c r="F30" s="1656"/>
      <c r="G30" s="1657"/>
      <c r="H30" s="849"/>
      <c r="I30" s="849"/>
      <c r="J30" s="1657" t="e">
        <f>#REF!</f>
        <v>#REF!</v>
      </c>
      <c r="K30" s="1658"/>
      <c r="L30" s="1660"/>
    </row>
    <row r="31" spans="1:12" s="741" customFormat="1" ht="27.95" customHeight="1" x14ac:dyDescent="0.25">
      <c r="A31" s="1663" t="s">
        <v>496</v>
      </c>
      <c r="B31" s="1584" t="s">
        <v>1447</v>
      </c>
      <c r="C31" s="863"/>
      <c r="D31" s="1654" t="s">
        <v>521</v>
      </c>
      <c r="E31" s="1656" t="e">
        <f>#REF!</f>
        <v>#REF!</v>
      </c>
      <c r="F31" s="1656"/>
      <c r="G31" s="1657"/>
      <c r="H31" s="849"/>
      <c r="I31" s="1658" t="e">
        <f>E31-E32</f>
        <v>#REF!</v>
      </c>
      <c r="J31" s="1658"/>
      <c r="K31" s="1659"/>
      <c r="L31" s="744"/>
    </row>
    <row r="32" spans="1:12" s="741" customFormat="1" ht="27.95" customHeight="1" x14ac:dyDescent="0.25">
      <c r="A32" s="1664"/>
      <c r="B32" s="1477"/>
      <c r="C32" s="864"/>
      <c r="D32" s="1655"/>
      <c r="E32" s="1656" t="e">
        <f>#REF!</f>
        <v>#REF!</v>
      </c>
      <c r="F32" s="1656"/>
      <c r="G32" s="1657"/>
      <c r="H32" s="849"/>
      <c r="I32" s="849"/>
      <c r="J32" s="1657" t="e">
        <f>#REF!</f>
        <v>#REF!</v>
      </c>
      <c r="K32" s="1658"/>
      <c r="L32" s="1660"/>
    </row>
    <row r="33" spans="1:12" ht="27.95" customHeight="1" x14ac:dyDescent="0.25">
      <c r="A33" s="1664" t="s">
        <v>499</v>
      </c>
      <c r="B33" s="1584" t="s">
        <v>1448</v>
      </c>
      <c r="C33" s="863"/>
      <c r="D33" s="1654" t="s">
        <v>523</v>
      </c>
      <c r="E33" s="1656" t="e">
        <f>#REF!</f>
        <v>#REF!</v>
      </c>
      <c r="F33" s="1656"/>
      <c r="G33" s="1657"/>
      <c r="H33" s="849"/>
      <c r="I33" s="1658" t="e">
        <f>E33-E34</f>
        <v>#REF!</v>
      </c>
      <c r="J33" s="1658"/>
      <c r="K33" s="1659"/>
      <c r="L33" s="744"/>
    </row>
    <row r="34" spans="1:12" ht="27.95" customHeight="1" thickBot="1" x14ac:dyDescent="0.3">
      <c r="A34" s="1667"/>
      <c r="B34" s="1668"/>
      <c r="C34" s="872"/>
      <c r="D34" s="1669"/>
      <c r="E34" s="1670" t="e">
        <f>#REF!</f>
        <v>#REF!</v>
      </c>
      <c r="F34" s="1670"/>
      <c r="G34" s="1671"/>
      <c r="H34" s="848"/>
      <c r="I34" s="848"/>
      <c r="J34" s="1671" t="e">
        <f>#REF!</f>
        <v>#REF!</v>
      </c>
      <c r="K34" s="1672"/>
      <c r="L34" s="1673"/>
    </row>
    <row r="35" spans="1:12" ht="11.25" customHeight="1" x14ac:dyDescent="0.25">
      <c r="A35" s="1609" t="s">
        <v>1429</v>
      </c>
      <c r="B35" s="1610" t="s">
        <v>1430</v>
      </c>
      <c r="C35" s="851"/>
      <c r="D35" s="1639" t="s">
        <v>1431</v>
      </c>
      <c r="E35" s="1640" t="s">
        <v>1432</v>
      </c>
      <c r="F35" s="1641"/>
      <c r="G35" s="1641"/>
      <c r="H35" s="1641"/>
      <c r="I35" s="1641"/>
      <c r="J35" s="1642"/>
      <c r="K35" s="1526" t="s">
        <v>1410</v>
      </c>
      <c r="L35" s="1527"/>
    </row>
    <row r="36" spans="1:12" ht="11.25" customHeight="1" x14ac:dyDescent="0.25">
      <c r="A36" s="1578"/>
      <c r="B36" s="1579"/>
      <c r="C36" s="813"/>
      <c r="D36" s="1514"/>
      <c r="E36" s="1643">
        <v>1</v>
      </c>
      <c r="F36" s="1471" t="s">
        <v>1433</v>
      </c>
      <c r="G36" s="1533"/>
      <c r="H36" s="880"/>
      <c r="I36" s="1631" t="s">
        <v>1068</v>
      </c>
      <c r="J36" s="1632"/>
      <c r="K36" s="1463"/>
      <c r="L36" s="1464"/>
    </row>
    <row r="37" spans="1:12" ht="12" customHeight="1" x14ac:dyDescent="0.25">
      <c r="A37" s="1473"/>
      <c r="B37" s="1481"/>
      <c r="C37" s="852"/>
      <c r="D37" s="1516"/>
      <c r="E37" s="1643"/>
      <c r="F37" s="1471" t="s">
        <v>1434</v>
      </c>
      <c r="G37" s="1533"/>
      <c r="H37" s="880"/>
      <c r="I37" s="1633"/>
      <c r="J37" s="1634"/>
      <c r="K37" s="1471" t="s">
        <v>1066</v>
      </c>
      <c r="L37" s="1472"/>
    </row>
    <row r="38" spans="1:12" ht="27.95" customHeight="1" x14ac:dyDescent="0.25">
      <c r="A38" s="1674" t="s">
        <v>502</v>
      </c>
      <c r="B38" s="1584" t="s">
        <v>1449</v>
      </c>
      <c r="C38" s="863"/>
      <c r="D38" s="1654" t="s">
        <v>525</v>
      </c>
      <c r="E38" s="1656" t="e">
        <f>#REF!</f>
        <v>#REF!</v>
      </c>
      <c r="F38" s="1656"/>
      <c r="G38" s="1657"/>
      <c r="H38" s="869"/>
      <c r="I38" s="1657" t="e">
        <f>E38-E39</f>
        <v>#REF!</v>
      </c>
      <c r="J38" s="1658"/>
      <c r="K38" s="1659"/>
      <c r="L38" s="841"/>
    </row>
    <row r="39" spans="1:12" ht="27.95" customHeight="1" x14ac:dyDescent="0.25">
      <c r="A39" s="1674"/>
      <c r="B39" s="1477"/>
      <c r="C39" s="864"/>
      <c r="D39" s="1655"/>
      <c r="E39" s="1659" t="e">
        <f>#REF!</f>
        <v>#REF!</v>
      </c>
      <c r="F39" s="1656"/>
      <c r="G39" s="1657"/>
      <c r="H39" s="849"/>
      <c r="I39" s="854"/>
      <c r="J39" s="1657" t="e">
        <f>#REF!</f>
        <v>#REF!</v>
      </c>
      <c r="K39" s="1658"/>
      <c r="L39" s="1660"/>
    </row>
    <row r="40" spans="1:12" ht="27.95" customHeight="1" x14ac:dyDescent="0.25">
      <c r="A40" s="1664" t="s">
        <v>505</v>
      </c>
      <c r="B40" s="1584" t="s">
        <v>1450</v>
      </c>
      <c r="C40" s="863"/>
      <c r="D40" s="1654" t="s">
        <v>527</v>
      </c>
      <c r="E40" s="1659" t="e">
        <f>#REF!</f>
        <v>#REF!</v>
      </c>
      <c r="F40" s="1656"/>
      <c r="G40" s="1657"/>
      <c r="H40" s="855"/>
      <c r="I40" s="1657" t="e">
        <f>E40-E41</f>
        <v>#REF!</v>
      </c>
      <c r="J40" s="1658"/>
      <c r="K40" s="1659"/>
      <c r="L40" s="744"/>
    </row>
    <row r="41" spans="1:12" ht="27.95" customHeight="1" x14ac:dyDescent="0.25">
      <c r="A41" s="1674"/>
      <c r="B41" s="1477"/>
      <c r="C41" s="864"/>
      <c r="D41" s="1655"/>
      <c r="E41" s="1659" t="e">
        <f>#REF!</f>
        <v>#REF!</v>
      </c>
      <c r="F41" s="1656"/>
      <c r="G41" s="1657"/>
      <c r="H41" s="849"/>
      <c r="I41" s="854"/>
      <c r="J41" s="1657" t="e">
        <f>#REF!</f>
        <v>#REF!</v>
      </c>
      <c r="K41" s="1658"/>
      <c r="L41" s="1660"/>
    </row>
    <row r="42" spans="1:12" ht="27.95" customHeight="1" x14ac:dyDescent="0.25">
      <c r="A42" s="1664" t="s">
        <v>508</v>
      </c>
      <c r="B42" s="1584" t="s">
        <v>1451</v>
      </c>
      <c r="C42" s="863"/>
      <c r="D42" s="1654" t="s">
        <v>529</v>
      </c>
      <c r="E42" s="1659" t="e">
        <f>#REF!</f>
        <v>#REF!</v>
      </c>
      <c r="F42" s="1656"/>
      <c r="G42" s="1657"/>
      <c r="H42" s="855"/>
      <c r="I42" s="1657" t="e">
        <f>E42-E43</f>
        <v>#REF!</v>
      </c>
      <c r="J42" s="1658"/>
      <c r="K42" s="1659"/>
      <c r="L42" s="744"/>
    </row>
    <row r="43" spans="1:12" ht="27.95" customHeight="1" x14ac:dyDescent="0.25">
      <c r="A43" s="1674"/>
      <c r="B43" s="1477"/>
      <c r="C43" s="864"/>
      <c r="D43" s="1655"/>
      <c r="E43" s="1659" t="e">
        <f>#REF!</f>
        <v>#REF!</v>
      </c>
      <c r="F43" s="1656"/>
      <c r="G43" s="1657"/>
      <c r="H43" s="849"/>
      <c r="I43" s="854"/>
      <c r="J43" s="1657" t="e">
        <f>#REF!</f>
        <v>#REF!</v>
      </c>
      <c r="K43" s="1658"/>
      <c r="L43" s="1660"/>
    </row>
    <row r="44" spans="1:12" ht="27.95" customHeight="1" x14ac:dyDescent="0.25">
      <c r="A44" s="1664" t="s">
        <v>511</v>
      </c>
      <c r="B44" s="1584" t="s">
        <v>1452</v>
      </c>
      <c r="C44" s="863"/>
      <c r="D44" s="1654" t="s">
        <v>531</v>
      </c>
      <c r="E44" s="1659" t="e">
        <f>#REF!</f>
        <v>#REF!</v>
      </c>
      <c r="F44" s="1656"/>
      <c r="G44" s="1657"/>
      <c r="H44" s="855"/>
      <c r="I44" s="1657" t="e">
        <f>E44-E45</f>
        <v>#REF!</v>
      </c>
      <c r="J44" s="1658"/>
      <c r="K44" s="1659"/>
      <c r="L44" s="744"/>
    </row>
    <row r="45" spans="1:12" ht="27.95" customHeight="1" x14ac:dyDescent="0.25">
      <c r="A45" s="1674"/>
      <c r="B45" s="1477"/>
      <c r="C45" s="864"/>
      <c r="D45" s="1655"/>
      <c r="E45" s="1659" t="e">
        <f>#REF!</f>
        <v>#REF!</v>
      </c>
      <c r="F45" s="1656"/>
      <c r="G45" s="1657"/>
      <c r="H45" s="849"/>
      <c r="I45" s="854"/>
      <c r="J45" s="1657" t="e">
        <f>#REF!</f>
        <v>#REF!</v>
      </c>
      <c r="K45" s="1658"/>
      <c r="L45" s="1660"/>
    </row>
    <row r="46" spans="1:12" ht="27.95" customHeight="1" x14ac:dyDescent="0.25">
      <c r="A46" s="1664" t="s">
        <v>532</v>
      </c>
      <c r="B46" s="1584" t="s">
        <v>1453</v>
      </c>
      <c r="C46" s="863"/>
      <c r="D46" s="1654" t="s">
        <v>534</v>
      </c>
      <c r="E46" s="1659" t="e">
        <f>#REF!</f>
        <v>#REF!</v>
      </c>
      <c r="F46" s="1656"/>
      <c r="G46" s="1657"/>
      <c r="H46" s="855"/>
      <c r="I46" s="1657" t="e">
        <f>E46-E47</f>
        <v>#REF!</v>
      </c>
      <c r="J46" s="1658"/>
      <c r="K46" s="1659"/>
      <c r="L46" s="744"/>
    </row>
    <row r="47" spans="1:12" ht="27.95" customHeight="1" x14ac:dyDescent="0.25">
      <c r="A47" s="1674"/>
      <c r="B47" s="1477"/>
      <c r="C47" s="864"/>
      <c r="D47" s="1655"/>
      <c r="E47" s="1659" t="e">
        <f>#REF!</f>
        <v>#REF!</v>
      </c>
      <c r="F47" s="1656"/>
      <c r="G47" s="1657"/>
      <c r="H47" s="849"/>
      <c r="I47" s="854"/>
      <c r="J47" s="1657" t="e">
        <f>#REF!</f>
        <v>#REF!</v>
      </c>
      <c r="K47" s="1658"/>
      <c r="L47" s="1660"/>
    </row>
    <row r="48" spans="1:12" ht="27.95" customHeight="1" x14ac:dyDescent="0.25">
      <c r="A48" s="1664" t="s">
        <v>535</v>
      </c>
      <c r="B48" s="1584" t="s">
        <v>1454</v>
      </c>
      <c r="C48" s="863"/>
      <c r="D48" s="1654" t="s">
        <v>537</v>
      </c>
      <c r="E48" s="1659" t="e">
        <f>#REF!</f>
        <v>#REF!</v>
      </c>
      <c r="F48" s="1656"/>
      <c r="G48" s="1657"/>
      <c r="H48" s="855"/>
      <c r="I48" s="1657" t="e">
        <f>E48-E49</f>
        <v>#REF!</v>
      </c>
      <c r="J48" s="1658"/>
      <c r="K48" s="1659"/>
      <c r="L48" s="744"/>
    </row>
    <row r="49" spans="1:12" ht="27.95" customHeight="1" x14ac:dyDescent="0.25">
      <c r="A49" s="1674"/>
      <c r="B49" s="1477"/>
      <c r="C49" s="864"/>
      <c r="D49" s="1655"/>
      <c r="E49" s="1659" t="e">
        <f>#REF!</f>
        <v>#REF!</v>
      </c>
      <c r="F49" s="1656"/>
      <c r="G49" s="1657"/>
      <c r="H49" s="849"/>
      <c r="I49" s="854"/>
      <c r="J49" s="1657" t="e">
        <f>#REF!</f>
        <v>#REF!</v>
      </c>
      <c r="K49" s="1658"/>
      <c r="L49" s="1660"/>
    </row>
    <row r="50" spans="1:12" ht="27.95" customHeight="1" x14ac:dyDescent="0.25">
      <c r="A50" s="1677" t="s">
        <v>538</v>
      </c>
      <c r="B50" s="1635" t="s">
        <v>1814</v>
      </c>
      <c r="C50" s="767"/>
      <c r="D50" s="1645" t="s">
        <v>540</v>
      </c>
      <c r="E50" s="1647" t="e">
        <f>#REF!</f>
        <v>#REF!</v>
      </c>
      <c r="F50" s="1647"/>
      <c r="G50" s="1648"/>
      <c r="H50" s="858"/>
      <c r="I50" s="1648" t="e">
        <f>E50-E51</f>
        <v>#REF!</v>
      </c>
      <c r="J50" s="1649"/>
      <c r="K50" s="1650"/>
      <c r="L50" s="742"/>
    </row>
    <row r="51" spans="1:12" ht="27.95" customHeight="1" x14ac:dyDescent="0.25">
      <c r="A51" s="1678"/>
      <c r="B51" s="1489"/>
      <c r="C51" s="766"/>
      <c r="D51" s="1646"/>
      <c r="E51" s="1647" t="e">
        <f>#REF!</f>
        <v>#REF!</v>
      </c>
      <c r="F51" s="1647"/>
      <c r="G51" s="1648"/>
      <c r="H51" s="859"/>
      <c r="I51" s="857"/>
      <c r="J51" s="1648" t="e">
        <f>#REF!</f>
        <v>#REF!</v>
      </c>
      <c r="K51" s="1649"/>
      <c r="L51" s="1651"/>
    </row>
    <row r="52" spans="1:12" s="745" customFormat="1" ht="27.95" customHeight="1" x14ac:dyDescent="0.25">
      <c r="A52" s="1664" t="s">
        <v>541</v>
      </c>
      <c r="B52" s="1675" t="s">
        <v>1668</v>
      </c>
      <c r="C52" s="863"/>
      <c r="D52" s="1654" t="s">
        <v>543</v>
      </c>
      <c r="E52" s="1656" t="e">
        <f>#REF!</f>
        <v>#REF!</v>
      </c>
      <c r="F52" s="1656"/>
      <c r="G52" s="1657"/>
      <c r="H52" s="855"/>
      <c r="I52" s="1657" t="e">
        <f>E52-E53</f>
        <v>#REF!</v>
      </c>
      <c r="J52" s="1658"/>
      <c r="K52" s="1659"/>
      <c r="L52" s="744"/>
    </row>
    <row r="53" spans="1:12" s="745" customFormat="1" ht="27.95" customHeight="1" x14ac:dyDescent="0.25">
      <c r="A53" s="1674"/>
      <c r="B53" s="1676"/>
      <c r="C53" s="864"/>
      <c r="D53" s="1655"/>
      <c r="E53" s="1656" t="e">
        <f>#REF!</f>
        <v>#REF!</v>
      </c>
      <c r="F53" s="1656"/>
      <c r="G53" s="1657"/>
      <c r="H53" s="849"/>
      <c r="I53" s="854"/>
      <c r="J53" s="1657" t="e">
        <f>#REF!</f>
        <v>#REF!</v>
      </c>
      <c r="K53" s="1658"/>
      <c r="L53" s="1660"/>
    </row>
    <row r="54" spans="1:12" ht="27.95" customHeight="1" x14ac:dyDescent="0.25">
      <c r="A54" s="1664" t="s">
        <v>496</v>
      </c>
      <c r="B54" s="1675" t="s">
        <v>1669</v>
      </c>
      <c r="C54" s="863"/>
      <c r="D54" s="1654" t="s">
        <v>545</v>
      </c>
      <c r="E54" s="1656" t="e">
        <f>#REF!</f>
        <v>#REF!</v>
      </c>
      <c r="F54" s="1656"/>
      <c r="G54" s="1657"/>
      <c r="H54" s="855"/>
      <c r="I54" s="1657" t="e">
        <f>E54-E55</f>
        <v>#REF!</v>
      </c>
      <c r="J54" s="1658"/>
      <c r="K54" s="1659"/>
      <c r="L54" s="744"/>
    </row>
    <row r="55" spans="1:12" ht="27.95" customHeight="1" x14ac:dyDescent="0.25">
      <c r="A55" s="1674"/>
      <c r="B55" s="1676"/>
      <c r="C55" s="864"/>
      <c r="D55" s="1655"/>
      <c r="E55" s="1656" t="e">
        <f>#REF!</f>
        <v>#REF!</v>
      </c>
      <c r="F55" s="1656"/>
      <c r="G55" s="1657"/>
      <c r="H55" s="849"/>
      <c r="I55" s="854"/>
      <c r="J55" s="1657" t="e">
        <f>#REF!</f>
        <v>#REF!</v>
      </c>
      <c r="K55" s="1658"/>
      <c r="L55" s="1660"/>
    </row>
    <row r="56" spans="1:12" ht="27.95" customHeight="1" x14ac:dyDescent="0.25">
      <c r="A56" s="1664" t="s">
        <v>499</v>
      </c>
      <c r="B56" s="1675" t="s">
        <v>1670</v>
      </c>
      <c r="C56" s="863"/>
      <c r="D56" s="1654" t="s">
        <v>547</v>
      </c>
      <c r="E56" s="1656" t="e">
        <f>#REF!</f>
        <v>#REF!</v>
      </c>
      <c r="F56" s="1656"/>
      <c r="G56" s="1657"/>
      <c r="H56" s="855"/>
      <c r="I56" s="1657" t="e">
        <f>E56-E57</f>
        <v>#REF!</v>
      </c>
      <c r="J56" s="1658"/>
      <c r="K56" s="1659"/>
      <c r="L56" s="744"/>
    </row>
    <row r="57" spans="1:12" ht="27.95" customHeight="1" x14ac:dyDescent="0.25">
      <c r="A57" s="1674"/>
      <c r="B57" s="1676"/>
      <c r="C57" s="864"/>
      <c r="D57" s="1655"/>
      <c r="E57" s="1656" t="e">
        <f>#REF!</f>
        <v>#REF!</v>
      </c>
      <c r="F57" s="1656"/>
      <c r="G57" s="1657"/>
      <c r="H57" s="849"/>
      <c r="I57" s="854"/>
      <c r="J57" s="1657" t="e">
        <f>#REF!</f>
        <v>#REF!</v>
      </c>
      <c r="K57" s="1658"/>
      <c r="L57" s="1660"/>
    </row>
    <row r="58" spans="1:12" ht="27.95" customHeight="1" x14ac:dyDescent="0.25">
      <c r="A58" s="1664" t="s">
        <v>502</v>
      </c>
      <c r="B58" s="1675" t="s">
        <v>1671</v>
      </c>
      <c r="C58" s="863"/>
      <c r="D58" s="1654" t="s">
        <v>549</v>
      </c>
      <c r="E58" s="1656" t="e">
        <f>#REF!</f>
        <v>#REF!</v>
      </c>
      <c r="F58" s="1656"/>
      <c r="G58" s="1657"/>
      <c r="H58" s="855"/>
      <c r="I58" s="1657" t="e">
        <f>E58-E59</f>
        <v>#REF!</v>
      </c>
      <c r="J58" s="1658"/>
      <c r="K58" s="1659"/>
      <c r="L58" s="744"/>
    </row>
    <row r="59" spans="1:12" ht="27.95" customHeight="1" x14ac:dyDescent="0.25">
      <c r="A59" s="1674"/>
      <c r="B59" s="1676"/>
      <c r="C59" s="864"/>
      <c r="D59" s="1655"/>
      <c r="E59" s="1656" t="e">
        <f>#REF!</f>
        <v>#REF!</v>
      </c>
      <c r="F59" s="1656"/>
      <c r="G59" s="1657"/>
      <c r="H59" s="849"/>
      <c r="I59" s="854"/>
      <c r="J59" s="1657" t="e">
        <f>#REF!</f>
        <v>#REF!</v>
      </c>
      <c r="K59" s="1658"/>
      <c r="L59" s="1660"/>
    </row>
    <row r="60" spans="1:12" ht="27.95" customHeight="1" x14ac:dyDescent="0.25">
      <c r="A60" s="1664" t="s">
        <v>505</v>
      </c>
      <c r="B60" s="1675" t="s">
        <v>1672</v>
      </c>
      <c r="C60" s="863"/>
      <c r="D60" s="1654" t="s">
        <v>551</v>
      </c>
      <c r="E60" s="1656" t="e">
        <f>#REF!</f>
        <v>#REF!</v>
      </c>
      <c r="F60" s="1656"/>
      <c r="G60" s="1657"/>
      <c r="H60" s="855"/>
      <c r="I60" s="1657" t="e">
        <f>E60-E61</f>
        <v>#REF!</v>
      </c>
      <c r="J60" s="1658"/>
      <c r="K60" s="1659"/>
      <c r="L60" s="744"/>
    </row>
    <row r="61" spans="1:12" ht="27.95" customHeight="1" x14ac:dyDescent="0.25">
      <c r="A61" s="1674"/>
      <c r="B61" s="1676"/>
      <c r="C61" s="864"/>
      <c r="D61" s="1655"/>
      <c r="E61" s="1656" t="e">
        <f>#REF!</f>
        <v>#REF!</v>
      </c>
      <c r="F61" s="1656"/>
      <c r="G61" s="1657"/>
      <c r="H61" s="849"/>
      <c r="I61" s="854"/>
      <c r="J61" s="1657" t="e">
        <f>#REF!</f>
        <v>#REF!</v>
      </c>
      <c r="K61" s="1658"/>
      <c r="L61" s="1660"/>
    </row>
    <row r="62" spans="1:12" ht="27.95" customHeight="1" x14ac:dyDescent="0.25">
      <c r="A62" s="1664" t="s">
        <v>508</v>
      </c>
      <c r="B62" s="1675" t="s">
        <v>1673</v>
      </c>
      <c r="C62" s="863"/>
      <c r="D62" s="1654" t="s">
        <v>553</v>
      </c>
      <c r="E62" s="1656" t="e">
        <f>#REF!</f>
        <v>#REF!</v>
      </c>
      <c r="F62" s="1656"/>
      <c r="G62" s="1657"/>
      <c r="H62" s="855"/>
      <c r="I62" s="1657" t="e">
        <f>E62-E63</f>
        <v>#REF!</v>
      </c>
      <c r="J62" s="1658"/>
      <c r="K62" s="1659"/>
      <c r="L62" s="744"/>
    </row>
    <row r="63" spans="1:12" ht="27.95" customHeight="1" x14ac:dyDescent="0.25">
      <c r="A63" s="1674"/>
      <c r="B63" s="1676"/>
      <c r="C63" s="864"/>
      <c r="D63" s="1655"/>
      <c r="E63" s="1656" t="e">
        <f>#REF!</f>
        <v>#REF!</v>
      </c>
      <c r="F63" s="1656"/>
      <c r="G63" s="1657"/>
      <c r="H63" s="849"/>
      <c r="I63" s="854"/>
      <c r="J63" s="1657" t="e">
        <f>#REF!</f>
        <v>#REF!</v>
      </c>
      <c r="K63" s="1658"/>
      <c r="L63" s="1660"/>
    </row>
    <row r="64" spans="1:12" ht="27.95" customHeight="1" x14ac:dyDescent="0.25">
      <c r="A64" s="1674" t="s">
        <v>511</v>
      </c>
      <c r="B64" s="1675" t="s">
        <v>1674</v>
      </c>
      <c r="C64" s="863"/>
      <c r="D64" s="1654" t="s">
        <v>555</v>
      </c>
      <c r="E64" s="1656" t="e">
        <f>#REF!</f>
        <v>#REF!</v>
      </c>
      <c r="F64" s="1656"/>
      <c r="G64" s="1657"/>
      <c r="H64" s="855"/>
      <c r="I64" s="1657" t="e">
        <f>E64-E65</f>
        <v>#REF!</v>
      </c>
      <c r="J64" s="1658"/>
      <c r="K64" s="1659"/>
      <c r="L64" s="744"/>
    </row>
    <row r="65" spans="1:12" ht="27.95" customHeight="1" thickBot="1" x14ac:dyDescent="0.3">
      <c r="A65" s="1667"/>
      <c r="B65" s="1679"/>
      <c r="C65" s="872"/>
      <c r="D65" s="1669"/>
      <c r="E65" s="1670" t="e">
        <f>#REF!</f>
        <v>#REF!</v>
      </c>
      <c r="F65" s="1670"/>
      <c r="G65" s="1671"/>
      <c r="H65" s="848"/>
      <c r="I65" s="856"/>
      <c r="J65" s="1671" t="e">
        <f>#REF!</f>
        <v>#REF!</v>
      </c>
      <c r="K65" s="1672"/>
      <c r="L65" s="1673"/>
    </row>
    <row r="66" spans="1:12" ht="11.25" customHeight="1" x14ac:dyDescent="0.25">
      <c r="A66" s="1609" t="s">
        <v>1429</v>
      </c>
      <c r="B66" s="1610" t="s">
        <v>1430</v>
      </c>
      <c r="C66" s="851"/>
      <c r="D66" s="1639" t="s">
        <v>1431</v>
      </c>
      <c r="E66" s="1640" t="s">
        <v>1432</v>
      </c>
      <c r="F66" s="1641"/>
      <c r="G66" s="1641"/>
      <c r="H66" s="1641"/>
      <c r="I66" s="1641"/>
      <c r="J66" s="1642"/>
      <c r="K66" s="1526" t="s">
        <v>1410</v>
      </c>
      <c r="L66" s="1527"/>
    </row>
    <row r="67" spans="1:12" ht="11.25" customHeight="1" x14ac:dyDescent="0.25">
      <c r="A67" s="1578"/>
      <c r="B67" s="1579"/>
      <c r="C67" s="813"/>
      <c r="D67" s="1514"/>
      <c r="E67" s="1643">
        <v>1</v>
      </c>
      <c r="F67" s="1471" t="s">
        <v>1433</v>
      </c>
      <c r="G67" s="1533"/>
      <c r="H67" s="880"/>
      <c r="I67" s="1631" t="s">
        <v>1068</v>
      </c>
      <c r="J67" s="1632"/>
      <c r="K67" s="1463"/>
      <c r="L67" s="1464"/>
    </row>
    <row r="68" spans="1:12" ht="12" customHeight="1" x14ac:dyDescent="0.25">
      <c r="A68" s="1473"/>
      <c r="B68" s="1481"/>
      <c r="C68" s="852"/>
      <c r="D68" s="1516"/>
      <c r="E68" s="1643"/>
      <c r="F68" s="1471" t="s">
        <v>1434</v>
      </c>
      <c r="G68" s="1533"/>
      <c r="H68" s="880"/>
      <c r="I68" s="1633"/>
      <c r="J68" s="1634"/>
      <c r="K68" s="1471" t="s">
        <v>1066</v>
      </c>
      <c r="L68" s="1472"/>
    </row>
    <row r="69" spans="1:12" ht="27.95" customHeight="1" x14ac:dyDescent="0.25">
      <c r="A69" s="1674" t="s">
        <v>532</v>
      </c>
      <c r="B69" s="1675" t="s">
        <v>1675</v>
      </c>
      <c r="C69" s="863"/>
      <c r="D69" s="1654" t="s">
        <v>557</v>
      </c>
      <c r="E69" s="1656" t="e">
        <f>#REF!</f>
        <v>#REF!</v>
      </c>
      <c r="F69" s="1656"/>
      <c r="G69" s="1657"/>
      <c r="H69" s="855"/>
      <c r="I69" s="1657" t="e">
        <f>E69-E70</f>
        <v>#REF!</v>
      </c>
      <c r="J69" s="1658"/>
      <c r="K69" s="1659"/>
      <c r="L69" s="744"/>
    </row>
    <row r="70" spans="1:12" ht="27.95" customHeight="1" x14ac:dyDescent="0.25">
      <c r="A70" s="1674"/>
      <c r="B70" s="1676"/>
      <c r="C70" s="864"/>
      <c r="D70" s="1655"/>
      <c r="E70" s="1656" t="e">
        <f>#REF!</f>
        <v>#REF!</v>
      </c>
      <c r="F70" s="1656"/>
      <c r="G70" s="1657"/>
      <c r="H70" s="849"/>
      <c r="I70" s="854"/>
      <c r="J70" s="1657" t="e">
        <f>#REF!</f>
        <v>#REF!</v>
      </c>
      <c r="K70" s="1658"/>
      <c r="L70" s="1660"/>
    </row>
    <row r="71" spans="1:12" ht="27.95" customHeight="1" x14ac:dyDescent="0.25">
      <c r="A71" s="1674" t="s">
        <v>535</v>
      </c>
      <c r="B71" s="1680" t="s">
        <v>1676</v>
      </c>
      <c r="C71" s="784"/>
      <c r="D71" s="1654" t="s">
        <v>560</v>
      </c>
      <c r="E71" s="1656" t="e">
        <f>#REF!</f>
        <v>#REF!</v>
      </c>
      <c r="F71" s="1656"/>
      <c r="G71" s="1657"/>
      <c r="H71" s="855"/>
      <c r="I71" s="1657" t="e">
        <f>E71-E72</f>
        <v>#REF!</v>
      </c>
      <c r="J71" s="1658"/>
      <c r="K71" s="1659"/>
      <c r="L71" s="744"/>
    </row>
    <row r="72" spans="1:12" ht="27.95" customHeight="1" x14ac:dyDescent="0.25">
      <c r="A72" s="1674"/>
      <c r="B72" s="1681"/>
      <c r="C72" s="785"/>
      <c r="D72" s="1655"/>
      <c r="E72" s="1656" t="e">
        <f>#REF!</f>
        <v>#REF!</v>
      </c>
      <c r="F72" s="1656"/>
      <c r="G72" s="1657"/>
      <c r="H72" s="849"/>
      <c r="I72" s="854"/>
      <c r="J72" s="1657" t="e">
        <f>#REF!</f>
        <v>#REF!</v>
      </c>
      <c r="K72" s="1658"/>
      <c r="L72" s="1660"/>
    </row>
    <row r="73" spans="1:12" s="745" customFormat="1" ht="27.95" customHeight="1" x14ac:dyDescent="0.25">
      <c r="A73" s="1674" t="s">
        <v>722</v>
      </c>
      <c r="B73" s="1680" t="s">
        <v>1677</v>
      </c>
      <c r="C73" s="784"/>
      <c r="D73" s="1654" t="s">
        <v>563</v>
      </c>
      <c r="E73" s="1656" t="e">
        <f>#REF!</f>
        <v>#REF!</v>
      </c>
      <c r="F73" s="1656"/>
      <c r="G73" s="1657"/>
      <c r="H73" s="855"/>
      <c r="I73" s="1657" t="e">
        <f>E73-E74</f>
        <v>#REF!</v>
      </c>
      <c r="J73" s="1658"/>
      <c r="K73" s="1659"/>
      <c r="L73" s="744"/>
    </row>
    <row r="74" spans="1:12" s="745" customFormat="1" ht="27.95" customHeight="1" x14ac:dyDescent="0.25">
      <c r="A74" s="1674"/>
      <c r="B74" s="1681"/>
      <c r="C74" s="785"/>
      <c r="D74" s="1655"/>
      <c r="E74" s="1656" t="e">
        <f>#REF!</f>
        <v>#REF!</v>
      </c>
      <c r="F74" s="1656"/>
      <c r="G74" s="1657"/>
      <c r="H74" s="849"/>
      <c r="I74" s="854"/>
      <c r="J74" s="1657" t="e">
        <f>#REF!</f>
        <v>#REF!</v>
      </c>
      <c r="K74" s="1658"/>
      <c r="L74" s="1660"/>
    </row>
    <row r="75" spans="1:12" s="745" customFormat="1" ht="27.95" customHeight="1" x14ac:dyDescent="0.25">
      <c r="A75" s="1674" t="s">
        <v>725</v>
      </c>
      <c r="B75" s="1675" t="s">
        <v>1678</v>
      </c>
      <c r="C75" s="863"/>
      <c r="D75" s="1654" t="s">
        <v>566</v>
      </c>
      <c r="E75" s="1656" t="e">
        <f>#REF!</f>
        <v>#REF!</v>
      </c>
      <c r="F75" s="1656"/>
      <c r="G75" s="1657"/>
      <c r="H75" s="855"/>
      <c r="I75" s="1657" t="e">
        <f>E75-E76</f>
        <v>#REF!</v>
      </c>
      <c r="J75" s="1658"/>
      <c r="K75" s="1659"/>
      <c r="L75" s="744"/>
    </row>
    <row r="76" spans="1:12" s="745" customFormat="1" ht="27.95" customHeight="1" x14ac:dyDescent="0.25">
      <c r="A76" s="1674"/>
      <c r="B76" s="1676"/>
      <c r="C76" s="864"/>
      <c r="D76" s="1655"/>
      <c r="E76" s="1656" t="e">
        <f>#REF!</f>
        <v>#REF!</v>
      </c>
      <c r="F76" s="1656"/>
      <c r="G76" s="1657"/>
      <c r="H76" s="849"/>
      <c r="I76" s="854"/>
      <c r="J76" s="1657" t="e">
        <f>#REF!</f>
        <v>#REF!</v>
      </c>
      <c r="K76" s="1658"/>
      <c r="L76" s="1660"/>
    </row>
    <row r="77" spans="1:12" ht="27.95" customHeight="1" x14ac:dyDescent="0.25">
      <c r="A77" s="1678" t="s">
        <v>558</v>
      </c>
      <c r="B77" s="1507" t="s">
        <v>1815</v>
      </c>
      <c r="C77" s="866"/>
      <c r="D77" s="1645" t="s">
        <v>568</v>
      </c>
      <c r="E77" s="1647" t="e">
        <f>#REF!</f>
        <v>#REF!</v>
      </c>
      <c r="F77" s="1647"/>
      <c r="G77" s="1648"/>
      <c r="H77" s="858"/>
      <c r="I77" s="1648" t="e">
        <f>E77-E78</f>
        <v>#REF!</v>
      </c>
      <c r="J77" s="1649"/>
      <c r="K77" s="1650"/>
      <c r="L77" s="742"/>
    </row>
    <row r="78" spans="1:12" ht="27.95" customHeight="1" x14ac:dyDescent="0.25">
      <c r="A78" s="1678"/>
      <c r="B78" s="1682"/>
      <c r="C78" s="867"/>
      <c r="D78" s="1646"/>
      <c r="E78" s="1647" t="e">
        <f>#REF!</f>
        <v>#REF!</v>
      </c>
      <c r="F78" s="1647"/>
      <c r="G78" s="1648"/>
      <c r="H78" s="859"/>
      <c r="I78" s="857"/>
      <c r="J78" s="1648" t="e">
        <f>#REF!</f>
        <v>#REF!</v>
      </c>
      <c r="K78" s="1649"/>
      <c r="L78" s="1651"/>
    </row>
    <row r="79" spans="1:12" ht="27.95" customHeight="1" x14ac:dyDescent="0.25">
      <c r="A79" s="1678" t="s">
        <v>561</v>
      </c>
      <c r="B79" s="1507" t="s">
        <v>1816</v>
      </c>
      <c r="C79" s="866"/>
      <c r="D79" s="1645" t="s">
        <v>570</v>
      </c>
      <c r="E79" s="1647" t="e">
        <f>#REF!</f>
        <v>#REF!</v>
      </c>
      <c r="F79" s="1647"/>
      <c r="G79" s="1648"/>
      <c r="H79" s="858"/>
      <c r="I79" s="1648" t="e">
        <f>E79-E80</f>
        <v>#REF!</v>
      </c>
      <c r="J79" s="1649"/>
      <c r="K79" s="1650"/>
      <c r="L79" s="742"/>
    </row>
    <row r="80" spans="1:12" ht="27.95" customHeight="1" x14ac:dyDescent="0.25">
      <c r="A80" s="1678"/>
      <c r="B80" s="1682"/>
      <c r="C80" s="867"/>
      <c r="D80" s="1646"/>
      <c r="E80" s="1647" t="e">
        <f>#REF!</f>
        <v>#REF!</v>
      </c>
      <c r="F80" s="1647"/>
      <c r="G80" s="1648"/>
      <c r="H80" s="859"/>
      <c r="I80" s="857"/>
      <c r="J80" s="1648" t="e">
        <f>#REF!</f>
        <v>#REF!</v>
      </c>
      <c r="K80" s="1649"/>
      <c r="L80" s="1651"/>
    </row>
    <row r="81" spans="1:14" ht="27.95" customHeight="1" x14ac:dyDescent="0.25">
      <c r="A81" s="1674" t="s">
        <v>564</v>
      </c>
      <c r="B81" s="1683" t="s">
        <v>1817</v>
      </c>
      <c r="C81" s="863"/>
      <c r="D81" s="1654" t="s">
        <v>572</v>
      </c>
      <c r="E81" s="1656" t="e">
        <f>#REF!</f>
        <v>#REF!</v>
      </c>
      <c r="F81" s="1656"/>
      <c r="G81" s="1657"/>
      <c r="H81" s="855"/>
      <c r="I81" s="1657" t="e">
        <f>E81-E82</f>
        <v>#REF!</v>
      </c>
      <c r="J81" s="1658"/>
      <c r="K81" s="1659"/>
      <c r="L81" s="744"/>
    </row>
    <row r="82" spans="1:14" ht="27.95" customHeight="1" x14ac:dyDescent="0.25">
      <c r="A82" s="1674"/>
      <c r="B82" s="1684"/>
      <c r="C82" s="864"/>
      <c r="D82" s="1655"/>
      <c r="E82" s="1656" t="e">
        <f>#REF!</f>
        <v>#REF!</v>
      </c>
      <c r="F82" s="1656"/>
      <c r="G82" s="1657"/>
      <c r="H82" s="849"/>
      <c r="I82" s="854"/>
      <c r="J82" s="1657" t="e">
        <f>#REF!</f>
        <v>#REF!</v>
      </c>
      <c r="K82" s="1658"/>
      <c r="L82" s="1660"/>
    </row>
    <row r="83" spans="1:14" ht="27.95" customHeight="1" x14ac:dyDescent="0.25">
      <c r="A83" s="1674" t="s">
        <v>496</v>
      </c>
      <c r="B83" s="1683" t="s">
        <v>1818</v>
      </c>
      <c r="C83" s="863"/>
      <c r="D83" s="1654" t="s">
        <v>574</v>
      </c>
      <c r="E83" s="1656" t="e">
        <f>#REF!</f>
        <v>#REF!</v>
      </c>
      <c r="F83" s="1656"/>
      <c r="G83" s="1657"/>
      <c r="H83" s="855"/>
      <c r="I83" s="1657" t="e">
        <f>E83-E84</f>
        <v>#REF!</v>
      </c>
      <c r="J83" s="1658"/>
      <c r="K83" s="1659"/>
      <c r="L83" s="744"/>
    </row>
    <row r="84" spans="1:14" ht="27.95" customHeight="1" x14ac:dyDescent="0.25">
      <c r="A84" s="1674"/>
      <c r="B84" s="1684"/>
      <c r="C84" s="864"/>
      <c r="D84" s="1655"/>
      <c r="E84" s="1656" t="e">
        <f>#REF!</f>
        <v>#REF!</v>
      </c>
      <c r="F84" s="1656"/>
      <c r="G84" s="1657"/>
      <c r="H84" s="849"/>
      <c r="I84" s="854"/>
      <c r="J84" s="1657" t="e">
        <f>#REF!</f>
        <v>#REF!</v>
      </c>
      <c r="K84" s="1658"/>
      <c r="L84" s="1660"/>
    </row>
    <row r="85" spans="1:14" ht="27.95" customHeight="1" x14ac:dyDescent="0.25">
      <c r="A85" s="1674" t="s">
        <v>499</v>
      </c>
      <c r="B85" s="1683" t="s">
        <v>1819</v>
      </c>
      <c r="C85" s="863"/>
      <c r="D85" s="1654" t="s">
        <v>576</v>
      </c>
      <c r="E85" s="1656" t="e">
        <f>#REF!</f>
        <v>#REF!</v>
      </c>
      <c r="F85" s="1656"/>
      <c r="G85" s="1657"/>
      <c r="H85" s="855"/>
      <c r="I85" s="1657" t="e">
        <f>E85-E86</f>
        <v>#REF!</v>
      </c>
      <c r="J85" s="1658"/>
      <c r="K85" s="1659"/>
      <c r="L85" s="744"/>
    </row>
    <row r="86" spans="1:14" ht="27.95" customHeight="1" x14ac:dyDescent="0.25">
      <c r="A86" s="1674"/>
      <c r="B86" s="1684"/>
      <c r="C86" s="864"/>
      <c r="D86" s="1655"/>
      <c r="E86" s="1656" t="e">
        <f>#REF!</f>
        <v>#REF!</v>
      </c>
      <c r="F86" s="1656"/>
      <c r="G86" s="1657"/>
      <c r="H86" s="849"/>
      <c r="I86" s="854"/>
      <c r="J86" s="1657" t="e">
        <f>#REF!</f>
        <v>#REF!</v>
      </c>
      <c r="K86" s="1658"/>
      <c r="L86" s="1660"/>
    </row>
    <row r="87" spans="1:14" ht="27.95" customHeight="1" x14ac:dyDescent="0.25">
      <c r="A87" s="1674" t="s">
        <v>502</v>
      </c>
      <c r="B87" s="1683" t="s">
        <v>1820</v>
      </c>
      <c r="C87" s="863"/>
      <c r="D87" s="1654" t="s">
        <v>579</v>
      </c>
      <c r="E87" s="1656" t="e">
        <f>#REF!</f>
        <v>#REF!</v>
      </c>
      <c r="F87" s="1656"/>
      <c r="G87" s="1657"/>
      <c r="H87" s="855"/>
      <c r="I87" s="1657" t="e">
        <f>E87-E88</f>
        <v>#REF!</v>
      </c>
      <c r="J87" s="1658"/>
      <c r="K87" s="1659"/>
      <c r="L87" s="744"/>
    </row>
    <row r="88" spans="1:14" ht="27.95" customHeight="1" x14ac:dyDescent="0.25">
      <c r="A88" s="1674"/>
      <c r="B88" s="1684"/>
      <c r="C88" s="864"/>
      <c r="D88" s="1655"/>
      <c r="E88" s="1656" t="e">
        <f>#REF!</f>
        <v>#REF!</v>
      </c>
      <c r="F88" s="1656"/>
      <c r="G88" s="1657"/>
      <c r="H88" s="849"/>
      <c r="I88" s="854"/>
      <c r="J88" s="1657" t="e">
        <f>#REF!</f>
        <v>#REF!</v>
      </c>
      <c r="K88" s="1658"/>
      <c r="L88" s="1660"/>
    </row>
    <row r="89" spans="1:14" s="745" customFormat="1" ht="27.95" customHeight="1" x14ac:dyDescent="0.25">
      <c r="A89" s="1674" t="s">
        <v>505</v>
      </c>
      <c r="B89" s="1683" t="s">
        <v>1821</v>
      </c>
      <c r="C89" s="863"/>
      <c r="D89" s="1654" t="s">
        <v>582</v>
      </c>
      <c r="E89" s="1656" t="e">
        <f>#REF!</f>
        <v>#REF!</v>
      </c>
      <c r="F89" s="1656"/>
      <c r="G89" s="1657"/>
      <c r="H89" s="855"/>
      <c r="I89" s="1657" t="e">
        <f>E89-E90</f>
        <v>#REF!</v>
      </c>
      <c r="J89" s="1658"/>
      <c r="K89" s="1659"/>
      <c r="L89" s="744"/>
    </row>
    <row r="90" spans="1:14" s="745" customFormat="1" ht="27.95" customHeight="1" x14ac:dyDescent="0.25">
      <c r="A90" s="1674"/>
      <c r="B90" s="1684"/>
      <c r="C90" s="864"/>
      <c r="D90" s="1655"/>
      <c r="E90" s="1656" t="e">
        <f>#REF!</f>
        <v>#REF!</v>
      </c>
      <c r="F90" s="1656"/>
      <c r="G90" s="1657"/>
      <c r="H90" s="849"/>
      <c r="I90" s="854"/>
      <c r="J90" s="1657" t="e">
        <f>#REF!</f>
        <v>#REF!</v>
      </c>
      <c r="K90" s="1658"/>
      <c r="L90" s="1660"/>
    </row>
    <row r="91" spans="1:14" s="745" customFormat="1" ht="27.95" customHeight="1" x14ac:dyDescent="0.25">
      <c r="A91" s="1674" t="s">
        <v>508</v>
      </c>
      <c r="B91" s="1683" t="s">
        <v>1822</v>
      </c>
      <c r="C91" s="863"/>
      <c r="D91" s="1654" t="s">
        <v>584</v>
      </c>
      <c r="E91" s="1656" t="e">
        <f>#REF!</f>
        <v>#REF!</v>
      </c>
      <c r="F91" s="1656"/>
      <c r="G91" s="1657"/>
      <c r="H91" s="855"/>
      <c r="I91" s="1657" t="e">
        <f>E91-E92</f>
        <v>#REF!</v>
      </c>
      <c r="J91" s="1658"/>
      <c r="K91" s="1659"/>
      <c r="L91" s="744"/>
    </row>
    <row r="92" spans="1:14" s="745" customFormat="1" ht="27.95" customHeight="1" x14ac:dyDescent="0.25">
      <c r="A92" s="1674"/>
      <c r="B92" s="1684"/>
      <c r="C92" s="864"/>
      <c r="D92" s="1655"/>
      <c r="E92" s="1656" t="e">
        <f>#REF!</f>
        <v>#REF!</v>
      </c>
      <c r="F92" s="1656"/>
      <c r="G92" s="1657"/>
      <c r="H92" s="849"/>
      <c r="I92" s="854"/>
      <c r="J92" s="1657" t="e">
        <f>#REF!</f>
        <v>#REF!</v>
      </c>
      <c r="K92" s="1658"/>
      <c r="L92" s="1660"/>
    </row>
    <row r="93" spans="1:14" ht="27.95" customHeight="1" x14ac:dyDescent="0.25">
      <c r="A93" s="1678" t="s">
        <v>577</v>
      </c>
      <c r="B93" s="1686" t="s">
        <v>1823</v>
      </c>
      <c r="C93" s="866"/>
      <c r="D93" s="1645" t="s">
        <v>586</v>
      </c>
      <c r="E93" s="1647" t="e">
        <f>#REF!</f>
        <v>#REF!</v>
      </c>
      <c r="F93" s="1647"/>
      <c r="G93" s="1648"/>
      <c r="H93" s="858"/>
      <c r="I93" s="1648" t="e">
        <f>E93-E94</f>
        <v>#REF!</v>
      </c>
      <c r="J93" s="1649"/>
      <c r="K93" s="1650"/>
      <c r="L93" s="742"/>
    </row>
    <row r="94" spans="1:14" ht="27.95" customHeight="1" x14ac:dyDescent="0.25">
      <c r="A94" s="1678"/>
      <c r="B94" s="1682"/>
      <c r="C94" s="786"/>
      <c r="D94" s="1646"/>
      <c r="E94" s="1647" t="e">
        <f>#REF!</f>
        <v>#REF!</v>
      </c>
      <c r="F94" s="1647"/>
      <c r="G94" s="1648"/>
      <c r="H94" s="859"/>
      <c r="I94" s="857"/>
      <c r="J94" s="1648" t="e">
        <f>#REF!</f>
        <v>#REF!</v>
      </c>
      <c r="K94" s="1649"/>
      <c r="L94" s="1651"/>
    </row>
    <row r="95" spans="1:14" ht="27.95" customHeight="1" x14ac:dyDescent="0.25">
      <c r="A95" s="1678" t="s">
        <v>580</v>
      </c>
      <c r="B95" s="1686" t="s">
        <v>1824</v>
      </c>
      <c r="C95" s="866"/>
      <c r="D95" s="1645" t="s">
        <v>588</v>
      </c>
      <c r="E95" s="1656" t="e">
        <f>#REF!</f>
        <v>#REF!</v>
      </c>
      <c r="F95" s="1656"/>
      <c r="G95" s="1657"/>
      <c r="H95" s="855"/>
      <c r="I95" s="1657" t="e">
        <f>E95-E96</f>
        <v>#REF!</v>
      </c>
      <c r="J95" s="1658"/>
      <c r="K95" s="1659"/>
      <c r="L95" s="744"/>
      <c r="N95" s="739" t="s">
        <v>983</v>
      </c>
    </row>
    <row r="96" spans="1:14" ht="27.95" customHeight="1" thickBot="1" x14ac:dyDescent="0.3">
      <c r="A96" s="1685"/>
      <c r="B96" s="1687"/>
      <c r="C96" s="842"/>
      <c r="D96" s="1688"/>
      <c r="E96" s="1670" t="e">
        <f>#REF!</f>
        <v>#REF!</v>
      </c>
      <c r="F96" s="1670"/>
      <c r="G96" s="1671"/>
      <c r="H96" s="848"/>
      <c r="I96" s="856"/>
      <c r="J96" s="1671" t="e">
        <f>#REF!</f>
        <v>#REF!</v>
      </c>
      <c r="K96" s="1672"/>
      <c r="L96" s="1673"/>
    </row>
    <row r="97" spans="1:12" ht="11.25" customHeight="1" x14ac:dyDescent="0.25">
      <c r="A97" s="1609" t="s">
        <v>1429</v>
      </c>
      <c r="B97" s="1610" t="s">
        <v>1430</v>
      </c>
      <c r="C97" s="851"/>
      <c r="D97" s="1639" t="s">
        <v>1431</v>
      </c>
      <c r="E97" s="1640" t="s">
        <v>1432</v>
      </c>
      <c r="F97" s="1641"/>
      <c r="G97" s="1641"/>
      <c r="H97" s="1641"/>
      <c r="I97" s="1641"/>
      <c r="J97" s="1642"/>
      <c r="K97" s="1526" t="s">
        <v>1410</v>
      </c>
      <c r="L97" s="1527"/>
    </row>
    <row r="98" spans="1:12" ht="11.25" customHeight="1" x14ac:dyDescent="0.25">
      <c r="A98" s="1578"/>
      <c r="B98" s="1579"/>
      <c r="C98" s="813"/>
      <c r="D98" s="1514"/>
      <c r="E98" s="1643">
        <v>1</v>
      </c>
      <c r="F98" s="1471" t="s">
        <v>1433</v>
      </c>
      <c r="G98" s="1533"/>
      <c r="H98" s="880"/>
      <c r="I98" s="1631" t="s">
        <v>1068</v>
      </c>
      <c r="J98" s="1632"/>
      <c r="K98" s="1463"/>
      <c r="L98" s="1464"/>
    </row>
    <row r="99" spans="1:12" ht="12" customHeight="1" x14ac:dyDescent="0.25">
      <c r="A99" s="1473"/>
      <c r="B99" s="1481"/>
      <c r="C99" s="852"/>
      <c r="D99" s="1516"/>
      <c r="E99" s="1643"/>
      <c r="F99" s="1471" t="s">
        <v>1434</v>
      </c>
      <c r="G99" s="1533"/>
      <c r="H99" s="880"/>
      <c r="I99" s="1633"/>
      <c r="J99" s="1634"/>
      <c r="K99" s="1471" t="s">
        <v>1066</v>
      </c>
      <c r="L99" s="1472"/>
    </row>
    <row r="100" spans="1:12" ht="27.95" customHeight="1" x14ac:dyDescent="0.25">
      <c r="A100" s="1674" t="s">
        <v>1609</v>
      </c>
      <c r="B100" s="1675" t="s">
        <v>1679</v>
      </c>
      <c r="C100" s="788"/>
      <c r="D100" s="1654" t="s">
        <v>590</v>
      </c>
      <c r="E100" s="1656" t="e">
        <f>#REF!</f>
        <v>#REF!</v>
      </c>
      <c r="F100" s="1656"/>
      <c r="G100" s="1657"/>
      <c r="H100" s="855"/>
      <c r="I100" s="1657" t="e">
        <f>E100-E101</f>
        <v>#REF!</v>
      </c>
      <c r="J100" s="1658"/>
      <c r="K100" s="1659"/>
      <c r="L100" s="744"/>
    </row>
    <row r="101" spans="1:12" ht="27.95" customHeight="1" x14ac:dyDescent="0.25">
      <c r="A101" s="1674"/>
      <c r="B101" s="1676"/>
      <c r="C101" s="768"/>
      <c r="D101" s="1655"/>
      <c r="E101" s="1656" t="e">
        <f>#REF!</f>
        <v>#REF!</v>
      </c>
      <c r="F101" s="1656"/>
      <c r="G101" s="1657"/>
      <c r="H101" s="849"/>
      <c r="I101" s="854"/>
      <c r="J101" s="1657" t="e">
        <f>#REF!</f>
        <v>#REF!</v>
      </c>
      <c r="K101" s="1658"/>
      <c r="L101" s="1660"/>
    </row>
    <row r="102" spans="1:12" ht="27.95" customHeight="1" x14ac:dyDescent="0.25">
      <c r="A102" s="1674" t="s">
        <v>1610</v>
      </c>
      <c r="B102" s="1675" t="s">
        <v>1680</v>
      </c>
      <c r="C102" s="863"/>
      <c r="D102" s="1654" t="s">
        <v>592</v>
      </c>
      <c r="E102" s="1656" t="e">
        <f>#REF!</f>
        <v>#REF!</v>
      </c>
      <c r="F102" s="1656"/>
      <c r="G102" s="1657"/>
      <c r="H102" s="855"/>
      <c r="I102" s="1657" t="e">
        <f>E102-E103</f>
        <v>#REF!</v>
      </c>
      <c r="J102" s="1658"/>
      <c r="K102" s="1659"/>
      <c r="L102" s="744"/>
    </row>
    <row r="103" spans="1:12" ht="27.95" customHeight="1" x14ac:dyDescent="0.25">
      <c r="A103" s="1674"/>
      <c r="B103" s="1676"/>
      <c r="C103" s="864"/>
      <c r="D103" s="1655"/>
      <c r="E103" s="1656" t="e">
        <f>#REF!</f>
        <v>#REF!</v>
      </c>
      <c r="F103" s="1656"/>
      <c r="G103" s="1657"/>
      <c r="H103" s="849"/>
      <c r="I103" s="854"/>
      <c r="J103" s="1657" t="e">
        <f>#REF!</f>
        <v>#REF!</v>
      </c>
      <c r="K103" s="1658"/>
      <c r="L103" s="1660"/>
    </row>
    <row r="104" spans="1:12" ht="27.95" customHeight="1" x14ac:dyDescent="0.25">
      <c r="A104" s="1674" t="s">
        <v>1611</v>
      </c>
      <c r="B104" s="1675" t="s">
        <v>1681</v>
      </c>
      <c r="C104" s="863"/>
      <c r="D104" s="1654" t="s">
        <v>594</v>
      </c>
      <c r="E104" s="1656" t="e">
        <f>#REF!</f>
        <v>#REF!</v>
      </c>
      <c r="F104" s="1656"/>
      <c r="G104" s="1657"/>
      <c r="H104" s="855"/>
      <c r="I104" s="1657" t="e">
        <f>E104-E105</f>
        <v>#REF!</v>
      </c>
      <c r="J104" s="1658"/>
      <c r="K104" s="1659"/>
      <c r="L104" s="744"/>
    </row>
    <row r="105" spans="1:12" ht="27.95" customHeight="1" x14ac:dyDescent="0.25">
      <c r="A105" s="1674"/>
      <c r="B105" s="1676"/>
      <c r="C105" s="864"/>
      <c r="D105" s="1655"/>
      <c r="E105" s="1656" t="e">
        <f>#REF!</f>
        <v>#REF!</v>
      </c>
      <c r="F105" s="1656"/>
      <c r="G105" s="1657"/>
      <c r="H105" s="849"/>
      <c r="I105" s="854"/>
      <c r="J105" s="1657" t="e">
        <f>#REF!</f>
        <v>#REF!</v>
      </c>
      <c r="K105" s="1658"/>
      <c r="L105" s="1660"/>
    </row>
    <row r="106" spans="1:12" ht="27.95" customHeight="1" x14ac:dyDescent="0.25">
      <c r="A106" s="1674" t="s">
        <v>496</v>
      </c>
      <c r="B106" s="1680" t="s">
        <v>1010</v>
      </c>
      <c r="C106" s="784"/>
      <c r="D106" s="1654" t="s">
        <v>597</v>
      </c>
      <c r="E106" s="1656" t="e">
        <f>#REF!</f>
        <v>#REF!</v>
      </c>
      <c r="F106" s="1656"/>
      <c r="G106" s="1657"/>
      <c r="H106" s="855"/>
      <c r="I106" s="1657" t="e">
        <f>E106-E107</f>
        <v>#REF!</v>
      </c>
      <c r="J106" s="1658"/>
      <c r="K106" s="1659"/>
      <c r="L106" s="744"/>
    </row>
    <row r="107" spans="1:12" ht="27.95" customHeight="1" x14ac:dyDescent="0.25">
      <c r="A107" s="1674"/>
      <c r="B107" s="1681"/>
      <c r="C107" s="785"/>
      <c r="D107" s="1655"/>
      <c r="E107" s="1656" t="e">
        <f>#REF!</f>
        <v>#REF!</v>
      </c>
      <c r="F107" s="1656"/>
      <c r="G107" s="1657"/>
      <c r="H107" s="849"/>
      <c r="I107" s="854"/>
      <c r="J107" s="1657" t="e">
        <f>#REF!</f>
        <v>#REF!</v>
      </c>
      <c r="K107" s="1658"/>
      <c r="L107" s="1660"/>
    </row>
    <row r="108" spans="1:12" s="745" customFormat="1" ht="27.95" customHeight="1" x14ac:dyDescent="0.25">
      <c r="A108" s="1674" t="s">
        <v>499</v>
      </c>
      <c r="B108" s="1675" t="s">
        <v>1682</v>
      </c>
      <c r="C108" s="863"/>
      <c r="D108" s="1654" t="s">
        <v>600</v>
      </c>
      <c r="E108" s="1656" t="e">
        <f>#REF!</f>
        <v>#REF!</v>
      </c>
      <c r="F108" s="1656"/>
      <c r="G108" s="1657"/>
      <c r="H108" s="855"/>
      <c r="I108" s="1657" t="e">
        <f>E108-E109</f>
        <v>#REF!</v>
      </c>
      <c r="J108" s="1658"/>
      <c r="K108" s="1659"/>
      <c r="L108" s="744"/>
    </row>
    <row r="109" spans="1:12" s="745" customFormat="1" ht="27.95" customHeight="1" x14ac:dyDescent="0.25">
      <c r="A109" s="1674"/>
      <c r="B109" s="1676"/>
      <c r="C109" s="864"/>
      <c r="D109" s="1655"/>
      <c r="E109" s="1656" t="e">
        <f>#REF!</f>
        <v>#REF!</v>
      </c>
      <c r="F109" s="1656"/>
      <c r="G109" s="1657"/>
      <c r="H109" s="849"/>
      <c r="I109" s="854"/>
      <c r="J109" s="1657" t="e">
        <f>#REF!</f>
        <v>#REF!</v>
      </c>
      <c r="K109" s="1658"/>
      <c r="L109" s="1660"/>
    </row>
    <row r="110" spans="1:12" s="745" customFormat="1" ht="27.95" customHeight="1" x14ac:dyDescent="0.25">
      <c r="A110" s="1674" t="s">
        <v>502</v>
      </c>
      <c r="B110" s="1675" t="s">
        <v>1683</v>
      </c>
      <c r="C110" s="863"/>
      <c r="D110" s="1654" t="s">
        <v>601</v>
      </c>
      <c r="E110" s="1656" t="e">
        <f>#REF!</f>
        <v>#REF!</v>
      </c>
      <c r="F110" s="1656"/>
      <c r="G110" s="1657"/>
      <c r="H110" s="855"/>
      <c r="I110" s="1657" t="e">
        <f>E110-E111</f>
        <v>#REF!</v>
      </c>
      <c r="J110" s="1658"/>
      <c r="K110" s="1659"/>
      <c r="L110" s="744"/>
    </row>
    <row r="111" spans="1:12" s="745" customFormat="1" ht="27.95" customHeight="1" x14ac:dyDescent="0.25">
      <c r="A111" s="1674"/>
      <c r="B111" s="1676"/>
      <c r="C111" s="864"/>
      <c r="D111" s="1655"/>
      <c r="E111" s="1656" t="e">
        <f>#REF!</f>
        <v>#REF!</v>
      </c>
      <c r="F111" s="1656"/>
      <c r="G111" s="1657"/>
      <c r="H111" s="849"/>
      <c r="I111" s="854"/>
      <c r="J111" s="1657" t="e">
        <f>#REF!</f>
        <v>#REF!</v>
      </c>
      <c r="K111" s="1658"/>
      <c r="L111" s="1660"/>
    </row>
    <row r="112" spans="1:12" ht="27.95" customHeight="1" x14ac:dyDescent="0.25">
      <c r="A112" s="1674" t="s">
        <v>505</v>
      </c>
      <c r="B112" s="1675" t="s">
        <v>1684</v>
      </c>
      <c r="C112" s="863"/>
      <c r="D112" s="1654" t="s">
        <v>603</v>
      </c>
      <c r="E112" s="1656" t="e">
        <f>#REF!</f>
        <v>#REF!</v>
      </c>
      <c r="F112" s="1656"/>
      <c r="G112" s="1657"/>
      <c r="H112" s="855"/>
      <c r="I112" s="1657" t="e">
        <f>E112-E113</f>
        <v>#REF!</v>
      </c>
      <c r="J112" s="1658"/>
      <c r="K112" s="1659"/>
      <c r="L112" s="744"/>
    </row>
    <row r="113" spans="1:12" ht="27.95" customHeight="1" x14ac:dyDescent="0.25">
      <c r="A113" s="1674"/>
      <c r="B113" s="1676"/>
      <c r="C113" s="864"/>
      <c r="D113" s="1655"/>
      <c r="E113" s="1656" t="e">
        <f>#REF!</f>
        <v>#REF!</v>
      </c>
      <c r="F113" s="1656"/>
      <c r="G113" s="1657"/>
      <c r="H113" s="849"/>
      <c r="I113" s="854"/>
      <c r="J113" s="1657" t="e">
        <f>#REF!</f>
        <v>#REF!</v>
      </c>
      <c r="K113" s="1658"/>
      <c r="L113" s="1660"/>
    </row>
    <row r="114" spans="1:12" ht="27.95" customHeight="1" x14ac:dyDescent="0.25">
      <c r="A114" s="1674" t="s">
        <v>508</v>
      </c>
      <c r="B114" s="1675" t="s">
        <v>1685</v>
      </c>
      <c r="C114" s="863"/>
      <c r="D114" s="1654" t="s">
        <v>604</v>
      </c>
      <c r="E114" s="1656" t="e">
        <f>#REF!</f>
        <v>#REF!</v>
      </c>
      <c r="F114" s="1656"/>
      <c r="G114" s="1657"/>
      <c r="H114" s="855"/>
      <c r="I114" s="1657" t="e">
        <f>E114-E115</f>
        <v>#REF!</v>
      </c>
      <c r="J114" s="1658"/>
      <c r="K114" s="1659"/>
      <c r="L114" s="744"/>
    </row>
    <row r="115" spans="1:12" ht="27.95" customHeight="1" x14ac:dyDescent="0.25">
      <c r="A115" s="1674"/>
      <c r="B115" s="1676"/>
      <c r="C115" s="864"/>
      <c r="D115" s="1655"/>
      <c r="E115" s="1656" t="e">
        <f>#REF!</f>
        <v>#REF!</v>
      </c>
      <c r="F115" s="1656"/>
      <c r="G115" s="1657"/>
      <c r="H115" s="849"/>
      <c r="I115" s="854"/>
      <c r="J115" s="1657" t="e">
        <f>#REF!</f>
        <v>#REF!</v>
      </c>
      <c r="K115" s="1658"/>
      <c r="L115" s="1660"/>
    </row>
    <row r="116" spans="1:12" ht="27.95" customHeight="1" x14ac:dyDescent="0.25">
      <c r="A116" s="1674" t="s">
        <v>511</v>
      </c>
      <c r="B116" s="1675" t="s">
        <v>1686</v>
      </c>
      <c r="C116" s="863"/>
      <c r="D116" s="1654" t="s">
        <v>606</v>
      </c>
      <c r="E116" s="1656" t="e">
        <f>#REF!</f>
        <v>#REF!</v>
      </c>
      <c r="F116" s="1656"/>
      <c r="G116" s="1657"/>
      <c r="H116" s="855"/>
      <c r="I116" s="1657" t="e">
        <f>E116-E117</f>
        <v>#REF!</v>
      </c>
      <c r="J116" s="1658"/>
      <c r="K116" s="1659"/>
      <c r="L116" s="744"/>
    </row>
    <row r="117" spans="1:12" ht="27.95" customHeight="1" x14ac:dyDescent="0.25">
      <c r="A117" s="1674"/>
      <c r="B117" s="1676"/>
      <c r="C117" s="864"/>
      <c r="D117" s="1655"/>
      <c r="E117" s="1656" t="e">
        <f>#REF!</f>
        <v>#REF!</v>
      </c>
      <c r="F117" s="1656"/>
      <c r="G117" s="1657"/>
      <c r="H117" s="849"/>
      <c r="I117" s="854"/>
      <c r="J117" s="1657" t="e">
        <f>#REF!</f>
        <v>#REF!</v>
      </c>
      <c r="K117" s="1658"/>
      <c r="L117" s="1660"/>
    </row>
    <row r="118" spans="1:12" ht="27.95" customHeight="1" x14ac:dyDescent="0.25">
      <c r="A118" s="1674" t="s">
        <v>532</v>
      </c>
      <c r="B118" s="1675" t="s">
        <v>1687</v>
      </c>
      <c r="C118" s="863"/>
      <c r="D118" s="1654" t="s">
        <v>608</v>
      </c>
      <c r="E118" s="1656" t="e">
        <f>#REF!</f>
        <v>#REF!</v>
      </c>
      <c r="F118" s="1656"/>
      <c r="G118" s="1657"/>
      <c r="H118" s="855"/>
      <c r="I118" s="1657" t="e">
        <f>E118-E119</f>
        <v>#REF!</v>
      </c>
      <c r="J118" s="1658"/>
      <c r="K118" s="1659"/>
      <c r="L118" s="744"/>
    </row>
    <row r="119" spans="1:12" ht="27.95" customHeight="1" x14ac:dyDescent="0.25">
      <c r="A119" s="1674"/>
      <c r="B119" s="1676"/>
      <c r="C119" s="864"/>
      <c r="D119" s="1655"/>
      <c r="E119" s="1656" t="e">
        <f>#REF!</f>
        <v>#REF!</v>
      </c>
      <c r="F119" s="1656"/>
      <c r="G119" s="1657"/>
      <c r="H119" s="849"/>
      <c r="I119" s="854"/>
      <c r="J119" s="1657" t="e">
        <f>#REF!</f>
        <v>#REF!</v>
      </c>
      <c r="K119" s="1658"/>
      <c r="L119" s="1660"/>
    </row>
    <row r="120" spans="1:12" ht="27.95" customHeight="1" x14ac:dyDescent="0.25">
      <c r="A120" s="1678" t="s">
        <v>595</v>
      </c>
      <c r="B120" s="1507" t="s">
        <v>1825</v>
      </c>
      <c r="C120" s="866"/>
      <c r="D120" s="1645" t="s">
        <v>610</v>
      </c>
      <c r="E120" s="1647" t="e">
        <f>#REF!</f>
        <v>#REF!</v>
      </c>
      <c r="F120" s="1647"/>
      <c r="G120" s="1648"/>
      <c r="H120" s="858"/>
      <c r="I120" s="1648" t="e">
        <f>E120-E121</f>
        <v>#REF!</v>
      </c>
      <c r="J120" s="1649"/>
      <c r="K120" s="1650"/>
      <c r="L120" s="742"/>
    </row>
    <row r="121" spans="1:12" ht="27.95" customHeight="1" x14ac:dyDescent="0.25">
      <c r="A121" s="1678"/>
      <c r="B121" s="1682"/>
      <c r="C121" s="867"/>
      <c r="D121" s="1646"/>
      <c r="E121" s="1647" t="e">
        <f>#REF!</f>
        <v>#REF!</v>
      </c>
      <c r="F121" s="1647"/>
      <c r="G121" s="1648"/>
      <c r="H121" s="859"/>
      <c r="I121" s="857"/>
      <c r="J121" s="1648" t="e">
        <f>#REF!</f>
        <v>#REF!</v>
      </c>
      <c r="K121" s="1649"/>
      <c r="L121" s="1651"/>
    </row>
    <row r="122" spans="1:12" ht="27.95" customHeight="1" x14ac:dyDescent="0.25">
      <c r="A122" s="1678" t="s">
        <v>598</v>
      </c>
      <c r="B122" s="1686" t="s">
        <v>1826</v>
      </c>
      <c r="C122" s="866"/>
      <c r="D122" s="1645" t="s">
        <v>612</v>
      </c>
      <c r="E122" s="1656" t="e">
        <f>#REF!</f>
        <v>#REF!</v>
      </c>
      <c r="F122" s="1656"/>
      <c r="G122" s="1657"/>
      <c r="H122" s="855"/>
      <c r="I122" s="1657" t="e">
        <f>E122-E123</f>
        <v>#REF!</v>
      </c>
      <c r="J122" s="1658"/>
      <c r="K122" s="1659"/>
      <c r="L122" s="744"/>
    </row>
    <row r="123" spans="1:12" ht="27.95" customHeight="1" x14ac:dyDescent="0.25">
      <c r="A123" s="1678"/>
      <c r="B123" s="1682"/>
      <c r="C123" s="867"/>
      <c r="D123" s="1646"/>
      <c r="E123" s="1656" t="e">
        <f>#REF!</f>
        <v>#REF!</v>
      </c>
      <c r="F123" s="1656"/>
      <c r="G123" s="1657"/>
      <c r="H123" s="849"/>
      <c r="I123" s="854"/>
      <c r="J123" s="1657" t="e">
        <f>#REF!</f>
        <v>#REF!</v>
      </c>
      <c r="K123" s="1658"/>
      <c r="L123" s="1660"/>
    </row>
    <row r="124" spans="1:12" ht="27.95" customHeight="1" x14ac:dyDescent="0.25">
      <c r="A124" s="1674" t="s">
        <v>1609</v>
      </c>
      <c r="B124" s="1680" t="s">
        <v>1688</v>
      </c>
      <c r="C124" s="784"/>
      <c r="D124" s="1654" t="s">
        <v>615</v>
      </c>
      <c r="E124" s="1656" t="e">
        <f>#REF!</f>
        <v>#REF!</v>
      </c>
      <c r="F124" s="1656"/>
      <c r="G124" s="1657"/>
      <c r="H124" s="855"/>
      <c r="I124" s="1657" t="e">
        <f>E124-E125</f>
        <v>#REF!</v>
      </c>
      <c r="J124" s="1658"/>
      <c r="K124" s="1659"/>
      <c r="L124" s="744"/>
    </row>
    <row r="125" spans="1:12" ht="27.95" customHeight="1" x14ac:dyDescent="0.25">
      <c r="A125" s="1674"/>
      <c r="B125" s="1681"/>
      <c r="C125" s="785"/>
      <c r="D125" s="1655"/>
      <c r="E125" s="1656" t="e">
        <f>#REF!</f>
        <v>#REF!</v>
      </c>
      <c r="F125" s="1656"/>
      <c r="G125" s="1657"/>
      <c r="H125" s="849"/>
      <c r="I125" s="854"/>
      <c r="J125" s="1657" t="e">
        <f>#REF!</f>
        <v>#REF!</v>
      </c>
      <c r="K125" s="1658"/>
      <c r="L125" s="1660"/>
    </row>
    <row r="126" spans="1:12" s="745" customFormat="1" ht="27.95" customHeight="1" x14ac:dyDescent="0.25">
      <c r="A126" s="1674" t="s">
        <v>1610</v>
      </c>
      <c r="B126" s="1675" t="s">
        <v>1689</v>
      </c>
      <c r="C126" s="863"/>
      <c r="D126" s="1654" t="s">
        <v>618</v>
      </c>
      <c r="E126" s="1656" t="e">
        <f>#REF!</f>
        <v>#REF!</v>
      </c>
      <c r="F126" s="1656"/>
      <c r="G126" s="1657"/>
      <c r="H126" s="855"/>
      <c r="I126" s="1657" t="e">
        <f>E126-E127</f>
        <v>#REF!</v>
      </c>
      <c r="J126" s="1658"/>
      <c r="K126" s="1659"/>
      <c r="L126" s="744"/>
    </row>
    <row r="127" spans="1:12" s="745" customFormat="1" ht="27.95" customHeight="1" thickBot="1" x14ac:dyDescent="0.3">
      <c r="A127" s="1667"/>
      <c r="B127" s="1679"/>
      <c r="C127" s="872"/>
      <c r="D127" s="1669"/>
      <c r="E127" s="1670" t="e">
        <f>#REF!</f>
        <v>#REF!</v>
      </c>
      <c r="F127" s="1670"/>
      <c r="G127" s="1671"/>
      <c r="H127" s="848"/>
      <c r="I127" s="856"/>
      <c r="J127" s="1671" t="e">
        <f>#REF!</f>
        <v>#REF!</v>
      </c>
      <c r="K127" s="1672"/>
      <c r="L127" s="1673"/>
    </row>
    <row r="128" spans="1:12" ht="11.25" customHeight="1" x14ac:dyDescent="0.25">
      <c r="A128" s="1609" t="s">
        <v>1429</v>
      </c>
      <c r="B128" s="1610" t="s">
        <v>1430</v>
      </c>
      <c r="C128" s="851"/>
      <c r="D128" s="1639" t="s">
        <v>1431</v>
      </c>
      <c r="E128" s="1640" t="s">
        <v>1432</v>
      </c>
      <c r="F128" s="1641"/>
      <c r="G128" s="1641"/>
      <c r="H128" s="1641"/>
      <c r="I128" s="1641"/>
      <c r="J128" s="1642"/>
      <c r="K128" s="1526" t="s">
        <v>1410</v>
      </c>
      <c r="L128" s="1527"/>
    </row>
    <row r="129" spans="1:12" ht="11.25" customHeight="1" x14ac:dyDescent="0.25">
      <c r="A129" s="1578"/>
      <c r="B129" s="1579"/>
      <c r="C129" s="813"/>
      <c r="D129" s="1514"/>
      <c r="E129" s="1643">
        <v>1</v>
      </c>
      <c r="F129" s="1471" t="s">
        <v>1433</v>
      </c>
      <c r="G129" s="1533"/>
      <c r="H129" s="880"/>
      <c r="I129" s="1631" t="s">
        <v>1068</v>
      </c>
      <c r="J129" s="1632"/>
      <c r="K129" s="1463"/>
      <c r="L129" s="1464"/>
    </row>
    <row r="130" spans="1:12" ht="11.25" customHeight="1" x14ac:dyDescent="0.25">
      <c r="A130" s="1473"/>
      <c r="B130" s="1481"/>
      <c r="C130" s="852"/>
      <c r="D130" s="1516"/>
      <c r="E130" s="1643"/>
      <c r="F130" s="1471" t="s">
        <v>1434</v>
      </c>
      <c r="G130" s="1533"/>
      <c r="H130" s="880"/>
      <c r="I130" s="1633"/>
      <c r="J130" s="1634"/>
      <c r="K130" s="1471" t="s">
        <v>1066</v>
      </c>
      <c r="L130" s="1472"/>
    </row>
    <row r="131" spans="1:12" s="741" customFormat="1" ht="27.95" customHeight="1" x14ac:dyDescent="0.25">
      <c r="A131" s="1674" t="s">
        <v>1611</v>
      </c>
      <c r="B131" s="1689" t="s">
        <v>1681</v>
      </c>
      <c r="C131" s="787"/>
      <c r="D131" s="1691" t="s">
        <v>620</v>
      </c>
      <c r="E131" s="1656" t="e">
        <f>#REF!</f>
        <v>#REF!</v>
      </c>
      <c r="F131" s="1656"/>
      <c r="G131" s="1657"/>
      <c r="H131" s="855"/>
      <c r="I131" s="1657" t="e">
        <f>E131-E132</f>
        <v>#REF!</v>
      </c>
      <c r="J131" s="1658"/>
      <c r="K131" s="1659"/>
      <c r="L131" s="744"/>
    </row>
    <row r="132" spans="1:12" s="741" customFormat="1" ht="27.95" customHeight="1" x14ac:dyDescent="0.25">
      <c r="A132" s="1674"/>
      <c r="B132" s="1690"/>
      <c r="C132" s="783"/>
      <c r="D132" s="1692"/>
      <c r="E132" s="1656" t="e">
        <f>#REF!</f>
        <v>#REF!</v>
      </c>
      <c r="F132" s="1656"/>
      <c r="G132" s="1657"/>
      <c r="H132" s="849"/>
      <c r="I132" s="854"/>
      <c r="J132" s="1657" t="e">
        <f>#REF!</f>
        <v>#REF!</v>
      </c>
      <c r="K132" s="1658"/>
      <c r="L132" s="1660"/>
    </row>
    <row r="133" spans="1:12" s="741" customFormat="1" ht="27.95" customHeight="1" x14ac:dyDescent="0.25">
      <c r="A133" s="1674" t="s">
        <v>496</v>
      </c>
      <c r="B133" s="1689" t="s">
        <v>1690</v>
      </c>
      <c r="C133" s="787"/>
      <c r="D133" s="1691" t="s">
        <v>622</v>
      </c>
      <c r="E133" s="1656" t="e">
        <f>#REF!</f>
        <v>#REF!</v>
      </c>
      <c r="F133" s="1656"/>
      <c r="G133" s="1657"/>
      <c r="H133" s="855"/>
      <c r="I133" s="1657" t="e">
        <f>E133-E134</f>
        <v>#REF!</v>
      </c>
      <c r="J133" s="1658"/>
      <c r="K133" s="1659"/>
      <c r="L133" s="744"/>
    </row>
    <row r="134" spans="1:12" ht="27.95" customHeight="1" x14ac:dyDescent="0.25">
      <c r="A134" s="1674"/>
      <c r="B134" s="1690"/>
      <c r="C134" s="783"/>
      <c r="D134" s="1692"/>
      <c r="E134" s="1656" t="e">
        <f>#REF!</f>
        <v>#REF!</v>
      </c>
      <c r="F134" s="1656"/>
      <c r="G134" s="1657"/>
      <c r="H134" s="849"/>
      <c r="I134" s="854"/>
      <c r="J134" s="1657" t="e">
        <f>#REF!</f>
        <v>#REF!</v>
      </c>
      <c r="K134" s="1658"/>
      <c r="L134" s="1660"/>
    </row>
    <row r="135" spans="1:12" ht="27.95" customHeight="1" x14ac:dyDescent="0.25">
      <c r="A135" s="1674" t="s">
        <v>499</v>
      </c>
      <c r="B135" s="1689" t="s">
        <v>1682</v>
      </c>
      <c r="C135" s="787"/>
      <c r="D135" s="1691" t="s">
        <v>624</v>
      </c>
      <c r="E135" s="1656" t="e">
        <f>#REF!</f>
        <v>#REF!</v>
      </c>
      <c r="F135" s="1656"/>
      <c r="G135" s="1657"/>
      <c r="H135" s="855"/>
      <c r="I135" s="1657" t="e">
        <f>E135-E136</f>
        <v>#REF!</v>
      </c>
      <c r="J135" s="1658"/>
      <c r="K135" s="1659"/>
      <c r="L135" s="744"/>
    </row>
    <row r="136" spans="1:12" ht="27.95" customHeight="1" x14ac:dyDescent="0.25">
      <c r="A136" s="1674"/>
      <c r="B136" s="1690"/>
      <c r="C136" s="783"/>
      <c r="D136" s="1692"/>
      <c r="E136" s="1656" t="e">
        <f>#REF!</f>
        <v>#REF!</v>
      </c>
      <c r="F136" s="1656"/>
      <c r="G136" s="1657"/>
      <c r="H136" s="849"/>
      <c r="I136" s="854"/>
      <c r="J136" s="1657" t="e">
        <f>#REF!</f>
        <v>#REF!</v>
      </c>
      <c r="K136" s="1658"/>
      <c r="L136" s="1660"/>
    </row>
    <row r="137" spans="1:12" ht="27.95" customHeight="1" x14ac:dyDescent="0.25">
      <c r="A137" s="1674" t="s">
        <v>502</v>
      </c>
      <c r="B137" s="1689" t="s">
        <v>1691</v>
      </c>
      <c r="C137" s="787"/>
      <c r="D137" s="1691" t="s">
        <v>626</v>
      </c>
      <c r="E137" s="1656" t="e">
        <f>#REF!</f>
        <v>#REF!</v>
      </c>
      <c r="F137" s="1656"/>
      <c r="G137" s="1657"/>
      <c r="H137" s="855"/>
      <c r="I137" s="1657" t="e">
        <f>E137-E138</f>
        <v>#REF!</v>
      </c>
      <c r="J137" s="1658"/>
      <c r="K137" s="1659"/>
      <c r="L137" s="744"/>
    </row>
    <row r="138" spans="1:12" ht="27.95" customHeight="1" x14ac:dyDescent="0.25">
      <c r="A138" s="1674"/>
      <c r="B138" s="1690"/>
      <c r="C138" s="783"/>
      <c r="D138" s="1692"/>
      <c r="E138" s="1656" t="e">
        <f>#REF!</f>
        <v>#REF!</v>
      </c>
      <c r="F138" s="1656"/>
      <c r="G138" s="1657"/>
      <c r="H138" s="849"/>
      <c r="I138" s="854"/>
      <c r="J138" s="1657" t="e">
        <f>#REF!</f>
        <v>#REF!</v>
      </c>
      <c r="K138" s="1658"/>
      <c r="L138" s="1660"/>
    </row>
    <row r="139" spans="1:12" ht="27.95" customHeight="1" x14ac:dyDescent="0.25">
      <c r="A139" s="1674" t="s">
        <v>505</v>
      </c>
      <c r="B139" s="1689" t="s">
        <v>1692</v>
      </c>
      <c r="C139" s="787"/>
      <c r="D139" s="1691" t="s">
        <v>629</v>
      </c>
      <c r="E139" s="1656" t="e">
        <f>#REF!</f>
        <v>#REF!</v>
      </c>
      <c r="F139" s="1656"/>
      <c r="G139" s="1657"/>
      <c r="H139" s="855"/>
      <c r="I139" s="1657" t="e">
        <f>E139-E140</f>
        <v>#REF!</v>
      </c>
      <c r="J139" s="1658"/>
      <c r="K139" s="1659"/>
      <c r="L139" s="744"/>
    </row>
    <row r="140" spans="1:12" ht="27.95" customHeight="1" x14ac:dyDescent="0.25">
      <c r="A140" s="1674"/>
      <c r="B140" s="1690"/>
      <c r="C140" s="783"/>
      <c r="D140" s="1692"/>
      <c r="E140" s="1656" t="e">
        <f>#REF!</f>
        <v>#REF!</v>
      </c>
      <c r="F140" s="1656"/>
      <c r="G140" s="1657"/>
      <c r="H140" s="849"/>
      <c r="I140" s="854"/>
      <c r="J140" s="1657" t="e">
        <f>#REF!</f>
        <v>#REF!</v>
      </c>
      <c r="K140" s="1658"/>
      <c r="L140" s="1660"/>
    </row>
    <row r="141" spans="1:12" ht="27.95" customHeight="1" x14ac:dyDescent="0.25">
      <c r="A141" s="1674" t="s">
        <v>508</v>
      </c>
      <c r="B141" s="1689" t="s">
        <v>1693</v>
      </c>
      <c r="C141" s="787"/>
      <c r="D141" s="1691" t="s">
        <v>632</v>
      </c>
      <c r="E141" s="1656" t="e">
        <f>#REF!</f>
        <v>#REF!</v>
      </c>
      <c r="F141" s="1656"/>
      <c r="G141" s="1657"/>
      <c r="H141" s="855"/>
      <c r="I141" s="1657" t="e">
        <f>E141-E142</f>
        <v>#REF!</v>
      </c>
      <c r="J141" s="1658"/>
      <c r="K141" s="1659"/>
      <c r="L141" s="744"/>
    </row>
    <row r="142" spans="1:12" ht="27.95" customHeight="1" x14ac:dyDescent="0.25">
      <c r="A142" s="1674"/>
      <c r="B142" s="1690"/>
      <c r="C142" s="783"/>
      <c r="D142" s="1692"/>
      <c r="E142" s="1656" t="e">
        <f>#REF!</f>
        <v>#REF!</v>
      </c>
      <c r="F142" s="1656"/>
      <c r="G142" s="1657"/>
      <c r="H142" s="849"/>
      <c r="I142" s="854"/>
      <c r="J142" s="1657" t="e">
        <f>#REF!</f>
        <v>#REF!</v>
      </c>
      <c r="K142" s="1658"/>
      <c r="L142" s="1660"/>
    </row>
    <row r="143" spans="1:12" ht="27.95" customHeight="1" x14ac:dyDescent="0.25">
      <c r="A143" s="1674" t="s">
        <v>511</v>
      </c>
      <c r="B143" s="1689" t="s">
        <v>1694</v>
      </c>
      <c r="C143" s="787"/>
      <c r="D143" s="1691" t="s">
        <v>634</v>
      </c>
      <c r="E143" s="1656" t="e">
        <f>#REF!</f>
        <v>#REF!</v>
      </c>
      <c r="F143" s="1656"/>
      <c r="G143" s="1657"/>
      <c r="H143" s="855"/>
      <c r="I143" s="1657" t="e">
        <f>E143-E144</f>
        <v>#REF!</v>
      </c>
      <c r="J143" s="1658"/>
      <c r="K143" s="1659"/>
      <c r="L143" s="744"/>
    </row>
    <row r="144" spans="1:12" s="745" customFormat="1" ht="27.95" customHeight="1" x14ac:dyDescent="0.25">
      <c r="A144" s="1674"/>
      <c r="B144" s="1690"/>
      <c r="C144" s="783"/>
      <c r="D144" s="1692"/>
      <c r="E144" s="1656" t="e">
        <f>#REF!</f>
        <v>#REF!</v>
      </c>
      <c r="F144" s="1656"/>
      <c r="G144" s="1657"/>
      <c r="H144" s="849"/>
      <c r="I144" s="854"/>
      <c r="J144" s="1657" t="e">
        <f>#REF!</f>
        <v>#REF!</v>
      </c>
      <c r="K144" s="1658"/>
      <c r="L144" s="1660"/>
    </row>
    <row r="145" spans="1:12" s="745" customFormat="1" ht="27.95" customHeight="1" x14ac:dyDescent="0.25">
      <c r="A145" s="1674" t="s">
        <v>532</v>
      </c>
      <c r="B145" s="1689" t="s">
        <v>1685</v>
      </c>
      <c r="C145" s="787"/>
      <c r="D145" s="1691" t="s">
        <v>636</v>
      </c>
      <c r="E145" s="1656" t="e">
        <f>#REF!</f>
        <v>#REF!</v>
      </c>
      <c r="F145" s="1656"/>
      <c r="G145" s="1657"/>
      <c r="H145" s="855"/>
      <c r="I145" s="1657" t="e">
        <f>E145-E146</f>
        <v>#REF!</v>
      </c>
      <c r="J145" s="1658"/>
      <c r="K145" s="1659"/>
      <c r="L145" s="744"/>
    </row>
    <row r="146" spans="1:12" ht="27.95" customHeight="1" x14ac:dyDescent="0.25">
      <c r="A146" s="1674"/>
      <c r="B146" s="1690"/>
      <c r="C146" s="783"/>
      <c r="D146" s="1692"/>
      <c r="E146" s="1656" t="e">
        <f>#REF!</f>
        <v>#REF!</v>
      </c>
      <c r="F146" s="1656"/>
      <c r="G146" s="1657"/>
      <c r="H146" s="849"/>
      <c r="I146" s="854"/>
      <c r="J146" s="1657" t="e">
        <f>#REF!</f>
        <v>#REF!</v>
      </c>
      <c r="K146" s="1658"/>
      <c r="L146" s="1660"/>
    </row>
    <row r="147" spans="1:12" ht="27.95" customHeight="1" x14ac:dyDescent="0.25">
      <c r="A147" s="1674" t="s">
        <v>535</v>
      </c>
      <c r="B147" s="1689" t="s">
        <v>1695</v>
      </c>
      <c r="C147" s="793"/>
      <c r="D147" s="1691" t="s">
        <v>638</v>
      </c>
      <c r="E147" s="1656" t="e">
        <f>#REF!</f>
        <v>#REF!</v>
      </c>
      <c r="F147" s="1656"/>
      <c r="G147" s="1657"/>
      <c r="H147" s="855"/>
      <c r="I147" s="1657" t="e">
        <f>E147-E148</f>
        <v>#REF!</v>
      </c>
      <c r="J147" s="1658"/>
      <c r="K147" s="1659"/>
      <c r="L147" s="744"/>
    </row>
    <row r="148" spans="1:12" s="746" customFormat="1" ht="27.95" customHeight="1" x14ac:dyDescent="0.2">
      <c r="A148" s="1674"/>
      <c r="B148" s="1690"/>
      <c r="C148" s="794"/>
      <c r="D148" s="1692"/>
      <c r="E148" s="1656" t="e">
        <f>#REF!</f>
        <v>#REF!</v>
      </c>
      <c r="F148" s="1656"/>
      <c r="G148" s="1657"/>
      <c r="H148" s="849"/>
      <c r="I148" s="854"/>
      <c r="J148" s="1657" t="e">
        <f>#REF!</f>
        <v>#REF!</v>
      </c>
      <c r="K148" s="1658"/>
      <c r="L148" s="1660"/>
    </row>
    <row r="149" spans="1:12" s="741" customFormat="1" ht="27.95" customHeight="1" x14ac:dyDescent="0.25">
      <c r="A149" s="1678" t="s">
        <v>613</v>
      </c>
      <c r="B149" s="1693" t="s">
        <v>1696</v>
      </c>
      <c r="C149" s="792"/>
      <c r="D149" s="1695" t="s">
        <v>645</v>
      </c>
      <c r="E149" s="1647" t="e">
        <f>#REF!</f>
        <v>#REF!</v>
      </c>
      <c r="F149" s="1647"/>
      <c r="G149" s="1648"/>
      <c r="H149" s="858"/>
      <c r="I149" s="1648" t="e">
        <f>E149-E150</f>
        <v>#REF!</v>
      </c>
      <c r="J149" s="1649"/>
      <c r="K149" s="1650"/>
      <c r="L149" s="742"/>
    </row>
    <row r="150" spans="1:12" s="741" customFormat="1" ht="27.95" customHeight="1" x14ac:dyDescent="0.25">
      <c r="A150" s="1678"/>
      <c r="B150" s="1694"/>
      <c r="C150" s="882"/>
      <c r="D150" s="1696"/>
      <c r="E150" s="1647" t="e">
        <f>#REF!</f>
        <v>#REF!</v>
      </c>
      <c r="F150" s="1647"/>
      <c r="G150" s="1648"/>
      <c r="H150" s="859"/>
      <c r="I150" s="857"/>
      <c r="J150" s="1648" t="e">
        <f>#REF!</f>
        <v>#REF!</v>
      </c>
      <c r="K150" s="1649"/>
      <c r="L150" s="1651"/>
    </row>
    <row r="151" spans="1:12" s="741" customFormat="1" ht="27.95" customHeight="1" x14ac:dyDescent="0.25">
      <c r="A151" s="1674" t="s">
        <v>616</v>
      </c>
      <c r="B151" s="1689" t="s">
        <v>1697</v>
      </c>
      <c r="C151" s="787"/>
      <c r="D151" s="1691" t="s">
        <v>647</v>
      </c>
      <c r="E151" s="1656" t="e">
        <f>#REF!</f>
        <v>#REF!</v>
      </c>
      <c r="F151" s="1656"/>
      <c r="G151" s="1657"/>
      <c r="H151" s="855"/>
      <c r="I151" s="1657" t="e">
        <f>E151-E152</f>
        <v>#REF!</v>
      </c>
      <c r="J151" s="1658"/>
      <c r="K151" s="1659"/>
      <c r="L151" s="744"/>
    </row>
    <row r="152" spans="1:12" ht="27.95" customHeight="1" x14ac:dyDescent="0.25">
      <c r="A152" s="1674"/>
      <c r="B152" s="1690"/>
      <c r="C152" s="783"/>
      <c r="D152" s="1692"/>
      <c r="E152" s="1656" t="e">
        <f>#REF!</f>
        <v>#REF!</v>
      </c>
      <c r="F152" s="1656"/>
      <c r="G152" s="1657"/>
      <c r="H152" s="849"/>
      <c r="I152" s="854"/>
      <c r="J152" s="1657" t="e">
        <f>#REF!</f>
        <v>#REF!</v>
      </c>
      <c r="K152" s="1658"/>
      <c r="L152" s="1660"/>
    </row>
    <row r="153" spans="1:12" ht="27.95" customHeight="1" x14ac:dyDescent="0.25">
      <c r="A153" s="1674" t="s">
        <v>496</v>
      </c>
      <c r="B153" s="1689" t="s">
        <v>1698</v>
      </c>
      <c r="C153" s="787"/>
      <c r="D153" s="1691" t="s">
        <v>649</v>
      </c>
      <c r="E153" s="1656" t="e">
        <f>#REF!</f>
        <v>#REF!</v>
      </c>
      <c r="F153" s="1656"/>
      <c r="G153" s="1657"/>
      <c r="H153" s="855"/>
      <c r="I153" s="1657" t="e">
        <f>E153-E154</f>
        <v>#REF!</v>
      </c>
      <c r="J153" s="1658"/>
      <c r="K153" s="1659"/>
      <c r="L153" s="744"/>
    </row>
    <row r="154" spans="1:12" ht="27.95" customHeight="1" x14ac:dyDescent="0.25">
      <c r="A154" s="1674"/>
      <c r="B154" s="1690"/>
      <c r="C154" s="783"/>
      <c r="D154" s="1692"/>
      <c r="E154" s="1656" t="e">
        <f>#REF!</f>
        <v>#REF!</v>
      </c>
      <c r="F154" s="1656"/>
      <c r="G154" s="1657"/>
      <c r="H154" s="849"/>
      <c r="I154" s="854"/>
      <c r="J154" s="1657" t="e">
        <f>#REF!</f>
        <v>#REF!</v>
      </c>
      <c r="K154" s="1658"/>
      <c r="L154" s="1660"/>
    </row>
    <row r="155" spans="1:12" ht="27.95" customHeight="1" x14ac:dyDescent="0.25">
      <c r="A155" s="1674" t="s">
        <v>499</v>
      </c>
      <c r="B155" s="1689" t="s">
        <v>1699</v>
      </c>
      <c r="C155" s="787"/>
      <c r="D155" s="1691" t="s">
        <v>651</v>
      </c>
      <c r="E155" s="1656" t="e">
        <f>#REF!</f>
        <v>#REF!</v>
      </c>
      <c r="F155" s="1656"/>
      <c r="G155" s="1657"/>
      <c r="H155" s="855"/>
      <c r="I155" s="1657" t="e">
        <f>E155-E156</f>
        <v>#REF!</v>
      </c>
      <c r="J155" s="1658"/>
      <c r="K155" s="1659"/>
      <c r="L155" s="744"/>
    </row>
    <row r="156" spans="1:12" ht="27.95" customHeight="1" x14ac:dyDescent="0.25">
      <c r="A156" s="1674"/>
      <c r="B156" s="1690"/>
      <c r="C156" s="783"/>
      <c r="D156" s="1692"/>
      <c r="E156" s="1656" t="e">
        <f>#REF!</f>
        <v>#REF!</v>
      </c>
      <c r="F156" s="1656"/>
      <c r="G156" s="1657"/>
      <c r="H156" s="849"/>
      <c r="I156" s="854"/>
      <c r="J156" s="1657" t="e">
        <f>#REF!</f>
        <v>#REF!</v>
      </c>
      <c r="K156" s="1658"/>
      <c r="L156" s="1660"/>
    </row>
    <row r="157" spans="1:12" ht="27.95" customHeight="1" x14ac:dyDescent="0.25">
      <c r="A157" s="1674" t="s">
        <v>502</v>
      </c>
      <c r="B157" s="1689" t="s">
        <v>1700</v>
      </c>
      <c r="C157" s="787"/>
      <c r="D157" s="1691" t="s">
        <v>653</v>
      </c>
      <c r="E157" s="1656" t="e">
        <f>#REF!</f>
        <v>#REF!</v>
      </c>
      <c r="F157" s="1656"/>
      <c r="G157" s="1657"/>
      <c r="H157" s="855"/>
      <c r="I157" s="1657" t="e">
        <f>E157-E158</f>
        <v>#REF!</v>
      </c>
      <c r="J157" s="1658"/>
      <c r="K157" s="1659"/>
      <c r="L157" s="744"/>
    </row>
    <row r="158" spans="1:12" ht="27.95" customHeight="1" thickBot="1" x14ac:dyDescent="0.3">
      <c r="A158" s="1667"/>
      <c r="B158" s="1697"/>
      <c r="C158" s="843"/>
      <c r="D158" s="1698"/>
      <c r="E158" s="1670" t="e">
        <f>#REF!</f>
        <v>#REF!</v>
      </c>
      <c r="F158" s="1670"/>
      <c r="G158" s="1671"/>
      <c r="H158" s="848"/>
      <c r="I158" s="856"/>
      <c r="J158" s="1671" t="e">
        <f>#REF!</f>
        <v>#REF!</v>
      </c>
      <c r="K158" s="1672"/>
      <c r="L158" s="1673"/>
    </row>
    <row r="159" spans="1:12" ht="11.25" customHeight="1" x14ac:dyDescent="0.25">
      <c r="A159" s="1609" t="s">
        <v>1429</v>
      </c>
      <c r="B159" s="1610" t="s">
        <v>1430</v>
      </c>
      <c r="C159" s="851"/>
      <c r="D159" s="1639" t="s">
        <v>1431</v>
      </c>
      <c r="E159" s="1640" t="s">
        <v>1432</v>
      </c>
      <c r="F159" s="1641"/>
      <c r="G159" s="1641"/>
      <c r="H159" s="1641"/>
      <c r="I159" s="1641"/>
      <c r="J159" s="1642"/>
      <c r="K159" s="1526" t="s">
        <v>1410</v>
      </c>
      <c r="L159" s="1527"/>
    </row>
    <row r="160" spans="1:12" ht="11.25" customHeight="1" x14ac:dyDescent="0.25">
      <c r="A160" s="1578"/>
      <c r="B160" s="1579"/>
      <c r="C160" s="813"/>
      <c r="D160" s="1514"/>
      <c r="E160" s="1643">
        <v>1</v>
      </c>
      <c r="F160" s="1471" t="s">
        <v>1433</v>
      </c>
      <c r="G160" s="1533"/>
      <c r="H160" s="880"/>
      <c r="I160" s="1631" t="s">
        <v>1068</v>
      </c>
      <c r="J160" s="1632"/>
      <c r="K160" s="1463"/>
      <c r="L160" s="1464"/>
    </row>
    <row r="161" spans="1:12" ht="12" customHeight="1" x14ac:dyDescent="0.25">
      <c r="A161" s="1473"/>
      <c r="B161" s="1481"/>
      <c r="C161" s="852"/>
      <c r="D161" s="1516"/>
      <c r="E161" s="1643"/>
      <c r="F161" s="1471" t="s">
        <v>1434</v>
      </c>
      <c r="G161" s="1533"/>
      <c r="H161" s="880"/>
      <c r="I161" s="1633"/>
      <c r="J161" s="1634"/>
      <c r="K161" s="1471" t="s">
        <v>1066</v>
      </c>
      <c r="L161" s="1472"/>
    </row>
    <row r="162" spans="1:12" ht="27.95" customHeight="1" x14ac:dyDescent="0.25">
      <c r="A162" s="1678" t="s">
        <v>751</v>
      </c>
      <c r="B162" s="1699" t="s">
        <v>1827</v>
      </c>
      <c r="C162" s="792"/>
      <c r="D162" s="1695" t="s">
        <v>655</v>
      </c>
      <c r="E162" s="1647" t="e">
        <f>#REF!</f>
        <v>#REF!</v>
      </c>
      <c r="F162" s="1647"/>
      <c r="G162" s="1648"/>
      <c r="H162" s="858"/>
      <c r="I162" s="1648" t="e">
        <f>E162-E163</f>
        <v>#REF!</v>
      </c>
      <c r="J162" s="1649"/>
      <c r="K162" s="1650"/>
      <c r="L162" s="742"/>
    </row>
    <row r="163" spans="1:12" ht="27.95" customHeight="1" x14ac:dyDescent="0.25">
      <c r="A163" s="1678"/>
      <c r="B163" s="1700"/>
      <c r="C163" s="882"/>
      <c r="D163" s="1696"/>
      <c r="E163" s="1701" t="e">
        <f>#REF!</f>
        <v>#REF!</v>
      </c>
      <c r="F163" s="1701"/>
      <c r="G163" s="1702"/>
      <c r="H163" s="795"/>
      <c r="I163" s="870"/>
      <c r="J163" s="1648" t="e">
        <f>#REF!</f>
        <v>#REF!</v>
      </c>
      <c r="K163" s="1649"/>
      <c r="L163" s="1651"/>
    </row>
    <row r="164" spans="1:12" ht="27.95" customHeight="1" x14ac:dyDescent="0.25">
      <c r="A164" s="1674" t="s">
        <v>754</v>
      </c>
      <c r="B164" s="1703" t="s">
        <v>1486</v>
      </c>
      <c r="C164" s="787"/>
      <c r="D164" s="1691" t="s">
        <v>657</v>
      </c>
      <c r="E164" s="1656" t="e">
        <f>#REF!</f>
        <v>#REF!</v>
      </c>
      <c r="F164" s="1656"/>
      <c r="G164" s="1657"/>
      <c r="H164" s="855"/>
      <c r="I164" s="1657" t="e">
        <f>E164-E165</f>
        <v>#REF!</v>
      </c>
      <c r="J164" s="1705"/>
      <c r="K164" s="1706"/>
      <c r="L164" s="744"/>
    </row>
    <row r="165" spans="1:12" s="745" customFormat="1" ht="27.95" customHeight="1" x14ac:dyDescent="0.25">
      <c r="A165" s="1674"/>
      <c r="B165" s="1704"/>
      <c r="C165" s="783"/>
      <c r="D165" s="1692"/>
      <c r="E165" s="1656" t="e">
        <f>#REF!</f>
        <v>#REF!</v>
      </c>
      <c r="F165" s="1656"/>
      <c r="G165" s="1657"/>
      <c r="H165" s="849"/>
      <c r="I165" s="854"/>
      <c r="J165" s="1657" t="e">
        <f>#REF!</f>
        <v>#REF!</v>
      </c>
      <c r="K165" s="1658"/>
      <c r="L165" s="1660"/>
    </row>
    <row r="166" spans="1:12" s="745" customFormat="1" ht="27.95" customHeight="1" x14ac:dyDescent="0.25">
      <c r="A166" s="1674" t="s">
        <v>496</v>
      </c>
      <c r="B166" s="1703" t="s">
        <v>1828</v>
      </c>
      <c r="C166" s="787"/>
      <c r="D166" s="1691" t="s">
        <v>659</v>
      </c>
      <c r="E166" s="1656" t="e">
        <f>#REF!</f>
        <v>#REF!</v>
      </c>
      <c r="F166" s="1656"/>
      <c r="G166" s="1657"/>
      <c r="H166" s="855"/>
      <c r="I166" s="1657" t="e">
        <f>E166-E167</f>
        <v>#REF!</v>
      </c>
      <c r="J166" s="1658"/>
      <c r="K166" s="1659"/>
      <c r="L166" s="744"/>
    </row>
    <row r="167" spans="1:12" ht="27.95" customHeight="1" x14ac:dyDescent="0.25">
      <c r="A167" s="1674"/>
      <c r="B167" s="1704"/>
      <c r="C167" s="783"/>
      <c r="D167" s="1692"/>
      <c r="E167" s="1656" t="e">
        <f>#REF!</f>
        <v>#REF!</v>
      </c>
      <c r="F167" s="1656"/>
      <c r="G167" s="1657"/>
      <c r="H167" s="849"/>
      <c r="I167" s="854"/>
      <c r="J167" s="1657" t="e">
        <f>#REF!</f>
        <v>#REF!</v>
      </c>
      <c r="K167" s="1658"/>
      <c r="L167" s="1660"/>
    </row>
    <row r="168" spans="1:12" ht="27.95" customHeight="1" x14ac:dyDescent="0.25">
      <c r="A168" s="1678" t="s">
        <v>627</v>
      </c>
      <c r="B168" s="1699" t="s">
        <v>1829</v>
      </c>
      <c r="C168" s="792"/>
      <c r="D168" s="1695" t="s">
        <v>661</v>
      </c>
      <c r="E168" s="1647" t="e">
        <f>#REF!</f>
        <v>#REF!</v>
      </c>
      <c r="F168" s="1647"/>
      <c r="G168" s="1648"/>
      <c r="H168" s="858"/>
      <c r="I168" s="1648" t="e">
        <f>E168-E169</f>
        <v>#REF!</v>
      </c>
      <c r="J168" s="1649"/>
      <c r="K168" s="1650"/>
      <c r="L168" s="742"/>
    </row>
    <row r="169" spans="1:12" s="746" customFormat="1" ht="27.95" customHeight="1" x14ac:dyDescent="0.2">
      <c r="A169" s="1678"/>
      <c r="B169" s="1700"/>
      <c r="C169" s="882"/>
      <c r="D169" s="1696"/>
      <c r="E169" s="1647" t="e">
        <f>#REF!</f>
        <v>#REF!</v>
      </c>
      <c r="F169" s="1647"/>
      <c r="G169" s="1648"/>
      <c r="H169" s="859"/>
      <c r="I169" s="857"/>
      <c r="J169" s="1648" t="e">
        <f>#REF!</f>
        <v>#REF!</v>
      </c>
      <c r="K169" s="1649"/>
      <c r="L169" s="1651"/>
    </row>
    <row r="170" spans="1:12" ht="27.95" customHeight="1" x14ac:dyDescent="0.25">
      <c r="A170" s="1674" t="s">
        <v>630</v>
      </c>
      <c r="B170" s="1703" t="s">
        <v>1830</v>
      </c>
      <c r="C170" s="787"/>
      <c r="D170" s="1691" t="s">
        <v>663</v>
      </c>
      <c r="E170" s="1656" t="e">
        <f>#REF!</f>
        <v>#REF!</v>
      </c>
      <c r="F170" s="1656"/>
      <c r="G170" s="1657"/>
      <c r="H170" s="855"/>
      <c r="I170" s="1657" t="e">
        <f>E170-E171</f>
        <v>#REF!</v>
      </c>
      <c r="J170" s="1658"/>
      <c r="K170" s="1659"/>
      <c r="L170" s="744"/>
    </row>
    <row r="171" spans="1:12" s="745" customFormat="1" ht="27.95" customHeight="1" x14ac:dyDescent="0.25">
      <c r="A171" s="1674"/>
      <c r="B171" s="1704"/>
      <c r="C171" s="783"/>
      <c r="D171" s="1692"/>
      <c r="E171" s="1656" t="e">
        <f>#REF!</f>
        <v>#REF!</v>
      </c>
      <c r="F171" s="1656"/>
      <c r="G171" s="1657"/>
      <c r="H171" s="849"/>
      <c r="I171" s="854"/>
      <c r="J171" s="1657" t="e">
        <f>#REF!</f>
        <v>#REF!</v>
      </c>
      <c r="K171" s="1658"/>
      <c r="L171" s="1660"/>
    </row>
    <row r="172" spans="1:12" s="745" customFormat="1" ht="27.95" customHeight="1" x14ac:dyDescent="0.25">
      <c r="A172" s="1674" t="s">
        <v>496</v>
      </c>
      <c r="B172" s="1703" t="s">
        <v>1831</v>
      </c>
      <c r="C172" s="787"/>
      <c r="D172" s="1691" t="s">
        <v>665</v>
      </c>
      <c r="E172" s="1656" t="e">
        <f>#REF!</f>
        <v>#REF!</v>
      </c>
      <c r="F172" s="1656"/>
      <c r="G172" s="1657"/>
      <c r="H172" s="855"/>
      <c r="I172" s="1657" t="e">
        <f>E172-E173</f>
        <v>#REF!</v>
      </c>
      <c r="J172" s="1658"/>
      <c r="K172" s="1659"/>
      <c r="L172" s="744"/>
    </row>
    <row r="173" spans="1:12" ht="27.95" customHeight="1" x14ac:dyDescent="0.25">
      <c r="A173" s="1674"/>
      <c r="B173" s="1704"/>
      <c r="C173" s="783"/>
      <c r="D173" s="1692"/>
      <c r="E173" s="1656" t="e">
        <f>#REF!</f>
        <v>#REF!</v>
      </c>
      <c r="F173" s="1656"/>
      <c r="G173" s="1657"/>
      <c r="H173" s="849"/>
      <c r="I173" s="854"/>
      <c r="J173" s="1657" t="e">
        <f>#REF!</f>
        <v>#REF!</v>
      </c>
      <c r="K173" s="1658"/>
      <c r="L173" s="1660"/>
    </row>
    <row r="174" spans="1:12" ht="27.95" customHeight="1" x14ac:dyDescent="0.25">
      <c r="A174" s="1674" t="s">
        <v>499</v>
      </c>
      <c r="B174" s="1703" t="s">
        <v>1832</v>
      </c>
      <c r="C174" s="787"/>
      <c r="D174" s="1691" t="s">
        <v>667</v>
      </c>
      <c r="E174" s="1656" t="e">
        <f>#REF!</f>
        <v>#REF!</v>
      </c>
      <c r="F174" s="1656"/>
      <c r="G174" s="1657"/>
      <c r="H174" s="855"/>
      <c r="I174" s="1657" t="e">
        <f>E174-E175</f>
        <v>#REF!</v>
      </c>
      <c r="J174" s="1658"/>
      <c r="K174" s="1659"/>
      <c r="L174" s="744"/>
    </row>
    <row r="175" spans="1:12" s="746" customFormat="1" ht="27.95" customHeight="1" x14ac:dyDescent="0.2">
      <c r="A175" s="1674"/>
      <c r="B175" s="1704"/>
      <c r="C175" s="783"/>
      <c r="D175" s="1692"/>
      <c r="E175" s="1656" t="e">
        <f>#REF!</f>
        <v>#REF!</v>
      </c>
      <c r="F175" s="1656"/>
      <c r="G175" s="1657"/>
      <c r="H175" s="849"/>
      <c r="I175" s="854"/>
      <c r="J175" s="1657" t="e">
        <f>#REF!</f>
        <v>#REF!</v>
      </c>
      <c r="K175" s="1658"/>
      <c r="L175" s="1660"/>
    </row>
    <row r="176" spans="1:12" ht="27.95" customHeight="1" x14ac:dyDescent="0.25">
      <c r="A176" s="1674" t="s">
        <v>502</v>
      </c>
      <c r="B176" s="1703" t="s">
        <v>1833</v>
      </c>
      <c r="C176" s="787"/>
      <c r="D176" s="1691" t="s">
        <v>669</v>
      </c>
      <c r="E176" s="1656" t="e">
        <f>#REF!</f>
        <v>#REF!</v>
      </c>
      <c r="F176" s="1656"/>
      <c r="G176" s="1657"/>
      <c r="H176" s="855"/>
      <c r="I176" s="1657" t="e">
        <f>E176-E177</f>
        <v>#REF!</v>
      </c>
      <c r="J176" s="1658"/>
      <c r="K176" s="1659"/>
      <c r="L176" s="744"/>
    </row>
    <row r="177" spans="1:12" s="745" customFormat="1" ht="27.95" customHeight="1" x14ac:dyDescent="0.25">
      <c r="A177" s="1674"/>
      <c r="B177" s="1704"/>
      <c r="C177" s="783"/>
      <c r="D177" s="1692"/>
      <c r="E177" s="1656" t="e">
        <f>#REF!</f>
        <v>#REF!</v>
      </c>
      <c r="F177" s="1656"/>
      <c r="G177" s="1657"/>
      <c r="H177" s="849"/>
      <c r="I177" s="854"/>
      <c r="J177" s="1657" t="e">
        <f>#REF!</f>
        <v>#REF!</v>
      </c>
      <c r="K177" s="1658"/>
      <c r="L177" s="1660"/>
    </row>
    <row r="178" spans="1:12" s="745" customFormat="1" ht="2.25" customHeight="1" x14ac:dyDescent="0.25">
      <c r="A178" s="791"/>
      <c r="B178" s="768"/>
      <c r="C178" s="768"/>
      <c r="D178" s="796"/>
      <c r="E178" s="869"/>
      <c r="F178" s="855"/>
      <c r="G178" s="869"/>
      <c r="H178" s="855"/>
      <c r="I178" s="869"/>
      <c r="J178" s="869"/>
      <c r="K178" s="869"/>
      <c r="L178" s="850"/>
    </row>
    <row r="179" spans="1:12" s="746" customFormat="1" ht="30" customHeight="1" x14ac:dyDescent="0.2">
      <c r="A179" s="472" t="s">
        <v>1429</v>
      </c>
      <c r="B179" s="1707" t="s">
        <v>1496</v>
      </c>
      <c r="C179" s="1708"/>
      <c r="D179" s="1708"/>
      <c r="E179" s="1708"/>
      <c r="F179" s="1709"/>
      <c r="G179" s="730" t="s">
        <v>1431</v>
      </c>
      <c r="H179" s="797"/>
      <c r="I179" s="1471" t="s">
        <v>1497</v>
      </c>
      <c r="J179" s="1534"/>
      <c r="K179" s="1463" t="s">
        <v>1498</v>
      </c>
      <c r="L179" s="1464"/>
    </row>
    <row r="180" spans="1:12" s="746" customFormat="1" ht="27.75" customHeight="1" x14ac:dyDescent="0.2">
      <c r="A180" s="751"/>
      <c r="B180" s="1512" t="s">
        <v>1834</v>
      </c>
      <c r="C180" s="1512"/>
      <c r="D180" s="1710"/>
      <c r="E180" s="1710"/>
      <c r="F180" s="1710"/>
      <c r="G180" s="758" t="s">
        <v>671</v>
      </c>
      <c r="H180" s="798"/>
      <c r="I180" s="1657" t="e">
        <f>#REF!</f>
        <v>#REF!</v>
      </c>
      <c r="J180" s="1659"/>
      <c r="K180" s="1657" t="e">
        <f>#REF!</f>
        <v>#REF!</v>
      </c>
      <c r="L180" s="1660"/>
    </row>
    <row r="181" spans="1:12" s="746" customFormat="1" ht="27.75" customHeight="1" x14ac:dyDescent="0.2">
      <c r="A181" s="751" t="s">
        <v>487</v>
      </c>
      <c r="B181" s="1714" t="s">
        <v>1835</v>
      </c>
      <c r="C181" s="1715"/>
      <c r="D181" s="1715"/>
      <c r="E181" s="1715"/>
      <c r="F181" s="1716"/>
      <c r="G181" s="759" t="s">
        <v>673</v>
      </c>
      <c r="H181" s="789"/>
      <c r="I181" s="1657" t="e">
        <f>#REF!</f>
        <v>#REF!</v>
      </c>
      <c r="J181" s="1659"/>
      <c r="K181" s="1657" t="e">
        <f>#REF!</f>
        <v>#REF!</v>
      </c>
      <c r="L181" s="1660"/>
    </row>
    <row r="182" spans="1:12" ht="27.75" customHeight="1" x14ac:dyDescent="0.25">
      <c r="A182" s="751" t="s">
        <v>490</v>
      </c>
      <c r="B182" s="1714" t="s">
        <v>1836</v>
      </c>
      <c r="C182" s="1715"/>
      <c r="D182" s="1715"/>
      <c r="E182" s="1715"/>
      <c r="F182" s="1716"/>
      <c r="G182" s="759" t="s">
        <v>675</v>
      </c>
      <c r="H182" s="789"/>
      <c r="I182" s="1657" t="e">
        <f>#REF!</f>
        <v>#REF!</v>
      </c>
      <c r="J182" s="1659"/>
      <c r="K182" s="1657" t="e">
        <f>#REF!</f>
        <v>#REF!</v>
      </c>
      <c r="L182" s="1660"/>
    </row>
    <row r="183" spans="1:12" s="745" customFormat="1" ht="27.75" customHeight="1" x14ac:dyDescent="0.25">
      <c r="A183" s="753" t="s">
        <v>493</v>
      </c>
      <c r="B183" s="1711" t="s">
        <v>1837</v>
      </c>
      <c r="C183" s="1712"/>
      <c r="D183" s="1712"/>
      <c r="E183" s="1712"/>
      <c r="F183" s="1713"/>
      <c r="G183" s="760" t="s">
        <v>677</v>
      </c>
      <c r="H183" s="790"/>
      <c r="I183" s="1657" t="e">
        <f>#REF!</f>
        <v>#REF!</v>
      </c>
      <c r="J183" s="1659"/>
      <c r="K183" s="1657" t="e">
        <f>#REF!</f>
        <v>#REF!</v>
      </c>
      <c r="L183" s="1660"/>
    </row>
    <row r="184" spans="1:12" s="745" customFormat="1" ht="27.75" customHeight="1" x14ac:dyDescent="0.25">
      <c r="A184" s="751" t="s">
        <v>496</v>
      </c>
      <c r="B184" s="1711" t="s">
        <v>1504</v>
      </c>
      <c r="C184" s="1712"/>
      <c r="D184" s="1712"/>
      <c r="E184" s="1712"/>
      <c r="F184" s="1713"/>
      <c r="G184" s="760" t="s">
        <v>679</v>
      </c>
      <c r="H184" s="790"/>
      <c r="I184" s="1657" t="e">
        <f>#REF!</f>
        <v>#REF!</v>
      </c>
      <c r="J184" s="1659"/>
      <c r="K184" s="1657" t="e">
        <f>#REF!</f>
        <v>#REF!</v>
      </c>
      <c r="L184" s="1660"/>
    </row>
    <row r="185" spans="1:12" s="745" customFormat="1" ht="27.75" customHeight="1" x14ac:dyDescent="0.25">
      <c r="A185" s="751" t="s">
        <v>499</v>
      </c>
      <c r="B185" s="1720" t="s">
        <v>1050</v>
      </c>
      <c r="C185" s="1721"/>
      <c r="D185" s="1721"/>
      <c r="E185" s="1721"/>
      <c r="F185" s="1722"/>
      <c r="G185" s="760" t="s">
        <v>682</v>
      </c>
      <c r="H185" s="790"/>
      <c r="I185" s="1657" t="e">
        <f>#REF!</f>
        <v>#REF!</v>
      </c>
      <c r="J185" s="1659"/>
      <c r="K185" s="1657" t="e">
        <f>#REF!</f>
        <v>#REF!</v>
      </c>
      <c r="L185" s="1660"/>
    </row>
    <row r="186" spans="1:12" ht="27.75" customHeight="1" x14ac:dyDescent="0.25">
      <c r="A186" s="751" t="s">
        <v>514</v>
      </c>
      <c r="B186" s="1714" t="s">
        <v>1838</v>
      </c>
      <c r="C186" s="1715"/>
      <c r="D186" s="1715"/>
      <c r="E186" s="1715"/>
      <c r="F186" s="1716"/>
      <c r="G186" s="759" t="s">
        <v>685</v>
      </c>
      <c r="H186" s="789"/>
      <c r="I186" s="1648" t="e">
        <f>#REF!</f>
        <v>#REF!</v>
      </c>
      <c r="J186" s="1650"/>
      <c r="K186" s="1648" t="e">
        <f>#REF!</f>
        <v>#REF!</v>
      </c>
      <c r="L186" s="1651"/>
    </row>
    <row r="187" spans="1:12" ht="27.75" customHeight="1" x14ac:dyDescent="0.25">
      <c r="A187" s="751" t="s">
        <v>538</v>
      </c>
      <c r="B187" s="1714" t="s">
        <v>1507</v>
      </c>
      <c r="C187" s="1715"/>
      <c r="D187" s="1715"/>
      <c r="E187" s="1715"/>
      <c r="F187" s="1716"/>
      <c r="G187" s="759" t="s">
        <v>687</v>
      </c>
      <c r="H187" s="789"/>
      <c r="I187" s="1648" t="e">
        <f>#REF!</f>
        <v>#REF!</v>
      </c>
      <c r="J187" s="1650"/>
      <c r="K187" s="1648" t="e">
        <f>#REF!</f>
        <v>#REF!</v>
      </c>
      <c r="L187" s="1651"/>
    </row>
    <row r="188" spans="1:12" ht="27.75" customHeight="1" x14ac:dyDescent="0.25">
      <c r="A188" s="751" t="s">
        <v>680</v>
      </c>
      <c r="B188" s="1717" t="s">
        <v>1701</v>
      </c>
      <c r="C188" s="1718"/>
      <c r="D188" s="1718"/>
      <c r="E188" s="1718"/>
      <c r="F188" s="1719"/>
      <c r="G188" s="759" t="s">
        <v>690</v>
      </c>
      <c r="H188" s="789"/>
      <c r="I188" s="1648" t="e">
        <f>#REF!</f>
        <v>#REF!</v>
      </c>
      <c r="J188" s="1650"/>
      <c r="K188" s="1648" t="e">
        <f>#REF!</f>
        <v>#REF!</v>
      </c>
      <c r="L188" s="1651"/>
    </row>
    <row r="189" spans="1:12" ht="27.75" customHeight="1" x14ac:dyDescent="0.25">
      <c r="A189" s="753" t="s">
        <v>683</v>
      </c>
      <c r="B189" s="1720" t="s">
        <v>1702</v>
      </c>
      <c r="C189" s="1721"/>
      <c r="D189" s="1721"/>
      <c r="E189" s="1721"/>
      <c r="F189" s="1722"/>
      <c r="G189" s="760" t="s">
        <v>692</v>
      </c>
      <c r="H189" s="790"/>
      <c r="I189" s="1657" t="e">
        <f>#REF!</f>
        <v>#REF!</v>
      </c>
      <c r="J189" s="1659"/>
      <c r="K189" s="1657" t="e">
        <f>#REF!</f>
        <v>#REF!</v>
      </c>
      <c r="L189" s="1660"/>
    </row>
    <row r="190" spans="1:12" s="745" customFormat="1" ht="27.75" customHeight="1" thickBot="1" x14ac:dyDescent="0.3">
      <c r="A190" s="751" t="s">
        <v>496</v>
      </c>
      <c r="B190" s="1720" t="s">
        <v>1703</v>
      </c>
      <c r="C190" s="1721"/>
      <c r="D190" s="1721"/>
      <c r="E190" s="1721"/>
      <c r="F190" s="1722"/>
      <c r="G190" s="760" t="s">
        <v>694</v>
      </c>
      <c r="H190" s="790"/>
      <c r="I190" s="1657" t="e">
        <f>#REF!</f>
        <v>#REF!</v>
      </c>
      <c r="J190" s="1659"/>
      <c r="K190" s="1657" t="e">
        <f>#REF!</f>
        <v>#REF!</v>
      </c>
      <c r="L190" s="1660"/>
    </row>
    <row r="191" spans="1:12" s="745" customFormat="1" ht="27.75" customHeight="1" x14ac:dyDescent="0.15">
      <c r="A191" s="464" t="s">
        <v>1429</v>
      </c>
      <c r="B191" s="1640" t="s">
        <v>1496</v>
      </c>
      <c r="C191" s="1641"/>
      <c r="D191" s="1641"/>
      <c r="E191" s="1641"/>
      <c r="F191" s="1642"/>
      <c r="G191" s="734" t="s">
        <v>1431</v>
      </c>
      <c r="H191" s="844"/>
      <c r="I191" s="1461" t="s">
        <v>1497</v>
      </c>
      <c r="J191" s="1465"/>
      <c r="K191" s="1461" t="s">
        <v>1498</v>
      </c>
      <c r="L191" s="1462"/>
    </row>
    <row r="192" spans="1:12" ht="27.75" customHeight="1" x14ac:dyDescent="0.25">
      <c r="A192" s="751" t="s">
        <v>688</v>
      </c>
      <c r="B192" s="1717" t="s">
        <v>1704</v>
      </c>
      <c r="C192" s="1718"/>
      <c r="D192" s="1718"/>
      <c r="E192" s="1718"/>
      <c r="F192" s="1719"/>
      <c r="G192" s="759" t="s">
        <v>696</v>
      </c>
      <c r="H192" s="789"/>
      <c r="I192" s="1648" t="e">
        <f>#REF!</f>
        <v>#REF!</v>
      </c>
      <c r="J192" s="1650"/>
      <c r="K192" s="1648" t="e">
        <f>#REF!</f>
        <v>#REF!</v>
      </c>
      <c r="L192" s="1651"/>
    </row>
    <row r="193" spans="1:12" ht="27.75" customHeight="1" x14ac:dyDescent="0.25">
      <c r="A193" s="753" t="s">
        <v>1612</v>
      </c>
      <c r="B193" s="1720" t="s">
        <v>1705</v>
      </c>
      <c r="C193" s="1721"/>
      <c r="D193" s="1721"/>
      <c r="E193" s="1721"/>
      <c r="F193" s="1722"/>
      <c r="G193" s="760" t="s">
        <v>698</v>
      </c>
      <c r="H193" s="790"/>
      <c r="I193" s="1657" t="e">
        <f>#REF!</f>
        <v>#REF!</v>
      </c>
      <c r="J193" s="1659"/>
      <c r="K193" s="1657" t="e">
        <f>#REF!</f>
        <v>#REF!</v>
      </c>
      <c r="L193" s="1660"/>
    </row>
    <row r="194" spans="1:12" ht="27.75" customHeight="1" x14ac:dyDescent="0.25">
      <c r="A194" s="751" t="s">
        <v>496</v>
      </c>
      <c r="B194" s="1720" t="s">
        <v>1706</v>
      </c>
      <c r="C194" s="1721"/>
      <c r="D194" s="1721"/>
      <c r="E194" s="1721"/>
      <c r="F194" s="1722"/>
      <c r="G194" s="760" t="s">
        <v>700</v>
      </c>
      <c r="H194" s="790"/>
      <c r="I194" s="1657" t="e">
        <f>#REF!</f>
        <v>#REF!</v>
      </c>
      <c r="J194" s="1659"/>
      <c r="K194" s="1657" t="e">
        <f>#REF!</f>
        <v>#REF!</v>
      </c>
      <c r="L194" s="1660"/>
    </row>
    <row r="195" spans="1:12" ht="27.75" customHeight="1" x14ac:dyDescent="0.25">
      <c r="A195" s="751" t="s">
        <v>1613</v>
      </c>
      <c r="B195" s="1717" t="s">
        <v>1707</v>
      </c>
      <c r="C195" s="1718"/>
      <c r="D195" s="1718"/>
      <c r="E195" s="1718"/>
      <c r="F195" s="1719"/>
      <c r="G195" s="759" t="s">
        <v>702</v>
      </c>
      <c r="H195" s="789"/>
      <c r="I195" s="1648" t="e">
        <f>#REF!</f>
        <v>#REF!</v>
      </c>
      <c r="J195" s="1650"/>
      <c r="K195" s="1648" t="e">
        <f>#REF!</f>
        <v>#REF!</v>
      </c>
      <c r="L195" s="1651"/>
    </row>
    <row r="196" spans="1:12" ht="27.75" customHeight="1" x14ac:dyDescent="0.25">
      <c r="A196" s="753" t="s">
        <v>1614</v>
      </c>
      <c r="B196" s="1720" t="s">
        <v>1708</v>
      </c>
      <c r="C196" s="1721"/>
      <c r="D196" s="1721"/>
      <c r="E196" s="1721"/>
      <c r="F196" s="1722"/>
      <c r="G196" s="760" t="s">
        <v>704</v>
      </c>
      <c r="H196" s="790"/>
      <c r="I196" s="1657" t="e">
        <f>#REF!</f>
        <v>#REF!</v>
      </c>
      <c r="J196" s="1659"/>
      <c r="K196" s="1657" t="e">
        <f>#REF!</f>
        <v>#REF!</v>
      </c>
      <c r="L196" s="1660"/>
    </row>
    <row r="197" spans="1:12" ht="27.75" customHeight="1" x14ac:dyDescent="0.25">
      <c r="A197" s="753" t="s">
        <v>496</v>
      </c>
      <c r="B197" s="1720" t="s">
        <v>1044</v>
      </c>
      <c r="C197" s="1721"/>
      <c r="D197" s="1721"/>
      <c r="E197" s="1721"/>
      <c r="F197" s="1722"/>
      <c r="G197" s="760" t="s">
        <v>706</v>
      </c>
      <c r="H197" s="790"/>
      <c r="I197" s="1657" t="e">
        <f>#REF!</f>
        <v>#REF!</v>
      </c>
      <c r="J197" s="1659"/>
      <c r="K197" s="1657" t="e">
        <f>#REF!</f>
        <v>#REF!</v>
      </c>
      <c r="L197" s="1660"/>
    </row>
    <row r="198" spans="1:12" s="745" customFormat="1" ht="27.75" customHeight="1" x14ac:dyDescent="0.25">
      <c r="A198" s="753" t="s">
        <v>499</v>
      </c>
      <c r="B198" s="1720" t="s">
        <v>1709</v>
      </c>
      <c r="C198" s="1721"/>
      <c r="D198" s="1721"/>
      <c r="E198" s="1721"/>
      <c r="F198" s="1722"/>
      <c r="G198" s="760" t="s">
        <v>707</v>
      </c>
      <c r="H198" s="790"/>
      <c r="I198" s="1657" t="e">
        <f>#REF!</f>
        <v>#REF!</v>
      </c>
      <c r="J198" s="1659"/>
      <c r="K198" s="1657" t="e">
        <f>#REF!</f>
        <v>#REF!</v>
      </c>
      <c r="L198" s="1660"/>
    </row>
    <row r="199" spans="1:12" ht="27.75" customHeight="1" x14ac:dyDescent="0.25">
      <c r="A199" s="751" t="s">
        <v>1615</v>
      </c>
      <c r="B199" s="1714" t="s">
        <v>1839</v>
      </c>
      <c r="C199" s="1715"/>
      <c r="D199" s="1715"/>
      <c r="E199" s="1715"/>
      <c r="F199" s="1716"/>
      <c r="G199" s="759" t="s">
        <v>709</v>
      </c>
      <c r="H199" s="789"/>
      <c r="I199" s="1648" t="e">
        <f>#REF!</f>
        <v>#REF!</v>
      </c>
      <c r="J199" s="1650"/>
      <c r="K199" s="1648" t="e">
        <f>#REF!</f>
        <v>#REF!</v>
      </c>
      <c r="L199" s="1651"/>
    </row>
    <row r="200" spans="1:12" ht="27.75" customHeight="1" x14ac:dyDescent="0.25">
      <c r="A200" s="753" t="s">
        <v>1616</v>
      </c>
      <c r="B200" s="1711" t="s">
        <v>1517</v>
      </c>
      <c r="C200" s="1712"/>
      <c r="D200" s="1712"/>
      <c r="E200" s="1712"/>
      <c r="F200" s="1713"/>
      <c r="G200" s="760" t="s">
        <v>711</v>
      </c>
      <c r="H200" s="790"/>
      <c r="I200" s="1657" t="e">
        <f>#REF!</f>
        <v>#REF!</v>
      </c>
      <c r="J200" s="1659"/>
      <c r="K200" s="1657" t="e">
        <f>#REF!</f>
        <v>#REF!</v>
      </c>
      <c r="L200" s="1660"/>
    </row>
    <row r="201" spans="1:12" ht="27.75" customHeight="1" x14ac:dyDescent="0.25">
      <c r="A201" s="753" t="s">
        <v>496</v>
      </c>
      <c r="B201" s="1711" t="s">
        <v>1518</v>
      </c>
      <c r="C201" s="1712"/>
      <c r="D201" s="1712"/>
      <c r="E201" s="1712"/>
      <c r="F201" s="1713"/>
      <c r="G201" s="760" t="s">
        <v>713</v>
      </c>
      <c r="H201" s="790"/>
      <c r="I201" s="1657" t="e">
        <f>#REF!</f>
        <v>#REF!</v>
      </c>
      <c r="J201" s="1659"/>
      <c r="K201" s="1657" t="e">
        <f>#REF!</f>
        <v>#REF!</v>
      </c>
      <c r="L201" s="1660"/>
    </row>
    <row r="202" spans="1:12" s="745" customFormat="1" ht="31.5" customHeight="1" x14ac:dyDescent="0.25">
      <c r="A202" s="751" t="s">
        <v>1617</v>
      </c>
      <c r="B202" s="1714" t="s">
        <v>1840</v>
      </c>
      <c r="C202" s="1715"/>
      <c r="D202" s="1715"/>
      <c r="E202" s="1715"/>
      <c r="F202" s="1716"/>
      <c r="G202" s="759" t="s">
        <v>715</v>
      </c>
      <c r="H202" s="789"/>
      <c r="I202" s="1648" t="e">
        <f>#REF!</f>
        <v>#REF!</v>
      </c>
      <c r="J202" s="1650"/>
      <c r="K202" s="1648" t="e">
        <f>#REF!</f>
        <v>#REF!</v>
      </c>
      <c r="L202" s="1651"/>
    </row>
    <row r="203" spans="1:12" ht="27.75" customHeight="1" x14ac:dyDescent="0.25">
      <c r="A203" s="751" t="s">
        <v>558</v>
      </c>
      <c r="B203" s="1714" t="s">
        <v>1841</v>
      </c>
      <c r="C203" s="1715"/>
      <c r="D203" s="1715"/>
      <c r="E203" s="1715"/>
      <c r="F203" s="1716"/>
      <c r="G203" s="759" t="s">
        <v>717</v>
      </c>
      <c r="H203" s="789"/>
      <c r="I203" s="1648" t="e">
        <f>#REF!</f>
        <v>#REF!</v>
      </c>
      <c r="J203" s="1650"/>
      <c r="K203" s="1648" t="e">
        <f>#REF!</f>
        <v>#REF!</v>
      </c>
      <c r="L203" s="1651"/>
    </row>
    <row r="204" spans="1:12" ht="27.75" customHeight="1" x14ac:dyDescent="0.25">
      <c r="A204" s="751" t="s">
        <v>561</v>
      </c>
      <c r="B204" s="1714" t="s">
        <v>1842</v>
      </c>
      <c r="C204" s="1715"/>
      <c r="D204" s="1715"/>
      <c r="E204" s="1715"/>
      <c r="F204" s="1716"/>
      <c r="G204" s="759" t="s">
        <v>719</v>
      </c>
      <c r="H204" s="789"/>
      <c r="I204" s="1648" t="e">
        <f>#REF!</f>
        <v>#REF!</v>
      </c>
      <c r="J204" s="1650"/>
      <c r="K204" s="1648" t="e">
        <f>#REF!</f>
        <v>#REF!</v>
      </c>
      <c r="L204" s="1651"/>
    </row>
    <row r="205" spans="1:12" s="745" customFormat="1" ht="27.75" customHeight="1" x14ac:dyDescent="0.25">
      <c r="A205" s="751" t="s">
        <v>564</v>
      </c>
      <c r="B205" s="1714" t="s">
        <v>1710</v>
      </c>
      <c r="C205" s="1715"/>
      <c r="D205" s="1715"/>
      <c r="E205" s="1715"/>
      <c r="F205" s="1716"/>
      <c r="G205" s="759" t="s">
        <v>721</v>
      </c>
      <c r="H205" s="790"/>
      <c r="I205" s="1657" t="e">
        <f>#REF!</f>
        <v>#REF!</v>
      </c>
      <c r="J205" s="1659"/>
      <c r="K205" s="1657" t="e">
        <f>#REF!</f>
        <v>#REF!</v>
      </c>
      <c r="L205" s="1660"/>
    </row>
    <row r="206" spans="1:12" s="745" customFormat="1" ht="27.75" customHeight="1" x14ac:dyDescent="0.25">
      <c r="A206" s="753" t="s">
        <v>1609</v>
      </c>
      <c r="B206" s="1720" t="s">
        <v>1711</v>
      </c>
      <c r="C206" s="1721"/>
      <c r="D206" s="1721"/>
      <c r="E206" s="1721"/>
      <c r="F206" s="1722"/>
      <c r="G206" s="760" t="s">
        <v>724</v>
      </c>
      <c r="H206" s="790"/>
      <c r="I206" s="1657" t="e">
        <f>#REF!</f>
        <v>#REF!</v>
      </c>
      <c r="J206" s="1659"/>
      <c r="K206" s="1657" t="e">
        <f>#REF!</f>
        <v>#REF!</v>
      </c>
      <c r="L206" s="1660"/>
    </row>
    <row r="207" spans="1:12" s="745" customFormat="1" ht="31.5" customHeight="1" x14ac:dyDescent="0.25">
      <c r="A207" s="753" t="s">
        <v>1610</v>
      </c>
      <c r="B207" s="1720" t="s">
        <v>1712</v>
      </c>
      <c r="C207" s="1721"/>
      <c r="D207" s="1721"/>
      <c r="E207" s="1721"/>
      <c r="F207" s="1722"/>
      <c r="G207" s="760" t="s">
        <v>727</v>
      </c>
      <c r="H207" s="790"/>
      <c r="I207" s="1657" t="e">
        <f>#REF!</f>
        <v>#REF!</v>
      </c>
      <c r="J207" s="1659"/>
      <c r="K207" s="1657" t="e">
        <f>#REF!</f>
        <v>#REF!</v>
      </c>
      <c r="L207" s="1660"/>
    </row>
    <row r="208" spans="1:12" ht="27.75" customHeight="1" x14ac:dyDescent="0.25">
      <c r="A208" s="753" t="s">
        <v>1611</v>
      </c>
      <c r="B208" s="1720" t="s">
        <v>1713</v>
      </c>
      <c r="C208" s="1721"/>
      <c r="D208" s="1721"/>
      <c r="E208" s="1721"/>
      <c r="F208" s="1722"/>
      <c r="G208" s="760" t="s">
        <v>729</v>
      </c>
      <c r="H208" s="790"/>
      <c r="I208" s="1657" t="e">
        <f>#REF!</f>
        <v>#REF!</v>
      </c>
      <c r="J208" s="1659"/>
      <c r="K208" s="1657" t="e">
        <f>#REF!</f>
        <v>#REF!</v>
      </c>
      <c r="L208" s="1660"/>
    </row>
    <row r="209" spans="1:12" ht="25.5" customHeight="1" x14ac:dyDescent="0.25">
      <c r="A209" s="753" t="s">
        <v>496</v>
      </c>
      <c r="B209" s="1720" t="s">
        <v>1690</v>
      </c>
      <c r="C209" s="1721"/>
      <c r="D209" s="1721"/>
      <c r="E209" s="1721"/>
      <c r="F209" s="1722"/>
      <c r="G209" s="759" t="s">
        <v>731</v>
      </c>
      <c r="H209" s="789"/>
      <c r="I209" s="1657" t="e">
        <f>#REF!</f>
        <v>#REF!</v>
      </c>
      <c r="J209" s="1659"/>
      <c r="K209" s="1657" t="e">
        <f>#REF!</f>
        <v>#REF!</v>
      </c>
      <c r="L209" s="1660"/>
    </row>
    <row r="210" spans="1:12" ht="27.75" customHeight="1" x14ac:dyDescent="0.25">
      <c r="A210" s="874" t="s">
        <v>499</v>
      </c>
      <c r="B210" s="1676" t="s">
        <v>1714</v>
      </c>
      <c r="C210" s="1676"/>
      <c r="D210" s="1723"/>
      <c r="E210" s="1723"/>
      <c r="F210" s="1723"/>
      <c r="G210" s="799" t="s">
        <v>732</v>
      </c>
      <c r="H210" s="796"/>
      <c r="I210" s="1724" t="e">
        <f>#REF!</f>
        <v>#REF!</v>
      </c>
      <c r="J210" s="1706"/>
      <c r="K210" s="1724" t="e">
        <f>#REF!</f>
        <v>#REF!</v>
      </c>
      <c r="L210" s="1725"/>
    </row>
    <row r="211" spans="1:12" ht="32.25" customHeight="1" x14ac:dyDescent="0.25">
      <c r="A211" s="755" t="s">
        <v>502</v>
      </c>
      <c r="B211" s="1720" t="s">
        <v>1715</v>
      </c>
      <c r="C211" s="1721"/>
      <c r="D211" s="1721"/>
      <c r="E211" s="1721"/>
      <c r="F211" s="1722"/>
      <c r="G211" s="760" t="s">
        <v>734</v>
      </c>
      <c r="H211" s="790"/>
      <c r="I211" s="1657" t="e">
        <f>#REF!</f>
        <v>#REF!</v>
      </c>
      <c r="J211" s="1659"/>
      <c r="K211" s="1657" t="e">
        <f>#REF!</f>
        <v>#REF!</v>
      </c>
      <c r="L211" s="1660"/>
    </row>
    <row r="212" spans="1:12" s="745" customFormat="1" ht="27.75" customHeight="1" x14ac:dyDescent="0.25">
      <c r="A212" s="755" t="s">
        <v>505</v>
      </c>
      <c r="B212" s="1720" t="s">
        <v>1716</v>
      </c>
      <c r="C212" s="1721"/>
      <c r="D212" s="1721"/>
      <c r="E212" s="1721"/>
      <c r="F212" s="1722"/>
      <c r="G212" s="760" t="s">
        <v>736</v>
      </c>
      <c r="H212" s="790"/>
      <c r="I212" s="1657" t="e">
        <f>#REF!</f>
        <v>#REF!</v>
      </c>
      <c r="J212" s="1659"/>
      <c r="K212" s="1657" t="e">
        <f>#REF!</f>
        <v>#REF!</v>
      </c>
      <c r="L212" s="1660"/>
    </row>
    <row r="213" spans="1:12" ht="27.75" customHeight="1" x14ac:dyDescent="0.25">
      <c r="A213" s="755" t="s">
        <v>508</v>
      </c>
      <c r="B213" s="1720" t="s">
        <v>1018</v>
      </c>
      <c r="C213" s="1721"/>
      <c r="D213" s="1721"/>
      <c r="E213" s="1721"/>
      <c r="F213" s="1722"/>
      <c r="G213" s="760" t="s">
        <v>738</v>
      </c>
      <c r="H213" s="790"/>
      <c r="I213" s="1657" t="e">
        <f>#REF!</f>
        <v>#REF!</v>
      </c>
      <c r="J213" s="1659"/>
      <c r="K213" s="1657" t="e">
        <f>#REF!</f>
        <v>#REF!</v>
      </c>
      <c r="L213" s="1660"/>
    </row>
    <row r="214" spans="1:12" ht="27.75" customHeight="1" x14ac:dyDescent="0.25">
      <c r="A214" s="755" t="s">
        <v>511</v>
      </c>
      <c r="B214" s="1720" t="s">
        <v>1017</v>
      </c>
      <c r="C214" s="1721"/>
      <c r="D214" s="1721"/>
      <c r="E214" s="1721"/>
      <c r="F214" s="1722"/>
      <c r="G214" s="760" t="s">
        <v>740</v>
      </c>
      <c r="H214" s="790"/>
      <c r="I214" s="1657" t="e">
        <f>#REF!</f>
        <v>#REF!</v>
      </c>
      <c r="J214" s="1659"/>
      <c r="K214" s="1657" t="e">
        <f>#REF!</f>
        <v>#REF!</v>
      </c>
      <c r="L214" s="1660"/>
    </row>
    <row r="215" spans="1:12" ht="27.75" customHeight="1" x14ac:dyDescent="0.25">
      <c r="A215" s="755" t="s">
        <v>532</v>
      </c>
      <c r="B215" s="1720" t="s">
        <v>1717</v>
      </c>
      <c r="C215" s="1721"/>
      <c r="D215" s="1721"/>
      <c r="E215" s="1721"/>
      <c r="F215" s="1722"/>
      <c r="G215" s="760" t="s">
        <v>742</v>
      </c>
      <c r="H215" s="790"/>
      <c r="I215" s="1657" t="e">
        <f>#REF!</f>
        <v>#REF!</v>
      </c>
      <c r="J215" s="1659"/>
      <c r="K215" s="1657" t="e">
        <f>#REF!</f>
        <v>#REF!</v>
      </c>
      <c r="L215" s="1660"/>
    </row>
    <row r="216" spans="1:12" ht="27.75" customHeight="1" x14ac:dyDescent="0.25">
      <c r="A216" s="755" t="s">
        <v>535</v>
      </c>
      <c r="B216" s="1720" t="s">
        <v>1015</v>
      </c>
      <c r="C216" s="1721"/>
      <c r="D216" s="1721"/>
      <c r="E216" s="1721"/>
      <c r="F216" s="1722"/>
      <c r="G216" s="760" t="s">
        <v>744</v>
      </c>
      <c r="H216" s="790"/>
      <c r="I216" s="1657" t="e">
        <f>#REF!</f>
        <v>#REF!</v>
      </c>
      <c r="J216" s="1659"/>
      <c r="K216" s="1657" t="e">
        <f>#REF!</f>
        <v>#REF!</v>
      </c>
      <c r="L216" s="1660"/>
    </row>
    <row r="217" spans="1:12" ht="27.75" customHeight="1" x14ac:dyDescent="0.25">
      <c r="A217" s="755" t="s">
        <v>722</v>
      </c>
      <c r="B217" s="1720" t="s">
        <v>1718</v>
      </c>
      <c r="C217" s="1721"/>
      <c r="D217" s="1721"/>
      <c r="E217" s="1721"/>
      <c r="F217" s="1722"/>
      <c r="G217" s="760" t="s">
        <v>746</v>
      </c>
      <c r="H217" s="790"/>
      <c r="I217" s="1657" t="e">
        <f>#REF!</f>
        <v>#REF!</v>
      </c>
      <c r="J217" s="1659"/>
      <c r="K217" s="1657" t="e">
        <f>#REF!</f>
        <v>#REF!</v>
      </c>
      <c r="L217" s="1660"/>
    </row>
    <row r="218" spans="1:12" ht="27.75" customHeight="1" x14ac:dyDescent="0.25">
      <c r="A218" s="755" t="s">
        <v>725</v>
      </c>
      <c r="B218" s="1720" t="s">
        <v>1719</v>
      </c>
      <c r="C218" s="1721"/>
      <c r="D218" s="1721"/>
      <c r="E218" s="1721"/>
      <c r="F218" s="1722"/>
      <c r="G218" s="760" t="s">
        <v>748</v>
      </c>
      <c r="H218" s="790"/>
      <c r="I218" s="1657" t="e">
        <f>#REF!</f>
        <v>#REF!</v>
      </c>
      <c r="J218" s="1659"/>
      <c r="K218" s="1657" t="e">
        <f>#REF!</f>
        <v>#REF!</v>
      </c>
      <c r="L218" s="1660"/>
    </row>
    <row r="219" spans="1:12" ht="27.75" customHeight="1" thickBot="1" x14ac:dyDescent="0.3">
      <c r="A219" s="847" t="s">
        <v>1618</v>
      </c>
      <c r="B219" s="1726" t="s">
        <v>1013</v>
      </c>
      <c r="C219" s="1727"/>
      <c r="D219" s="1727"/>
      <c r="E219" s="1727"/>
      <c r="F219" s="1728"/>
      <c r="G219" s="845" t="s">
        <v>750</v>
      </c>
      <c r="H219" s="846"/>
      <c r="I219" s="1671" t="e">
        <f>#REF!</f>
        <v>#REF!</v>
      </c>
      <c r="J219" s="1729"/>
      <c r="K219" s="1671" t="e">
        <f>#REF!</f>
        <v>#REF!</v>
      </c>
      <c r="L219" s="1673"/>
    </row>
    <row r="220" spans="1:12" ht="27.75" customHeight="1" x14ac:dyDescent="0.15">
      <c r="A220" s="464" t="s">
        <v>1429</v>
      </c>
      <c r="B220" s="1640" t="s">
        <v>1496</v>
      </c>
      <c r="C220" s="1641"/>
      <c r="D220" s="1641"/>
      <c r="E220" s="1641"/>
      <c r="F220" s="1642"/>
      <c r="G220" s="734" t="s">
        <v>1431</v>
      </c>
      <c r="H220" s="844"/>
      <c r="I220" s="1461" t="s">
        <v>1497</v>
      </c>
      <c r="J220" s="1465"/>
      <c r="K220" s="1461" t="s">
        <v>1498</v>
      </c>
      <c r="L220" s="1462"/>
    </row>
    <row r="221" spans="1:12" ht="27.75" customHeight="1" x14ac:dyDescent="0.25">
      <c r="A221" s="876" t="s">
        <v>577</v>
      </c>
      <c r="B221" s="1717" t="s">
        <v>1720</v>
      </c>
      <c r="C221" s="1718"/>
      <c r="D221" s="1718"/>
      <c r="E221" s="1718"/>
      <c r="F221" s="1719"/>
      <c r="G221" s="759" t="s">
        <v>753</v>
      </c>
      <c r="H221" s="789"/>
      <c r="I221" s="1648" t="e">
        <f>#REF!</f>
        <v>#REF!</v>
      </c>
      <c r="J221" s="1650"/>
      <c r="K221" s="1648" t="e">
        <f>#REF!</f>
        <v>#REF!</v>
      </c>
      <c r="L221" s="1651"/>
    </row>
    <row r="222" spans="1:12" ht="27.75" customHeight="1" x14ac:dyDescent="0.25">
      <c r="A222" s="755" t="s">
        <v>580</v>
      </c>
      <c r="B222" s="1720" t="s">
        <v>1721</v>
      </c>
      <c r="C222" s="1721"/>
      <c r="D222" s="1721"/>
      <c r="E222" s="1721"/>
      <c r="F222" s="1722"/>
      <c r="G222" s="760" t="s">
        <v>756</v>
      </c>
      <c r="H222" s="790"/>
      <c r="I222" s="1657" t="e">
        <f>#REF!</f>
        <v>#REF!</v>
      </c>
      <c r="J222" s="1659"/>
      <c r="K222" s="1657" t="e">
        <f>#REF!</f>
        <v>#REF!</v>
      </c>
      <c r="L222" s="1660"/>
    </row>
    <row r="223" spans="1:12" ht="27.75" customHeight="1" x14ac:dyDescent="0.25">
      <c r="A223" s="755" t="s">
        <v>496</v>
      </c>
      <c r="B223" s="1720" t="s">
        <v>1722</v>
      </c>
      <c r="C223" s="1721"/>
      <c r="D223" s="1721"/>
      <c r="E223" s="1721"/>
      <c r="F223" s="1722"/>
      <c r="G223" s="760" t="s">
        <v>758</v>
      </c>
      <c r="H223" s="790"/>
      <c r="I223" s="1657" t="e">
        <f>#REF!</f>
        <v>#REF!</v>
      </c>
      <c r="J223" s="1659"/>
      <c r="K223" s="1657" t="e">
        <f>#REF!</f>
        <v>#REF!</v>
      </c>
      <c r="L223" s="1660"/>
    </row>
    <row r="224" spans="1:12" ht="27.75" customHeight="1" x14ac:dyDescent="0.25">
      <c r="A224" s="876" t="s">
        <v>595</v>
      </c>
      <c r="B224" s="1717" t="s">
        <v>1723</v>
      </c>
      <c r="C224" s="1718"/>
      <c r="D224" s="1718"/>
      <c r="E224" s="1718"/>
      <c r="F224" s="1719"/>
      <c r="G224" s="759" t="s">
        <v>760</v>
      </c>
      <c r="H224" s="789"/>
      <c r="I224" s="1648" t="e">
        <f>#REF!</f>
        <v>#REF!</v>
      </c>
      <c r="J224" s="1650"/>
      <c r="K224" s="1648" t="e">
        <f>#REF!</f>
        <v>#REF!</v>
      </c>
      <c r="L224" s="1651"/>
    </row>
    <row r="225" spans="1:12" ht="27.75" customHeight="1" x14ac:dyDescent="0.25">
      <c r="A225" s="876" t="s">
        <v>613</v>
      </c>
      <c r="B225" s="1717" t="s">
        <v>1795</v>
      </c>
      <c r="C225" s="1718"/>
      <c r="D225" s="1718"/>
      <c r="E225" s="1718"/>
      <c r="F225" s="1719"/>
      <c r="G225" s="759" t="s">
        <v>762</v>
      </c>
      <c r="H225" s="789"/>
      <c r="I225" s="1648" t="e">
        <f>#REF!</f>
        <v>#REF!</v>
      </c>
      <c r="J225" s="1650"/>
      <c r="K225" s="1648" t="e">
        <f>#REF!</f>
        <v>#REF!</v>
      </c>
      <c r="L225" s="1651"/>
    </row>
    <row r="226" spans="1:12" s="745" customFormat="1" ht="27.75" customHeight="1" x14ac:dyDescent="0.25">
      <c r="A226" s="876" t="s">
        <v>616</v>
      </c>
      <c r="B226" s="1717" t="s">
        <v>1724</v>
      </c>
      <c r="C226" s="1718"/>
      <c r="D226" s="1718"/>
      <c r="E226" s="1718"/>
      <c r="F226" s="1719"/>
      <c r="G226" s="759" t="s">
        <v>764</v>
      </c>
      <c r="H226" s="790"/>
      <c r="I226" s="1657" t="e">
        <f>#REF!</f>
        <v>#REF!</v>
      </c>
      <c r="J226" s="1659"/>
      <c r="K226" s="1657" t="e">
        <f>#REF!</f>
        <v>#REF!</v>
      </c>
      <c r="L226" s="1660"/>
    </row>
    <row r="227" spans="1:12" ht="31.5" customHeight="1" x14ac:dyDescent="0.25">
      <c r="A227" s="755" t="s">
        <v>1609</v>
      </c>
      <c r="B227" s="1720" t="s">
        <v>1725</v>
      </c>
      <c r="C227" s="1721"/>
      <c r="D227" s="1721"/>
      <c r="E227" s="1721"/>
      <c r="F227" s="1722"/>
      <c r="G227" s="760" t="s">
        <v>766</v>
      </c>
      <c r="H227" s="790"/>
      <c r="I227" s="1657" t="e">
        <f>#REF!</f>
        <v>#REF!</v>
      </c>
      <c r="J227" s="1659"/>
      <c r="K227" s="1657" t="e">
        <f>#REF!</f>
        <v>#REF!</v>
      </c>
      <c r="L227" s="1660"/>
    </row>
    <row r="228" spans="1:12" ht="30.75" customHeight="1" x14ac:dyDescent="0.25">
      <c r="A228" s="755" t="s">
        <v>1610</v>
      </c>
      <c r="B228" s="1720" t="s">
        <v>1726</v>
      </c>
      <c r="C228" s="1721"/>
      <c r="D228" s="1721"/>
      <c r="E228" s="1721"/>
      <c r="F228" s="1722"/>
      <c r="G228" s="760" t="s">
        <v>768</v>
      </c>
      <c r="H228" s="790"/>
      <c r="I228" s="1657" t="e">
        <f>#REF!</f>
        <v>#REF!</v>
      </c>
      <c r="J228" s="1659"/>
      <c r="K228" s="1657" t="e">
        <f>#REF!</f>
        <v>#REF!</v>
      </c>
      <c r="L228" s="1660"/>
    </row>
    <row r="229" spans="1:12" ht="31.5" customHeight="1" x14ac:dyDescent="0.25">
      <c r="A229" s="755" t="s">
        <v>1611</v>
      </c>
      <c r="B229" s="1720" t="s">
        <v>1727</v>
      </c>
      <c r="C229" s="1721"/>
      <c r="D229" s="1721"/>
      <c r="E229" s="1721"/>
      <c r="F229" s="1722"/>
      <c r="G229" s="760" t="s">
        <v>1619</v>
      </c>
      <c r="H229" s="790"/>
      <c r="I229" s="1657" t="e">
        <f>#REF!</f>
        <v>#REF!</v>
      </c>
      <c r="J229" s="1659"/>
      <c r="K229" s="1657" t="e">
        <f>#REF!</f>
        <v>#REF!</v>
      </c>
      <c r="L229" s="1660"/>
    </row>
    <row r="230" spans="1:12" ht="27.75" customHeight="1" x14ac:dyDescent="0.25">
      <c r="A230" s="755" t="s">
        <v>496</v>
      </c>
      <c r="B230" s="1720" t="s">
        <v>1010</v>
      </c>
      <c r="C230" s="1721"/>
      <c r="D230" s="1721"/>
      <c r="E230" s="1721"/>
      <c r="F230" s="1722"/>
      <c r="G230" s="760" t="s">
        <v>1620</v>
      </c>
      <c r="H230" s="790"/>
      <c r="I230" s="1657" t="e">
        <f>#REF!</f>
        <v>#REF!</v>
      </c>
      <c r="J230" s="1659"/>
      <c r="K230" s="1657" t="e">
        <f>#REF!</f>
        <v>#REF!</v>
      </c>
      <c r="L230" s="1660"/>
    </row>
    <row r="231" spans="1:12" ht="27.75" customHeight="1" x14ac:dyDescent="0.25">
      <c r="A231" s="755" t="s">
        <v>499</v>
      </c>
      <c r="B231" s="1720" t="s">
        <v>1728</v>
      </c>
      <c r="C231" s="1721"/>
      <c r="D231" s="1721"/>
      <c r="E231" s="1721"/>
      <c r="F231" s="1722"/>
      <c r="G231" s="760" t="s">
        <v>1621</v>
      </c>
      <c r="H231" s="790"/>
      <c r="I231" s="1657" t="e">
        <f>#REF!</f>
        <v>#REF!</v>
      </c>
      <c r="J231" s="1659"/>
      <c r="K231" s="1657" t="e">
        <f>#REF!</f>
        <v>#REF!</v>
      </c>
      <c r="L231" s="1660"/>
    </row>
    <row r="232" spans="1:12" ht="30.75" customHeight="1" x14ac:dyDescent="0.25">
      <c r="A232" s="755" t="s">
        <v>502</v>
      </c>
      <c r="B232" s="1720" t="s">
        <v>1729</v>
      </c>
      <c r="C232" s="1721"/>
      <c r="D232" s="1721"/>
      <c r="E232" s="1721"/>
      <c r="F232" s="1722"/>
      <c r="G232" s="760" t="s">
        <v>1622</v>
      </c>
      <c r="H232" s="790"/>
      <c r="I232" s="1657" t="e">
        <f>#REF!</f>
        <v>#REF!</v>
      </c>
      <c r="J232" s="1659"/>
      <c r="K232" s="1657" t="e">
        <f>#REF!</f>
        <v>#REF!</v>
      </c>
      <c r="L232" s="1660"/>
    </row>
    <row r="233" spans="1:12" ht="27.75" customHeight="1" x14ac:dyDescent="0.25">
      <c r="A233" s="755" t="s">
        <v>505</v>
      </c>
      <c r="B233" s="1720" t="s">
        <v>1730</v>
      </c>
      <c r="C233" s="1721"/>
      <c r="D233" s="1721"/>
      <c r="E233" s="1721"/>
      <c r="F233" s="1722"/>
      <c r="G233" s="760" t="s">
        <v>1623</v>
      </c>
      <c r="H233" s="790"/>
      <c r="I233" s="1657" t="e">
        <f>#REF!</f>
        <v>#REF!</v>
      </c>
      <c r="J233" s="1659"/>
      <c r="K233" s="1657" t="e">
        <f>#REF!</f>
        <v>#REF!</v>
      </c>
      <c r="L233" s="1660"/>
    </row>
    <row r="234" spans="1:12" ht="27.75" customHeight="1" x14ac:dyDescent="0.25">
      <c r="A234" s="755" t="s">
        <v>508</v>
      </c>
      <c r="B234" s="1720" t="s">
        <v>1005</v>
      </c>
      <c r="C234" s="1721"/>
      <c r="D234" s="1721"/>
      <c r="E234" s="1721"/>
      <c r="F234" s="1722"/>
      <c r="G234" s="760" t="s">
        <v>1624</v>
      </c>
      <c r="H234" s="790"/>
      <c r="I234" s="1657" t="e">
        <f>#REF!</f>
        <v>#REF!</v>
      </c>
      <c r="J234" s="1659"/>
      <c r="K234" s="1657" t="e">
        <f>#REF!</f>
        <v>#REF!</v>
      </c>
      <c r="L234" s="1660"/>
    </row>
    <row r="235" spans="1:12" ht="27.75" customHeight="1" x14ac:dyDescent="0.25">
      <c r="A235" s="755" t="s">
        <v>511</v>
      </c>
      <c r="B235" s="1720" t="s">
        <v>1731</v>
      </c>
      <c r="C235" s="1721"/>
      <c r="D235" s="1721"/>
      <c r="E235" s="1721"/>
      <c r="F235" s="1722"/>
      <c r="G235" s="760" t="s">
        <v>1625</v>
      </c>
      <c r="H235" s="790"/>
      <c r="I235" s="1657" t="e">
        <f>#REF!</f>
        <v>#REF!</v>
      </c>
      <c r="J235" s="1659"/>
      <c r="K235" s="1657" t="e">
        <f>#REF!</f>
        <v>#REF!</v>
      </c>
      <c r="L235" s="1660"/>
    </row>
    <row r="236" spans="1:12" s="745" customFormat="1" ht="27.75" customHeight="1" x14ac:dyDescent="0.25">
      <c r="A236" s="755" t="s">
        <v>532</v>
      </c>
      <c r="B236" s="1720" t="s">
        <v>1732</v>
      </c>
      <c r="C236" s="1721"/>
      <c r="D236" s="1721"/>
      <c r="E236" s="1721"/>
      <c r="F236" s="1722"/>
      <c r="G236" s="760" t="s">
        <v>1626</v>
      </c>
      <c r="H236" s="790"/>
      <c r="I236" s="1657" t="e">
        <f>#REF!</f>
        <v>#REF!</v>
      </c>
      <c r="J236" s="1659"/>
      <c r="K236" s="1657" t="e">
        <f>#REF!</f>
        <v>#REF!</v>
      </c>
      <c r="L236" s="1660"/>
    </row>
    <row r="237" spans="1:12" ht="27.75" customHeight="1" x14ac:dyDescent="0.25">
      <c r="A237" s="755" t="s">
        <v>535</v>
      </c>
      <c r="B237" s="1720" t="s">
        <v>1733</v>
      </c>
      <c r="C237" s="1721"/>
      <c r="D237" s="1721"/>
      <c r="E237" s="1721"/>
      <c r="F237" s="1722"/>
      <c r="G237" s="760" t="s">
        <v>1627</v>
      </c>
      <c r="H237" s="790"/>
      <c r="I237" s="1657" t="e">
        <f>#REF!</f>
        <v>#REF!</v>
      </c>
      <c r="J237" s="1659"/>
      <c r="K237" s="1657" t="e">
        <f>#REF!</f>
        <v>#REF!</v>
      </c>
      <c r="L237" s="1660"/>
    </row>
    <row r="238" spans="1:12" ht="27.75" customHeight="1" x14ac:dyDescent="0.25">
      <c r="A238" s="755" t="s">
        <v>722</v>
      </c>
      <c r="B238" s="1720" t="s">
        <v>1734</v>
      </c>
      <c r="C238" s="1721"/>
      <c r="D238" s="1721"/>
      <c r="E238" s="1721"/>
      <c r="F238" s="1722"/>
      <c r="G238" s="760" t="s">
        <v>1628</v>
      </c>
      <c r="H238" s="790"/>
      <c r="I238" s="1657" t="e">
        <f>#REF!</f>
        <v>#REF!</v>
      </c>
      <c r="J238" s="1659"/>
      <c r="K238" s="1657" t="e">
        <f>#REF!</f>
        <v>#REF!</v>
      </c>
      <c r="L238" s="1660"/>
    </row>
    <row r="239" spans="1:12" ht="27.75" customHeight="1" x14ac:dyDescent="0.25">
      <c r="A239" s="876" t="s">
        <v>751</v>
      </c>
      <c r="B239" s="1717" t="s">
        <v>1735</v>
      </c>
      <c r="C239" s="1718"/>
      <c r="D239" s="1718"/>
      <c r="E239" s="1718"/>
      <c r="F239" s="1719"/>
      <c r="G239" s="759" t="s">
        <v>1629</v>
      </c>
      <c r="H239" s="789"/>
      <c r="I239" s="1648" t="e">
        <f>#REF!</f>
        <v>#REF!</v>
      </c>
      <c r="J239" s="1650"/>
      <c r="K239" s="1648" t="e">
        <f>#REF!</f>
        <v>#REF!</v>
      </c>
      <c r="L239" s="1651"/>
    </row>
    <row r="240" spans="1:12" s="745" customFormat="1" ht="27.75" customHeight="1" x14ac:dyDescent="0.25">
      <c r="A240" s="755" t="s">
        <v>754</v>
      </c>
      <c r="B240" s="1720" t="s">
        <v>1736</v>
      </c>
      <c r="C240" s="1721"/>
      <c r="D240" s="1721"/>
      <c r="E240" s="1721"/>
      <c r="F240" s="1722"/>
      <c r="G240" s="760" t="s">
        <v>1630</v>
      </c>
      <c r="H240" s="790"/>
      <c r="I240" s="1657" t="e">
        <f>#REF!</f>
        <v>#REF!</v>
      </c>
      <c r="J240" s="1659"/>
      <c r="K240" s="1657" t="e">
        <f>#REF!</f>
        <v>#REF!</v>
      </c>
      <c r="L240" s="1660"/>
    </row>
    <row r="241" spans="1:12" s="745" customFormat="1" ht="27.75" customHeight="1" x14ac:dyDescent="0.25">
      <c r="A241" s="755" t="s">
        <v>496</v>
      </c>
      <c r="B241" s="1720" t="s">
        <v>1737</v>
      </c>
      <c r="C241" s="1721"/>
      <c r="D241" s="1721"/>
      <c r="E241" s="1721"/>
      <c r="F241" s="1722"/>
      <c r="G241" s="760" t="s">
        <v>1631</v>
      </c>
      <c r="H241" s="790"/>
      <c r="I241" s="1657" t="e">
        <f>#REF!</f>
        <v>#REF!</v>
      </c>
      <c r="J241" s="1659"/>
      <c r="K241" s="1657" t="e">
        <f>#REF!</f>
        <v>#REF!</v>
      </c>
      <c r="L241" s="1660"/>
    </row>
    <row r="242" spans="1:12" s="745" customFormat="1" ht="27.75" customHeight="1" x14ac:dyDescent="0.25">
      <c r="A242" s="873" t="s">
        <v>1632</v>
      </c>
      <c r="B242" s="1730" t="s">
        <v>1738</v>
      </c>
      <c r="C242" s="1730"/>
      <c r="D242" s="1731"/>
      <c r="E242" s="1731"/>
      <c r="F242" s="1731"/>
      <c r="G242" s="800" t="s">
        <v>1633</v>
      </c>
      <c r="H242" s="801"/>
      <c r="I242" s="1732" t="e">
        <f>#REF!</f>
        <v>#REF!</v>
      </c>
      <c r="J242" s="1733"/>
      <c r="K242" s="1732" t="e">
        <f>#REF!</f>
        <v>#REF!</v>
      </c>
      <c r="L242" s="1734"/>
    </row>
    <row r="243" spans="1:12" s="745" customFormat="1" ht="27.75" customHeight="1" x14ac:dyDescent="0.25">
      <c r="A243" s="853" t="s">
        <v>1634</v>
      </c>
      <c r="B243" s="1717" t="s">
        <v>1001</v>
      </c>
      <c r="C243" s="1718"/>
      <c r="D243" s="1718"/>
      <c r="E243" s="1718"/>
      <c r="F243" s="1719"/>
      <c r="G243" s="759" t="s">
        <v>1635</v>
      </c>
      <c r="H243" s="789"/>
      <c r="I243" s="1648" t="e">
        <f>#REF!</f>
        <v>#REF!</v>
      </c>
      <c r="J243" s="1650"/>
      <c r="K243" s="1648" t="e">
        <f>#REF!</f>
        <v>#REF!</v>
      </c>
      <c r="L243" s="1651"/>
    </row>
    <row r="244" spans="1:12" s="745" customFormat="1" ht="27.75" customHeight="1" x14ac:dyDescent="0.25">
      <c r="A244" s="853" t="s">
        <v>627</v>
      </c>
      <c r="B244" s="1717" t="s">
        <v>1739</v>
      </c>
      <c r="C244" s="1718"/>
      <c r="D244" s="1718"/>
      <c r="E244" s="1718"/>
      <c r="F244" s="1719"/>
      <c r="G244" s="759" t="s">
        <v>1636</v>
      </c>
      <c r="H244" s="789"/>
      <c r="I244" s="1648" t="e">
        <f>#REF!</f>
        <v>#REF!</v>
      </c>
      <c r="J244" s="1650"/>
      <c r="K244" s="1648" t="e">
        <f>#REF!</f>
        <v>#REF!</v>
      </c>
      <c r="L244" s="1651"/>
    </row>
    <row r="245" spans="1:12" s="745" customFormat="1" ht="27.75" customHeight="1" x14ac:dyDescent="0.25">
      <c r="A245" s="862" t="s">
        <v>630</v>
      </c>
      <c r="B245" s="1720" t="s">
        <v>996</v>
      </c>
      <c r="C245" s="1721"/>
      <c r="D245" s="1721"/>
      <c r="E245" s="1721"/>
      <c r="F245" s="1722"/>
      <c r="G245" s="760" t="s">
        <v>1637</v>
      </c>
      <c r="H245" s="790"/>
      <c r="I245" s="1657" t="e">
        <f>#REF!</f>
        <v>#REF!</v>
      </c>
      <c r="J245" s="1659"/>
      <c r="K245" s="1657" t="e">
        <f>#REF!</f>
        <v>#REF!</v>
      </c>
      <c r="L245" s="1660"/>
    </row>
    <row r="246" spans="1:12" s="745" customFormat="1" ht="27.75" customHeight="1" x14ac:dyDescent="0.25">
      <c r="A246" s="862" t="s">
        <v>496</v>
      </c>
      <c r="B246" s="1720" t="s">
        <v>995</v>
      </c>
      <c r="C246" s="1721"/>
      <c r="D246" s="1721"/>
      <c r="E246" s="1721"/>
      <c r="F246" s="1722"/>
      <c r="G246" s="760" t="s">
        <v>1638</v>
      </c>
      <c r="H246" s="790"/>
      <c r="I246" s="1657" t="e">
        <f>#REF!</f>
        <v>#REF!</v>
      </c>
      <c r="J246" s="1659"/>
      <c r="K246" s="1657" t="e">
        <f>#REF!</f>
        <v>#REF!</v>
      </c>
      <c r="L246" s="1660"/>
    </row>
    <row r="247" spans="1:12" s="745" customFormat="1" ht="27.75" customHeight="1" x14ac:dyDescent="0.25">
      <c r="A247" s="862" t="s">
        <v>499</v>
      </c>
      <c r="B247" s="1720" t="s">
        <v>1740</v>
      </c>
      <c r="C247" s="1721"/>
      <c r="D247" s="1721"/>
      <c r="E247" s="1721"/>
      <c r="F247" s="1722"/>
      <c r="G247" s="760" t="s">
        <v>1639</v>
      </c>
      <c r="H247" s="790"/>
      <c r="I247" s="1657" t="e">
        <f>#REF!</f>
        <v>#REF!</v>
      </c>
      <c r="J247" s="1659"/>
      <c r="K247" s="1657" t="e">
        <f>#REF!</f>
        <v>#REF!</v>
      </c>
      <c r="L247" s="1660"/>
    </row>
    <row r="248" spans="1:12" ht="27.75" customHeight="1" thickBot="1" x14ac:dyDescent="0.3">
      <c r="A248" s="871" t="s">
        <v>502</v>
      </c>
      <c r="B248" s="1726" t="s">
        <v>1741</v>
      </c>
      <c r="C248" s="1727"/>
      <c r="D248" s="1727"/>
      <c r="E248" s="1727"/>
      <c r="F248" s="1728"/>
      <c r="G248" s="845" t="s">
        <v>1640</v>
      </c>
      <c r="H248" s="846"/>
      <c r="I248" s="1671" t="e">
        <f>#REF!</f>
        <v>#REF!</v>
      </c>
      <c r="J248" s="1729"/>
      <c r="K248" s="1671" t="e">
        <f>#REF!</f>
        <v>#REF!</v>
      </c>
      <c r="L248" s="1673"/>
    </row>
    <row r="249" spans="1:12" ht="27.75" customHeight="1" x14ac:dyDescent="0.25">
      <c r="A249" s="747"/>
      <c r="B249" s="748"/>
      <c r="C249" s="748"/>
      <c r="D249" s="756"/>
      <c r="E249" s="756"/>
      <c r="F249" s="756"/>
      <c r="G249" s="749"/>
      <c r="H249" s="749"/>
      <c r="I249" s="750"/>
      <c r="J249" s="750"/>
      <c r="K249" s="750"/>
      <c r="L249" s="750"/>
    </row>
    <row r="250" spans="1:12" ht="24.75" customHeight="1" x14ac:dyDescent="0.25"/>
    <row r="251" spans="1:12" ht="24.75" customHeight="1" x14ac:dyDescent="0.25"/>
    <row r="252" spans="1:12" ht="24.75" customHeight="1" x14ac:dyDescent="0.25"/>
  </sheetData>
  <mergeCells count="816">
    <mergeCell ref="B247:F247"/>
    <mergeCell ref="I247:J247"/>
    <mergeCell ref="K247:L247"/>
    <mergeCell ref="B248:F248"/>
    <mergeCell ref="I248:J248"/>
    <mergeCell ref="K248:L248"/>
    <mergeCell ref="B245:F245"/>
    <mergeCell ref="I245:J245"/>
    <mergeCell ref="K245:L245"/>
    <mergeCell ref="B246:F246"/>
    <mergeCell ref="I246:J246"/>
    <mergeCell ref="K246:L246"/>
    <mergeCell ref="B243:F243"/>
    <mergeCell ref="I243:J243"/>
    <mergeCell ref="K243:L243"/>
    <mergeCell ref="B244:F244"/>
    <mergeCell ref="I244:J244"/>
    <mergeCell ref="K244:L244"/>
    <mergeCell ref="B241:F241"/>
    <mergeCell ref="I241:J241"/>
    <mergeCell ref="K241:L241"/>
    <mergeCell ref="B242:F242"/>
    <mergeCell ref="I242:J242"/>
    <mergeCell ref="K242:L242"/>
    <mergeCell ref="B239:F239"/>
    <mergeCell ref="I239:J239"/>
    <mergeCell ref="K239:L239"/>
    <mergeCell ref="B240:F240"/>
    <mergeCell ref="I240:J240"/>
    <mergeCell ref="K240:L240"/>
    <mergeCell ref="B237:F237"/>
    <mergeCell ref="I237:J237"/>
    <mergeCell ref="K237:L237"/>
    <mergeCell ref="B238:F238"/>
    <mergeCell ref="I238:J238"/>
    <mergeCell ref="K238:L238"/>
    <mergeCell ref="B235:F235"/>
    <mergeCell ref="I235:J235"/>
    <mergeCell ref="K235:L235"/>
    <mergeCell ref="B236:F236"/>
    <mergeCell ref="I236:J236"/>
    <mergeCell ref="K236:L236"/>
    <mergeCell ref="B233:F233"/>
    <mergeCell ref="I233:J233"/>
    <mergeCell ref="K233:L233"/>
    <mergeCell ref="B234:F234"/>
    <mergeCell ref="I234:J234"/>
    <mergeCell ref="K234:L234"/>
    <mergeCell ref="B231:F231"/>
    <mergeCell ref="I231:J231"/>
    <mergeCell ref="K231:L231"/>
    <mergeCell ref="B232:F232"/>
    <mergeCell ref="I232:J232"/>
    <mergeCell ref="K232:L232"/>
    <mergeCell ref="B229:F229"/>
    <mergeCell ref="I229:J229"/>
    <mergeCell ref="K229:L229"/>
    <mergeCell ref="B230:F230"/>
    <mergeCell ref="I230:J230"/>
    <mergeCell ref="K230:L230"/>
    <mergeCell ref="B227:F227"/>
    <mergeCell ref="I227:J227"/>
    <mergeCell ref="K227:L227"/>
    <mergeCell ref="B228:F228"/>
    <mergeCell ref="I228:J228"/>
    <mergeCell ref="K228:L228"/>
    <mergeCell ref="B225:F225"/>
    <mergeCell ref="I225:J225"/>
    <mergeCell ref="K225:L225"/>
    <mergeCell ref="B226:F226"/>
    <mergeCell ref="I226:J226"/>
    <mergeCell ref="K226:L226"/>
    <mergeCell ref="B223:F223"/>
    <mergeCell ref="I223:J223"/>
    <mergeCell ref="K223:L223"/>
    <mergeCell ref="B224:F224"/>
    <mergeCell ref="I224:J224"/>
    <mergeCell ref="K224:L224"/>
    <mergeCell ref="B221:F221"/>
    <mergeCell ref="I221:J221"/>
    <mergeCell ref="K221:L221"/>
    <mergeCell ref="B222:F222"/>
    <mergeCell ref="I222:J222"/>
    <mergeCell ref="K222:L222"/>
    <mergeCell ref="B219:F219"/>
    <mergeCell ref="I219:J219"/>
    <mergeCell ref="K219:L219"/>
    <mergeCell ref="B220:F220"/>
    <mergeCell ref="I220:J220"/>
    <mergeCell ref="K220:L220"/>
    <mergeCell ref="B217:F217"/>
    <mergeCell ref="I217:J217"/>
    <mergeCell ref="K217:L217"/>
    <mergeCell ref="B218:F218"/>
    <mergeCell ref="I218:J218"/>
    <mergeCell ref="K218:L218"/>
    <mergeCell ref="B215:F215"/>
    <mergeCell ref="I215:J215"/>
    <mergeCell ref="K215:L215"/>
    <mergeCell ref="B216:F216"/>
    <mergeCell ref="I216:J216"/>
    <mergeCell ref="K216:L216"/>
    <mergeCell ref="B213:F213"/>
    <mergeCell ref="I213:J213"/>
    <mergeCell ref="K213:L213"/>
    <mergeCell ref="B214:F214"/>
    <mergeCell ref="I214:J214"/>
    <mergeCell ref="K214:L214"/>
    <mergeCell ref="B211:F211"/>
    <mergeCell ref="I211:J211"/>
    <mergeCell ref="K211:L211"/>
    <mergeCell ref="B212:F212"/>
    <mergeCell ref="I212:J212"/>
    <mergeCell ref="K212:L212"/>
    <mergeCell ref="B209:F209"/>
    <mergeCell ref="I209:J209"/>
    <mergeCell ref="K209:L209"/>
    <mergeCell ref="B210:F210"/>
    <mergeCell ref="I210:J210"/>
    <mergeCell ref="K210:L210"/>
    <mergeCell ref="B207:F207"/>
    <mergeCell ref="I207:J207"/>
    <mergeCell ref="K207:L207"/>
    <mergeCell ref="B208:F208"/>
    <mergeCell ref="I208:J208"/>
    <mergeCell ref="K208:L208"/>
    <mergeCell ref="B205:F205"/>
    <mergeCell ref="I205:J205"/>
    <mergeCell ref="K205:L205"/>
    <mergeCell ref="B206:F206"/>
    <mergeCell ref="I206:J206"/>
    <mergeCell ref="K206:L206"/>
    <mergeCell ref="B203:F203"/>
    <mergeCell ref="I203:J203"/>
    <mergeCell ref="K203:L203"/>
    <mergeCell ref="B204:F204"/>
    <mergeCell ref="I204:J204"/>
    <mergeCell ref="K204:L204"/>
    <mergeCell ref="B201:F201"/>
    <mergeCell ref="I201:J201"/>
    <mergeCell ref="K201:L201"/>
    <mergeCell ref="B202:F202"/>
    <mergeCell ref="I202:J202"/>
    <mergeCell ref="K202:L202"/>
    <mergeCell ref="B199:F199"/>
    <mergeCell ref="I199:J199"/>
    <mergeCell ref="K199:L199"/>
    <mergeCell ref="B200:F200"/>
    <mergeCell ref="I200:J200"/>
    <mergeCell ref="K200:L200"/>
    <mergeCell ref="B197:F197"/>
    <mergeCell ref="I197:J197"/>
    <mergeCell ref="K197:L197"/>
    <mergeCell ref="B198:F198"/>
    <mergeCell ref="I198:J198"/>
    <mergeCell ref="K198:L198"/>
    <mergeCell ref="B195:F195"/>
    <mergeCell ref="I195:J195"/>
    <mergeCell ref="K195:L195"/>
    <mergeCell ref="B196:F196"/>
    <mergeCell ref="I196:J196"/>
    <mergeCell ref="K196:L196"/>
    <mergeCell ref="B193:F193"/>
    <mergeCell ref="I193:J193"/>
    <mergeCell ref="K193:L193"/>
    <mergeCell ref="B194:F194"/>
    <mergeCell ref="I194:J194"/>
    <mergeCell ref="K194:L194"/>
    <mergeCell ref="B191:F191"/>
    <mergeCell ref="I191:J191"/>
    <mergeCell ref="K191:L191"/>
    <mergeCell ref="B192:F192"/>
    <mergeCell ref="I192:J192"/>
    <mergeCell ref="K192:L192"/>
    <mergeCell ref="B189:F189"/>
    <mergeCell ref="I189:J189"/>
    <mergeCell ref="K189:L189"/>
    <mergeCell ref="B190:F190"/>
    <mergeCell ref="I190:J190"/>
    <mergeCell ref="K190:L190"/>
    <mergeCell ref="B187:F187"/>
    <mergeCell ref="I187:J187"/>
    <mergeCell ref="K187:L187"/>
    <mergeCell ref="B188:F188"/>
    <mergeCell ref="I188:J188"/>
    <mergeCell ref="K188:L188"/>
    <mergeCell ref="B185:F185"/>
    <mergeCell ref="I185:J185"/>
    <mergeCell ref="K185:L185"/>
    <mergeCell ref="B186:F186"/>
    <mergeCell ref="I186:J186"/>
    <mergeCell ref="K186:L186"/>
    <mergeCell ref="B183:F183"/>
    <mergeCell ref="I183:J183"/>
    <mergeCell ref="K183:L183"/>
    <mergeCell ref="B184:F184"/>
    <mergeCell ref="I184:J184"/>
    <mergeCell ref="K184:L184"/>
    <mergeCell ref="B181:F181"/>
    <mergeCell ref="I181:J181"/>
    <mergeCell ref="K181:L181"/>
    <mergeCell ref="B182:F182"/>
    <mergeCell ref="I182:J182"/>
    <mergeCell ref="K182:L182"/>
    <mergeCell ref="B179:F179"/>
    <mergeCell ref="I179:J179"/>
    <mergeCell ref="K179:L179"/>
    <mergeCell ref="B180:F180"/>
    <mergeCell ref="I180:J180"/>
    <mergeCell ref="K180:L180"/>
    <mergeCell ref="A176:A177"/>
    <mergeCell ref="B176:B177"/>
    <mergeCell ref="D176:D177"/>
    <mergeCell ref="E176:G176"/>
    <mergeCell ref="I176:K176"/>
    <mergeCell ref="E177:G177"/>
    <mergeCell ref="J177:L177"/>
    <mergeCell ref="A174:A175"/>
    <mergeCell ref="B174:B175"/>
    <mergeCell ref="D174:D175"/>
    <mergeCell ref="E174:G174"/>
    <mergeCell ref="I174:K174"/>
    <mergeCell ref="E175:G175"/>
    <mergeCell ref="J175:L175"/>
    <mergeCell ref="A172:A173"/>
    <mergeCell ref="B172:B173"/>
    <mergeCell ref="D172:D173"/>
    <mergeCell ref="E172:G172"/>
    <mergeCell ref="I172:K172"/>
    <mergeCell ref="E173:G173"/>
    <mergeCell ref="J173:L173"/>
    <mergeCell ref="A170:A171"/>
    <mergeCell ref="B170:B171"/>
    <mergeCell ref="D170:D171"/>
    <mergeCell ref="E170:G170"/>
    <mergeCell ref="I170:K170"/>
    <mergeCell ref="E171:G171"/>
    <mergeCell ref="J171:L171"/>
    <mergeCell ref="A168:A169"/>
    <mergeCell ref="B168:B169"/>
    <mergeCell ref="D168:D169"/>
    <mergeCell ref="E168:G168"/>
    <mergeCell ref="I168:K168"/>
    <mergeCell ref="E169:G169"/>
    <mergeCell ref="J169:L169"/>
    <mergeCell ref="A166:A167"/>
    <mergeCell ref="B166:B167"/>
    <mergeCell ref="D166:D167"/>
    <mergeCell ref="E166:G166"/>
    <mergeCell ref="I166:K166"/>
    <mergeCell ref="E167:G167"/>
    <mergeCell ref="J167:L167"/>
    <mergeCell ref="A164:A165"/>
    <mergeCell ref="B164:B165"/>
    <mergeCell ref="D164:D165"/>
    <mergeCell ref="E164:G164"/>
    <mergeCell ref="I164:K164"/>
    <mergeCell ref="E165:G165"/>
    <mergeCell ref="J165:L165"/>
    <mergeCell ref="A162:A163"/>
    <mergeCell ref="B162:B163"/>
    <mergeCell ref="D162:D163"/>
    <mergeCell ref="E162:G162"/>
    <mergeCell ref="I162:K162"/>
    <mergeCell ref="E163:G163"/>
    <mergeCell ref="J163:L163"/>
    <mergeCell ref="A159:A161"/>
    <mergeCell ref="B159:B161"/>
    <mergeCell ref="D159:D161"/>
    <mergeCell ref="E159:J159"/>
    <mergeCell ref="K159:L160"/>
    <mergeCell ref="E160:E161"/>
    <mergeCell ref="F160:G160"/>
    <mergeCell ref="I160:J161"/>
    <mergeCell ref="F161:G161"/>
    <mergeCell ref="K161:L161"/>
    <mergeCell ref="A157:A158"/>
    <mergeCell ref="B157:B158"/>
    <mergeCell ref="D157:D158"/>
    <mergeCell ref="E157:G157"/>
    <mergeCell ref="I157:K157"/>
    <mergeCell ref="E158:G158"/>
    <mergeCell ref="J158:L158"/>
    <mergeCell ref="A155:A156"/>
    <mergeCell ref="B155:B156"/>
    <mergeCell ref="D155:D156"/>
    <mergeCell ref="E155:G155"/>
    <mergeCell ref="I155:K155"/>
    <mergeCell ref="E156:G156"/>
    <mergeCell ref="J156:L156"/>
    <mergeCell ref="A153:A154"/>
    <mergeCell ref="B153:B154"/>
    <mergeCell ref="D153:D154"/>
    <mergeCell ref="E153:G153"/>
    <mergeCell ref="I153:K153"/>
    <mergeCell ref="E154:G154"/>
    <mergeCell ref="J154:L154"/>
    <mergeCell ref="A151:A152"/>
    <mergeCell ref="B151:B152"/>
    <mergeCell ref="D151:D152"/>
    <mergeCell ref="E151:G151"/>
    <mergeCell ref="I151:K151"/>
    <mergeCell ref="E152:G152"/>
    <mergeCell ref="J152:L152"/>
    <mergeCell ref="A149:A150"/>
    <mergeCell ref="B149:B150"/>
    <mergeCell ref="D149:D150"/>
    <mergeCell ref="E149:G149"/>
    <mergeCell ref="I149:K149"/>
    <mergeCell ref="E150:G150"/>
    <mergeCell ref="J150:L150"/>
    <mergeCell ref="A147:A148"/>
    <mergeCell ref="B147:B148"/>
    <mergeCell ref="D147:D148"/>
    <mergeCell ref="E147:G147"/>
    <mergeCell ref="I147:K147"/>
    <mergeCell ref="E148:G148"/>
    <mergeCell ref="J148:L148"/>
    <mergeCell ref="A145:A146"/>
    <mergeCell ref="B145:B146"/>
    <mergeCell ref="D145:D146"/>
    <mergeCell ref="E145:G145"/>
    <mergeCell ref="I145:K145"/>
    <mergeCell ref="E146:G146"/>
    <mergeCell ref="J146:L146"/>
    <mergeCell ref="A143:A144"/>
    <mergeCell ref="B143:B144"/>
    <mergeCell ref="D143:D144"/>
    <mergeCell ref="E143:G143"/>
    <mergeCell ref="I143:K143"/>
    <mergeCell ref="E144:G144"/>
    <mergeCell ref="J144:L144"/>
    <mergeCell ref="A141:A142"/>
    <mergeCell ref="B141:B142"/>
    <mergeCell ref="D141:D142"/>
    <mergeCell ref="E141:G141"/>
    <mergeCell ref="I141:K141"/>
    <mergeCell ref="E142:G142"/>
    <mergeCell ref="J142:L142"/>
    <mergeCell ref="A139:A140"/>
    <mergeCell ref="B139:B140"/>
    <mergeCell ref="D139:D140"/>
    <mergeCell ref="E139:G139"/>
    <mergeCell ref="I139:K139"/>
    <mergeCell ref="E140:G140"/>
    <mergeCell ref="J140:L140"/>
    <mergeCell ref="A137:A138"/>
    <mergeCell ref="B137:B138"/>
    <mergeCell ref="D137:D138"/>
    <mergeCell ref="E137:G137"/>
    <mergeCell ref="I137:K137"/>
    <mergeCell ref="E138:G138"/>
    <mergeCell ref="J138:L138"/>
    <mergeCell ref="A135:A136"/>
    <mergeCell ref="B135:B136"/>
    <mergeCell ref="D135:D136"/>
    <mergeCell ref="E135:G135"/>
    <mergeCell ref="I135:K135"/>
    <mergeCell ref="E136:G136"/>
    <mergeCell ref="J136:L136"/>
    <mergeCell ref="A133:A134"/>
    <mergeCell ref="B133:B134"/>
    <mergeCell ref="D133:D134"/>
    <mergeCell ref="E133:G133"/>
    <mergeCell ref="I133:K133"/>
    <mergeCell ref="E134:G134"/>
    <mergeCell ref="J134:L134"/>
    <mergeCell ref="A131:A132"/>
    <mergeCell ref="B131:B132"/>
    <mergeCell ref="D131:D132"/>
    <mergeCell ref="E131:G131"/>
    <mergeCell ref="I131:K131"/>
    <mergeCell ref="E132:G132"/>
    <mergeCell ref="J132:L132"/>
    <mergeCell ref="A128:A130"/>
    <mergeCell ref="B128:B130"/>
    <mergeCell ref="D128:D130"/>
    <mergeCell ref="E128:J128"/>
    <mergeCell ref="K128:L129"/>
    <mergeCell ref="E129:E130"/>
    <mergeCell ref="F129:G129"/>
    <mergeCell ref="I129:J130"/>
    <mergeCell ref="F130:G130"/>
    <mergeCell ref="K130:L130"/>
    <mergeCell ref="A126:A127"/>
    <mergeCell ref="B126:B127"/>
    <mergeCell ref="D126:D127"/>
    <mergeCell ref="E126:G126"/>
    <mergeCell ref="I126:K126"/>
    <mergeCell ref="E127:G127"/>
    <mergeCell ref="J127:L127"/>
    <mergeCell ref="A124:A125"/>
    <mergeCell ref="B124:B125"/>
    <mergeCell ref="D124:D125"/>
    <mergeCell ref="E124:G124"/>
    <mergeCell ref="I124:K124"/>
    <mergeCell ref="E125:G125"/>
    <mergeCell ref="J125:L125"/>
    <mergeCell ref="A122:A123"/>
    <mergeCell ref="B122:B123"/>
    <mergeCell ref="D122:D123"/>
    <mergeCell ref="E122:G122"/>
    <mergeCell ref="I122:K122"/>
    <mergeCell ref="E123:G123"/>
    <mergeCell ref="J123:L123"/>
    <mergeCell ref="A120:A121"/>
    <mergeCell ref="B120:B121"/>
    <mergeCell ref="D120:D121"/>
    <mergeCell ref="E120:G120"/>
    <mergeCell ref="I120:K120"/>
    <mergeCell ref="E121:G121"/>
    <mergeCell ref="J121:L121"/>
    <mergeCell ref="A118:A119"/>
    <mergeCell ref="B118:B119"/>
    <mergeCell ref="D118:D119"/>
    <mergeCell ref="E118:G118"/>
    <mergeCell ref="I118:K118"/>
    <mergeCell ref="E119:G119"/>
    <mergeCell ref="J119:L119"/>
    <mergeCell ref="A116:A117"/>
    <mergeCell ref="B116:B117"/>
    <mergeCell ref="D116:D117"/>
    <mergeCell ref="E116:G116"/>
    <mergeCell ref="I116:K116"/>
    <mergeCell ref="E117:G117"/>
    <mergeCell ref="J117:L117"/>
    <mergeCell ref="A114:A115"/>
    <mergeCell ref="B114:B115"/>
    <mergeCell ref="D114:D115"/>
    <mergeCell ref="E114:G114"/>
    <mergeCell ref="I114:K114"/>
    <mergeCell ref="E115:G115"/>
    <mergeCell ref="J115:L115"/>
    <mergeCell ref="A112:A113"/>
    <mergeCell ref="B112:B113"/>
    <mergeCell ref="D112:D113"/>
    <mergeCell ref="E112:G112"/>
    <mergeCell ref="I112:K112"/>
    <mergeCell ref="E113:G113"/>
    <mergeCell ref="J113:L113"/>
    <mergeCell ref="A110:A111"/>
    <mergeCell ref="B110:B111"/>
    <mergeCell ref="D110:D111"/>
    <mergeCell ref="E110:G110"/>
    <mergeCell ref="I110:K110"/>
    <mergeCell ref="E111:G111"/>
    <mergeCell ref="J111:L111"/>
    <mergeCell ref="A108:A109"/>
    <mergeCell ref="B108:B109"/>
    <mergeCell ref="D108:D109"/>
    <mergeCell ref="E108:G108"/>
    <mergeCell ref="I108:K108"/>
    <mergeCell ref="E109:G109"/>
    <mergeCell ref="J109:L109"/>
    <mergeCell ref="A106:A107"/>
    <mergeCell ref="B106:B107"/>
    <mergeCell ref="D106:D107"/>
    <mergeCell ref="E106:G106"/>
    <mergeCell ref="I106:K106"/>
    <mergeCell ref="E107:G107"/>
    <mergeCell ref="J107:L107"/>
    <mergeCell ref="A104:A105"/>
    <mergeCell ref="B104:B105"/>
    <mergeCell ref="D104:D105"/>
    <mergeCell ref="E104:G104"/>
    <mergeCell ref="I104:K104"/>
    <mergeCell ref="E105:G105"/>
    <mergeCell ref="J105:L105"/>
    <mergeCell ref="A102:A103"/>
    <mergeCell ref="B102:B103"/>
    <mergeCell ref="D102:D103"/>
    <mergeCell ref="E102:G102"/>
    <mergeCell ref="I102:K102"/>
    <mergeCell ref="E103:G103"/>
    <mergeCell ref="J103:L103"/>
    <mergeCell ref="A100:A101"/>
    <mergeCell ref="B100:B101"/>
    <mergeCell ref="D100:D101"/>
    <mergeCell ref="E100:G100"/>
    <mergeCell ref="I100:K100"/>
    <mergeCell ref="E101:G101"/>
    <mergeCell ref="J101:L101"/>
    <mergeCell ref="A97:A99"/>
    <mergeCell ref="B97:B99"/>
    <mergeCell ref="D97:D99"/>
    <mergeCell ref="E97:J97"/>
    <mergeCell ref="K97:L98"/>
    <mergeCell ref="E98:E99"/>
    <mergeCell ref="F98:G98"/>
    <mergeCell ref="I98:J99"/>
    <mergeCell ref="F99:G99"/>
    <mergeCell ref="K99:L99"/>
    <mergeCell ref="A95:A96"/>
    <mergeCell ref="B95:B96"/>
    <mergeCell ref="D95:D96"/>
    <mergeCell ref="E95:G95"/>
    <mergeCell ref="I95:K95"/>
    <mergeCell ref="E96:G96"/>
    <mergeCell ref="J96:L96"/>
    <mergeCell ref="A93:A94"/>
    <mergeCell ref="B93:B94"/>
    <mergeCell ref="D93:D94"/>
    <mergeCell ref="E93:G93"/>
    <mergeCell ref="I93:K93"/>
    <mergeCell ref="E94:G94"/>
    <mergeCell ref="J94:L94"/>
    <mergeCell ref="A91:A92"/>
    <mergeCell ref="B91:B92"/>
    <mergeCell ref="D91:D92"/>
    <mergeCell ref="E91:G91"/>
    <mergeCell ref="I91:K91"/>
    <mergeCell ref="E92:G92"/>
    <mergeCell ref="J92:L92"/>
    <mergeCell ref="A89:A90"/>
    <mergeCell ref="B89:B90"/>
    <mergeCell ref="D89:D90"/>
    <mergeCell ref="E89:G89"/>
    <mergeCell ref="I89:K89"/>
    <mergeCell ref="E90:G90"/>
    <mergeCell ref="J90:L90"/>
    <mergeCell ref="A87:A88"/>
    <mergeCell ref="B87:B88"/>
    <mergeCell ref="D87:D88"/>
    <mergeCell ref="E87:G87"/>
    <mergeCell ref="I87:K87"/>
    <mergeCell ref="E88:G88"/>
    <mergeCell ref="J88:L88"/>
    <mergeCell ref="A85:A86"/>
    <mergeCell ref="B85:B86"/>
    <mergeCell ref="D85:D86"/>
    <mergeCell ref="E85:G85"/>
    <mergeCell ref="I85:K85"/>
    <mergeCell ref="E86:G86"/>
    <mergeCell ref="J86:L86"/>
    <mergeCell ref="A83:A84"/>
    <mergeCell ref="B83:B84"/>
    <mergeCell ref="D83:D84"/>
    <mergeCell ref="E83:G83"/>
    <mergeCell ref="I83:K83"/>
    <mergeCell ref="E84:G84"/>
    <mergeCell ref="J84:L84"/>
    <mergeCell ref="A81:A82"/>
    <mergeCell ref="B81:B82"/>
    <mergeCell ref="D81:D82"/>
    <mergeCell ref="E81:G81"/>
    <mergeCell ref="I81:K81"/>
    <mergeCell ref="E82:G82"/>
    <mergeCell ref="J82:L82"/>
    <mergeCell ref="A79:A80"/>
    <mergeCell ref="B79:B80"/>
    <mergeCell ref="D79:D80"/>
    <mergeCell ref="E79:G79"/>
    <mergeCell ref="I79:K79"/>
    <mergeCell ref="E80:G80"/>
    <mergeCell ref="J80:L80"/>
    <mergeCell ref="A77:A78"/>
    <mergeCell ref="B77:B78"/>
    <mergeCell ref="D77:D78"/>
    <mergeCell ref="E77:G77"/>
    <mergeCell ref="I77:K77"/>
    <mergeCell ref="E78:G78"/>
    <mergeCell ref="J78:L78"/>
    <mergeCell ref="A75:A76"/>
    <mergeCell ref="B75:B76"/>
    <mergeCell ref="D75:D76"/>
    <mergeCell ref="E75:G75"/>
    <mergeCell ref="I75:K75"/>
    <mergeCell ref="E76:G76"/>
    <mergeCell ref="J76:L76"/>
    <mergeCell ref="A73:A74"/>
    <mergeCell ref="B73:B74"/>
    <mergeCell ref="D73:D74"/>
    <mergeCell ref="E73:G73"/>
    <mergeCell ref="I73:K73"/>
    <mergeCell ref="E74:G74"/>
    <mergeCell ref="J74:L74"/>
    <mergeCell ref="A71:A72"/>
    <mergeCell ref="B71:B72"/>
    <mergeCell ref="D71:D72"/>
    <mergeCell ref="E71:G71"/>
    <mergeCell ref="I71:K71"/>
    <mergeCell ref="E72:G72"/>
    <mergeCell ref="J72:L72"/>
    <mergeCell ref="A69:A70"/>
    <mergeCell ref="B69:B70"/>
    <mergeCell ref="D69:D70"/>
    <mergeCell ref="E69:G69"/>
    <mergeCell ref="I69:K69"/>
    <mergeCell ref="E70:G70"/>
    <mergeCell ref="J70:L70"/>
    <mergeCell ref="A66:A68"/>
    <mergeCell ref="B66:B68"/>
    <mergeCell ref="D66:D68"/>
    <mergeCell ref="E66:J66"/>
    <mergeCell ref="K66:L67"/>
    <mergeCell ref="E67:E68"/>
    <mergeCell ref="F67:G67"/>
    <mergeCell ref="I67:J68"/>
    <mergeCell ref="F68:G68"/>
    <mergeCell ref="K68:L68"/>
    <mergeCell ref="A64:A65"/>
    <mergeCell ref="B64:B65"/>
    <mergeCell ref="D64:D65"/>
    <mergeCell ref="E64:G64"/>
    <mergeCell ref="I64:K64"/>
    <mergeCell ref="E65:G65"/>
    <mergeCell ref="J65:L65"/>
    <mergeCell ref="A62:A63"/>
    <mergeCell ref="B62:B63"/>
    <mergeCell ref="D62:D63"/>
    <mergeCell ref="E62:G62"/>
    <mergeCell ref="I62:K62"/>
    <mergeCell ref="E63:G63"/>
    <mergeCell ref="J63:L63"/>
    <mergeCell ref="A60:A61"/>
    <mergeCell ref="B60:B61"/>
    <mergeCell ref="D60:D61"/>
    <mergeCell ref="E60:G60"/>
    <mergeCell ref="I60:K60"/>
    <mergeCell ref="E61:G61"/>
    <mergeCell ref="J61:L61"/>
    <mergeCell ref="A58:A59"/>
    <mergeCell ref="B58:B59"/>
    <mergeCell ref="D58:D59"/>
    <mergeCell ref="E58:G58"/>
    <mergeCell ref="I58:K58"/>
    <mergeCell ref="E59:G59"/>
    <mergeCell ref="J59:L59"/>
    <mergeCell ref="A56:A57"/>
    <mergeCell ref="B56:B57"/>
    <mergeCell ref="D56:D57"/>
    <mergeCell ref="E56:G56"/>
    <mergeCell ref="I56:K56"/>
    <mergeCell ref="E57:G57"/>
    <mergeCell ref="J57:L57"/>
    <mergeCell ref="A54:A55"/>
    <mergeCell ref="B54:B55"/>
    <mergeCell ref="D54:D55"/>
    <mergeCell ref="E54:G54"/>
    <mergeCell ref="I54:K54"/>
    <mergeCell ref="E55:G55"/>
    <mergeCell ref="J55:L55"/>
    <mergeCell ref="A52:A53"/>
    <mergeCell ref="B52:B53"/>
    <mergeCell ref="D52:D53"/>
    <mergeCell ref="E52:G52"/>
    <mergeCell ref="I52:K52"/>
    <mergeCell ref="E53:G53"/>
    <mergeCell ref="J53:L53"/>
    <mergeCell ref="A50:A51"/>
    <mergeCell ref="B50:B51"/>
    <mergeCell ref="D50:D51"/>
    <mergeCell ref="E50:G50"/>
    <mergeCell ref="I50:K50"/>
    <mergeCell ref="E51:G51"/>
    <mergeCell ref="J51:L51"/>
    <mergeCell ref="A48:A49"/>
    <mergeCell ref="B48:B49"/>
    <mergeCell ref="D48:D49"/>
    <mergeCell ref="E48:G48"/>
    <mergeCell ref="I48:K48"/>
    <mergeCell ref="E49:G49"/>
    <mergeCell ref="J49:L49"/>
    <mergeCell ref="A46:A47"/>
    <mergeCell ref="B46:B47"/>
    <mergeCell ref="D46:D47"/>
    <mergeCell ref="E46:G46"/>
    <mergeCell ref="I46:K46"/>
    <mergeCell ref="E47:G47"/>
    <mergeCell ref="J47:L47"/>
    <mergeCell ref="A44:A45"/>
    <mergeCell ref="B44:B45"/>
    <mergeCell ref="D44:D45"/>
    <mergeCell ref="E44:G44"/>
    <mergeCell ref="I44:K44"/>
    <mergeCell ref="E45:G45"/>
    <mergeCell ref="J45:L45"/>
    <mergeCell ref="A42:A43"/>
    <mergeCell ref="B42:B43"/>
    <mergeCell ref="D42:D43"/>
    <mergeCell ref="E42:G42"/>
    <mergeCell ref="I42:K42"/>
    <mergeCell ref="E43:G43"/>
    <mergeCell ref="J43:L43"/>
    <mergeCell ref="A40:A41"/>
    <mergeCell ref="B40:B41"/>
    <mergeCell ref="D40:D41"/>
    <mergeCell ref="E40:G40"/>
    <mergeCell ref="I40:K40"/>
    <mergeCell ref="E41:G41"/>
    <mergeCell ref="J41:L41"/>
    <mergeCell ref="A38:A39"/>
    <mergeCell ref="B38:B39"/>
    <mergeCell ref="D38:D39"/>
    <mergeCell ref="E38:G38"/>
    <mergeCell ref="I38:K38"/>
    <mergeCell ref="E39:G39"/>
    <mergeCell ref="J39:L39"/>
    <mergeCell ref="A35:A37"/>
    <mergeCell ref="B35:B37"/>
    <mergeCell ref="D35:D37"/>
    <mergeCell ref="E35:J35"/>
    <mergeCell ref="K35:L36"/>
    <mergeCell ref="E36:E37"/>
    <mergeCell ref="F36:G36"/>
    <mergeCell ref="I36:J37"/>
    <mergeCell ref="F37:G37"/>
    <mergeCell ref="K37:L37"/>
    <mergeCell ref="A33:A34"/>
    <mergeCell ref="B33:B34"/>
    <mergeCell ref="D33:D34"/>
    <mergeCell ref="E33:G33"/>
    <mergeCell ref="I33:K33"/>
    <mergeCell ref="E34:G34"/>
    <mergeCell ref="J34:L34"/>
    <mergeCell ref="A31:A32"/>
    <mergeCell ref="B31:B32"/>
    <mergeCell ref="D31:D32"/>
    <mergeCell ref="E31:G31"/>
    <mergeCell ref="I31:K31"/>
    <mergeCell ref="E32:G32"/>
    <mergeCell ref="J32:L32"/>
    <mergeCell ref="A29:A30"/>
    <mergeCell ref="B29:B30"/>
    <mergeCell ref="D29:D30"/>
    <mergeCell ref="E29:G29"/>
    <mergeCell ref="I29:K29"/>
    <mergeCell ref="E30:G30"/>
    <mergeCell ref="J30:L30"/>
    <mergeCell ref="A27:A28"/>
    <mergeCell ref="B27:B28"/>
    <mergeCell ref="D27:D28"/>
    <mergeCell ref="E27:G27"/>
    <mergeCell ref="I27:K27"/>
    <mergeCell ref="E28:G28"/>
    <mergeCell ref="J28:L28"/>
    <mergeCell ref="A25:A26"/>
    <mergeCell ref="B25:B26"/>
    <mergeCell ref="D25:D26"/>
    <mergeCell ref="E25:G25"/>
    <mergeCell ref="I25:K25"/>
    <mergeCell ref="E26:G26"/>
    <mergeCell ref="J26:L26"/>
    <mergeCell ref="A23:A24"/>
    <mergeCell ref="B23:B24"/>
    <mergeCell ref="D23:D24"/>
    <mergeCell ref="E23:G23"/>
    <mergeCell ref="I23:K23"/>
    <mergeCell ref="E24:G24"/>
    <mergeCell ref="J24:L24"/>
    <mergeCell ref="A21:A22"/>
    <mergeCell ref="B21:B22"/>
    <mergeCell ref="D21:D22"/>
    <mergeCell ref="E21:G21"/>
    <mergeCell ref="I21:K21"/>
    <mergeCell ref="E22:G22"/>
    <mergeCell ref="J22:L22"/>
    <mergeCell ref="A19:A20"/>
    <mergeCell ref="B19:B20"/>
    <mergeCell ref="D19:D20"/>
    <mergeCell ref="E19:G19"/>
    <mergeCell ref="I19:K19"/>
    <mergeCell ref="E20:G20"/>
    <mergeCell ref="J20:L20"/>
    <mergeCell ref="A17:A18"/>
    <mergeCell ref="B17:B18"/>
    <mergeCell ref="D17:D18"/>
    <mergeCell ref="E17:G17"/>
    <mergeCell ref="I17:K17"/>
    <mergeCell ref="E18:G18"/>
    <mergeCell ref="J18:L18"/>
    <mergeCell ref="A15:A16"/>
    <mergeCell ref="B15:B16"/>
    <mergeCell ref="D15:D16"/>
    <mergeCell ref="E15:G15"/>
    <mergeCell ref="I15:K15"/>
    <mergeCell ref="E16:G16"/>
    <mergeCell ref="J16:L16"/>
    <mergeCell ref="A13:A14"/>
    <mergeCell ref="B13:B14"/>
    <mergeCell ref="D13:D14"/>
    <mergeCell ref="E13:G13"/>
    <mergeCell ref="I13:K13"/>
    <mergeCell ref="E14:G14"/>
    <mergeCell ref="J14:L14"/>
    <mergeCell ref="A11:A12"/>
    <mergeCell ref="B11:B12"/>
    <mergeCell ref="D11:D12"/>
    <mergeCell ref="E11:G11"/>
    <mergeCell ref="I11:K11"/>
    <mergeCell ref="E12:G12"/>
    <mergeCell ref="J12:L12"/>
    <mergeCell ref="A9:A10"/>
    <mergeCell ref="B9:B10"/>
    <mergeCell ref="D9:D10"/>
    <mergeCell ref="E9:G9"/>
    <mergeCell ref="I9:K9"/>
    <mergeCell ref="E10:G10"/>
    <mergeCell ref="J10:L10"/>
    <mergeCell ref="A7:A8"/>
    <mergeCell ref="B7:B8"/>
    <mergeCell ref="D7:D8"/>
    <mergeCell ref="E7:G7"/>
    <mergeCell ref="I7:K7"/>
    <mergeCell ref="E8:G8"/>
    <mergeCell ref="J8:L8"/>
    <mergeCell ref="A4:A6"/>
    <mergeCell ref="B4:B6"/>
    <mergeCell ref="D4:D6"/>
    <mergeCell ref="E4:J4"/>
    <mergeCell ref="K4:L5"/>
    <mergeCell ref="E5:E6"/>
    <mergeCell ref="F5:G5"/>
    <mergeCell ref="I5:J6"/>
    <mergeCell ref="F6:G6"/>
    <mergeCell ref="K6:L6"/>
  </mergeCells>
  <pageMargins left="0.74803149606299213" right="0.55118110236220474" top="0.31496062992125984" bottom="0.35433070866141736" header="0.31496062992125984" footer="0.15748031496062992"/>
  <pageSetup paperSize="9" scale="87" firstPageNumber="2" orientation="portrait" useFirstPageNumber="1" r:id="rId1"/>
  <headerFooter alignWithMargins="0">
    <oddHeader>&amp;LUZPODv14_&amp;P</oddHeader>
    <oddFooter>&amp;LMF SR č. 18009/2014&amp;RStrana &amp;P</oddFooter>
  </headerFooter>
  <rowBreaks count="7" manualBreakCount="7">
    <brk id="34" max="11" man="1"/>
    <brk id="65" max="11" man="1"/>
    <brk id="96" max="11" man="1"/>
    <brk id="127" max="11" man="1"/>
    <brk id="158" max="11" man="1"/>
    <brk id="190" max="11" man="1"/>
    <brk id="219" max="11" man="1"/>
  </row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L66"/>
  <sheetViews>
    <sheetView showGridLines="0" view="pageBreakPreview" zoomScaleNormal="100" zoomScaleSheetLayoutView="100" workbookViewId="0">
      <selection activeCell="G13" sqref="G13"/>
    </sheetView>
  </sheetViews>
  <sheetFormatPr defaultColWidth="9.140625" defaultRowHeight="10.5" x14ac:dyDescent="0.25"/>
  <cols>
    <col min="1" max="1" width="5.140625" style="778" customWidth="1"/>
    <col min="2" max="2" width="15.5703125" style="778" customWidth="1"/>
    <col min="3" max="3" width="6.140625" style="778" customWidth="1"/>
    <col min="4" max="4" width="23.85546875" style="778" customWidth="1"/>
    <col min="5" max="5" width="0.5703125" style="778" customWidth="1"/>
    <col min="6" max="6" width="6.42578125" style="778" customWidth="1"/>
    <col min="7" max="8" width="22.85546875" style="778" customWidth="1"/>
    <col min="9" max="16384" width="9.140625" style="778"/>
  </cols>
  <sheetData>
    <row r="1" spans="1:12" s="739" customFormat="1" ht="15" customHeight="1" x14ac:dyDescent="0.25">
      <c r="A1" s="738"/>
      <c r="D1" s="740"/>
      <c r="E1" s="740"/>
      <c r="F1" s="740"/>
      <c r="I1" s="740"/>
      <c r="J1" s="740"/>
    </row>
    <row r="2" spans="1:12" s="739" customFormat="1" ht="23.25" customHeight="1" x14ac:dyDescent="0.25">
      <c r="A2" s="738"/>
      <c r="B2" s="726" t="s">
        <v>1843</v>
      </c>
      <c r="C2" s="479" t="s">
        <v>1428</v>
      </c>
      <c r="D2" s="805" t="e">
        <f>#REF!</f>
        <v>#REF!</v>
      </c>
      <c r="E2" s="535"/>
      <c r="F2" s="764" t="s">
        <v>1797</v>
      </c>
      <c r="G2" s="804" t="e">
        <f>#REF!</f>
        <v>#REF!</v>
      </c>
    </row>
    <row r="3" spans="1:12" s="739" customFormat="1" ht="2.25" customHeight="1" thickBot="1" x14ac:dyDescent="0.3">
      <c r="A3" s="738"/>
      <c r="B3" s="769"/>
      <c r="C3" s="740"/>
      <c r="D3" s="740"/>
      <c r="E3" s="740"/>
    </row>
    <row r="4" spans="1:12" s="774" customFormat="1" ht="11.25" customHeight="1" x14ac:dyDescent="0.25">
      <c r="A4" s="770"/>
      <c r="B4" s="771"/>
      <c r="C4" s="803"/>
      <c r="D4" s="803"/>
      <c r="E4" s="772"/>
      <c r="F4" s="773"/>
      <c r="G4" s="1510" t="s">
        <v>1559</v>
      </c>
      <c r="H4" s="1535"/>
    </row>
    <row r="5" spans="1:12" s="774" customFormat="1" ht="33.75" customHeight="1" x14ac:dyDescent="0.25">
      <c r="A5" s="878" t="s">
        <v>1429</v>
      </c>
      <c r="B5" s="1735" t="s">
        <v>1188</v>
      </c>
      <c r="C5" s="1736"/>
      <c r="D5" s="1736"/>
      <c r="E5" s="880"/>
      <c r="F5" s="879" t="s">
        <v>1431</v>
      </c>
      <c r="G5" s="877" t="s">
        <v>1560</v>
      </c>
      <c r="H5" s="524" t="s">
        <v>1561</v>
      </c>
    </row>
    <row r="6" spans="1:12" s="774" customFormat="1" ht="29.65" customHeight="1" x14ac:dyDescent="0.25">
      <c r="A6" s="876" t="s">
        <v>844</v>
      </c>
      <c r="B6" s="1717" t="s">
        <v>1742</v>
      </c>
      <c r="C6" s="1718"/>
      <c r="D6" s="1718"/>
      <c r="E6" s="1719"/>
      <c r="F6" s="752" t="s">
        <v>778</v>
      </c>
      <c r="G6" s="857" t="e">
        <f>#REF!</f>
        <v>#REF!</v>
      </c>
      <c r="H6" s="860" t="e">
        <f>#REF!</f>
        <v>#REF!</v>
      </c>
    </row>
    <row r="7" spans="1:12" s="774" customFormat="1" ht="29.65" customHeight="1" x14ac:dyDescent="0.25">
      <c r="A7" s="876" t="s">
        <v>906</v>
      </c>
      <c r="B7" s="1717" t="s">
        <v>1743</v>
      </c>
      <c r="C7" s="1718"/>
      <c r="D7" s="1718"/>
      <c r="E7" s="1719"/>
      <c r="F7" s="752" t="s">
        <v>781</v>
      </c>
      <c r="G7" s="857" t="e">
        <f>#REF!</f>
        <v>#REF!</v>
      </c>
      <c r="H7" s="775" t="e">
        <f>#REF!</f>
        <v>#REF!</v>
      </c>
    </row>
    <row r="8" spans="1:12" s="777" customFormat="1" ht="29.65" customHeight="1" x14ac:dyDescent="0.25">
      <c r="A8" s="806" t="s">
        <v>841</v>
      </c>
      <c r="B8" s="1720" t="s">
        <v>1744</v>
      </c>
      <c r="C8" s="1721"/>
      <c r="D8" s="1721"/>
      <c r="E8" s="1722"/>
      <c r="F8" s="754" t="s">
        <v>784</v>
      </c>
      <c r="G8" s="854" t="e">
        <f>#REF!</f>
        <v>#REF!</v>
      </c>
      <c r="H8" s="776" t="e">
        <f>#REF!</f>
        <v>#REF!</v>
      </c>
    </row>
    <row r="9" spans="1:12" s="777" customFormat="1" ht="29.65" customHeight="1" x14ac:dyDescent="0.25">
      <c r="A9" s="806" t="s">
        <v>1641</v>
      </c>
      <c r="B9" s="1720" t="s">
        <v>1745</v>
      </c>
      <c r="C9" s="1721"/>
      <c r="D9" s="1721"/>
      <c r="E9" s="1722"/>
      <c r="F9" s="754" t="s">
        <v>787</v>
      </c>
      <c r="G9" s="854" t="e">
        <f>#REF!</f>
        <v>#REF!</v>
      </c>
      <c r="H9" s="776" t="e">
        <f>#REF!</f>
        <v>#REF!</v>
      </c>
    </row>
    <row r="10" spans="1:12" s="774" customFormat="1" ht="29.65" customHeight="1" x14ac:dyDescent="0.25">
      <c r="A10" s="806" t="s">
        <v>1642</v>
      </c>
      <c r="B10" s="1720" t="s">
        <v>1746</v>
      </c>
      <c r="C10" s="1721"/>
      <c r="D10" s="1721"/>
      <c r="E10" s="1722"/>
      <c r="F10" s="754" t="s">
        <v>790</v>
      </c>
      <c r="G10" s="854" t="e">
        <f>#REF!</f>
        <v>#REF!</v>
      </c>
      <c r="H10" s="776" t="e">
        <f>#REF!</f>
        <v>#REF!</v>
      </c>
    </row>
    <row r="11" spans="1:12" s="774" customFormat="1" ht="29.65" customHeight="1" x14ac:dyDescent="0.25">
      <c r="A11" s="806" t="s">
        <v>1643</v>
      </c>
      <c r="B11" s="1720" t="s">
        <v>1747</v>
      </c>
      <c r="C11" s="1721"/>
      <c r="D11" s="1721"/>
      <c r="E11" s="1722"/>
      <c r="F11" s="754" t="s">
        <v>792</v>
      </c>
      <c r="G11" s="854" t="e">
        <f>#REF!</f>
        <v>#REF!</v>
      </c>
      <c r="H11" s="776" t="e">
        <f>#REF!</f>
        <v>#REF!</v>
      </c>
    </row>
    <row r="12" spans="1:12" s="774" customFormat="1" ht="29.65" customHeight="1" x14ac:dyDescent="0.25">
      <c r="A12" s="806" t="s">
        <v>940</v>
      </c>
      <c r="B12" s="1720" t="s">
        <v>1748</v>
      </c>
      <c r="C12" s="1721"/>
      <c r="D12" s="1721"/>
      <c r="E12" s="1722"/>
      <c r="F12" s="754" t="s">
        <v>794</v>
      </c>
      <c r="G12" s="854" t="e">
        <f>#REF!</f>
        <v>#REF!</v>
      </c>
      <c r="H12" s="776" t="e">
        <f>#REF!</f>
        <v>#REF!</v>
      </c>
    </row>
    <row r="13" spans="1:12" s="777" customFormat="1" ht="31.5" customHeight="1" x14ac:dyDescent="0.25">
      <c r="A13" s="806" t="s">
        <v>1644</v>
      </c>
      <c r="B13" s="1720" t="s">
        <v>1749</v>
      </c>
      <c r="C13" s="1721"/>
      <c r="D13" s="1721"/>
      <c r="E13" s="1722"/>
      <c r="F13" s="754" t="s">
        <v>796</v>
      </c>
      <c r="G13" s="854" t="e">
        <f>#REF!</f>
        <v>#REF!</v>
      </c>
      <c r="H13" s="776" t="e">
        <f>#REF!</f>
        <v>#REF!</v>
      </c>
      <c r="L13" s="774"/>
    </row>
    <row r="14" spans="1:12" s="774" customFormat="1" ht="29.65" customHeight="1" x14ac:dyDescent="0.25">
      <c r="A14" s="806" t="s">
        <v>1645</v>
      </c>
      <c r="B14" s="1720" t="s">
        <v>1750</v>
      </c>
      <c r="C14" s="1721"/>
      <c r="D14" s="1721"/>
      <c r="E14" s="1722"/>
      <c r="F14" s="754" t="s">
        <v>799</v>
      </c>
      <c r="G14" s="854" t="e">
        <f>#REF!</f>
        <v>#REF!</v>
      </c>
      <c r="H14" s="776" t="e">
        <f>#REF!</f>
        <v>#REF!</v>
      </c>
    </row>
    <row r="15" spans="1:12" s="774" customFormat="1" ht="29.65" customHeight="1" x14ac:dyDescent="0.25">
      <c r="A15" s="807" t="s">
        <v>906</v>
      </c>
      <c r="B15" s="1717" t="s">
        <v>1751</v>
      </c>
      <c r="C15" s="1718"/>
      <c r="D15" s="1718"/>
      <c r="E15" s="1719"/>
      <c r="F15" s="752" t="s">
        <v>802</v>
      </c>
      <c r="G15" s="857" t="e">
        <f>#REF!</f>
        <v>#REF!</v>
      </c>
      <c r="H15" s="775" t="e">
        <f>#REF!</f>
        <v>#REF!</v>
      </c>
    </row>
    <row r="16" spans="1:12" s="777" customFormat="1" ht="29.65" customHeight="1" x14ac:dyDescent="0.25">
      <c r="A16" s="755" t="s">
        <v>487</v>
      </c>
      <c r="B16" s="1720" t="s">
        <v>1752</v>
      </c>
      <c r="C16" s="1721"/>
      <c r="D16" s="1721"/>
      <c r="E16" s="1722"/>
      <c r="F16" s="754" t="s">
        <v>804</v>
      </c>
      <c r="G16" s="854" t="e">
        <f>#REF!</f>
        <v>#REF!</v>
      </c>
      <c r="H16" s="776" t="e">
        <f>#REF!</f>
        <v>#REF!</v>
      </c>
    </row>
    <row r="17" spans="1:8" s="774" customFormat="1" ht="29.65" customHeight="1" x14ac:dyDescent="0.25">
      <c r="A17" s="755" t="s">
        <v>558</v>
      </c>
      <c r="B17" s="1720" t="s">
        <v>1753</v>
      </c>
      <c r="C17" s="1721"/>
      <c r="D17" s="1721"/>
      <c r="E17" s="1722"/>
      <c r="F17" s="754" t="s">
        <v>806</v>
      </c>
      <c r="G17" s="854" t="e">
        <f>#REF!</f>
        <v>#REF!</v>
      </c>
      <c r="H17" s="776" t="e">
        <f>#REF!</f>
        <v>#REF!</v>
      </c>
    </row>
    <row r="18" spans="1:8" s="774" customFormat="1" ht="29.65" customHeight="1" x14ac:dyDescent="0.25">
      <c r="A18" s="755" t="s">
        <v>627</v>
      </c>
      <c r="B18" s="1720" t="s">
        <v>1754</v>
      </c>
      <c r="C18" s="1721"/>
      <c r="D18" s="1721"/>
      <c r="E18" s="1722"/>
      <c r="F18" s="754" t="s">
        <v>808</v>
      </c>
      <c r="G18" s="854" t="e">
        <f>#REF!</f>
        <v>#REF!</v>
      </c>
      <c r="H18" s="776" t="e">
        <f>#REF!</f>
        <v>#REF!</v>
      </c>
    </row>
    <row r="19" spans="1:8" s="774" customFormat="1" ht="29.65" customHeight="1" x14ac:dyDescent="0.25">
      <c r="A19" s="755" t="s">
        <v>817</v>
      </c>
      <c r="B19" s="1720" t="s">
        <v>1176</v>
      </c>
      <c r="C19" s="1721"/>
      <c r="D19" s="1721"/>
      <c r="E19" s="1722"/>
      <c r="F19" s="754" t="s">
        <v>810</v>
      </c>
      <c r="G19" s="854" t="e">
        <f>#REF!</f>
        <v>#REF!</v>
      </c>
      <c r="H19" s="776" t="e">
        <f>#REF!</f>
        <v>#REF!</v>
      </c>
    </row>
    <row r="20" spans="1:8" s="774" customFormat="1" ht="29.65" customHeight="1" x14ac:dyDescent="0.25">
      <c r="A20" s="755" t="s">
        <v>820</v>
      </c>
      <c r="B20" s="1720" t="s">
        <v>1755</v>
      </c>
      <c r="C20" s="1721"/>
      <c r="D20" s="1721"/>
      <c r="E20" s="1722"/>
      <c r="F20" s="754" t="s">
        <v>813</v>
      </c>
      <c r="G20" s="854" t="e">
        <f>#REF!</f>
        <v>#REF!</v>
      </c>
      <c r="H20" s="776" t="e">
        <f>#REF!</f>
        <v>#REF!</v>
      </c>
    </row>
    <row r="21" spans="1:8" s="774" customFormat="1" ht="29.65" customHeight="1" x14ac:dyDescent="0.25">
      <c r="A21" s="755" t="s">
        <v>1646</v>
      </c>
      <c r="B21" s="1720" t="s">
        <v>1173</v>
      </c>
      <c r="C21" s="1721"/>
      <c r="D21" s="1721"/>
      <c r="E21" s="1722"/>
      <c r="F21" s="754" t="s">
        <v>816</v>
      </c>
      <c r="G21" s="854" t="e">
        <f>#REF!</f>
        <v>#REF!</v>
      </c>
      <c r="H21" s="776" t="e">
        <f>#REF!</f>
        <v>#REF!</v>
      </c>
    </row>
    <row r="22" spans="1:8" s="774" customFormat="1" ht="29.65" customHeight="1" x14ac:dyDescent="0.25">
      <c r="A22" s="755" t="s">
        <v>496</v>
      </c>
      <c r="B22" s="1720" t="s">
        <v>1756</v>
      </c>
      <c r="C22" s="1721"/>
      <c r="D22" s="1721"/>
      <c r="E22" s="1722"/>
      <c r="F22" s="754" t="s">
        <v>819</v>
      </c>
      <c r="G22" s="854" t="e">
        <f>#REF!</f>
        <v>#REF!</v>
      </c>
      <c r="H22" s="776" t="e">
        <f>#REF!</f>
        <v>#REF!</v>
      </c>
    </row>
    <row r="23" spans="1:8" s="774" customFormat="1" ht="29.65" customHeight="1" x14ac:dyDescent="0.25">
      <c r="A23" s="755" t="s">
        <v>499</v>
      </c>
      <c r="B23" s="1720" t="s">
        <v>1757</v>
      </c>
      <c r="C23" s="1721"/>
      <c r="D23" s="1721"/>
      <c r="E23" s="1722"/>
      <c r="F23" s="754" t="s">
        <v>822</v>
      </c>
      <c r="G23" s="854" t="e">
        <f>#REF!</f>
        <v>#REF!</v>
      </c>
      <c r="H23" s="776" t="e">
        <f>#REF!</f>
        <v>#REF!</v>
      </c>
    </row>
    <row r="24" spans="1:8" s="774" customFormat="1" ht="29.65" customHeight="1" x14ac:dyDescent="0.25">
      <c r="A24" s="755" t="s">
        <v>502</v>
      </c>
      <c r="B24" s="1720" t="s">
        <v>1170</v>
      </c>
      <c r="C24" s="1721"/>
      <c r="D24" s="1721"/>
      <c r="E24" s="1722"/>
      <c r="F24" s="754" t="s">
        <v>825</v>
      </c>
      <c r="G24" s="854" t="e">
        <f>#REF!</f>
        <v>#REF!</v>
      </c>
      <c r="H24" s="776" t="e">
        <f>#REF!</f>
        <v>#REF!</v>
      </c>
    </row>
    <row r="25" spans="1:8" s="774" customFormat="1" ht="29.65" customHeight="1" x14ac:dyDescent="0.25">
      <c r="A25" s="755" t="s">
        <v>826</v>
      </c>
      <c r="B25" s="1720" t="s">
        <v>1169</v>
      </c>
      <c r="C25" s="1721"/>
      <c r="D25" s="1721"/>
      <c r="E25" s="1722"/>
      <c r="F25" s="754" t="s">
        <v>828</v>
      </c>
      <c r="G25" s="854" t="e">
        <f>#REF!</f>
        <v>#REF!</v>
      </c>
      <c r="H25" s="776" t="e">
        <f>#REF!</f>
        <v>#REF!</v>
      </c>
    </row>
    <row r="26" spans="1:8" s="774" customFormat="1" ht="32.25" customHeight="1" x14ac:dyDescent="0.25">
      <c r="A26" s="755" t="s">
        <v>829</v>
      </c>
      <c r="B26" s="1739" t="s">
        <v>1758</v>
      </c>
      <c r="C26" s="1740"/>
      <c r="D26" s="1740"/>
      <c r="E26" s="1741"/>
      <c r="F26" s="754" t="s">
        <v>831</v>
      </c>
      <c r="G26" s="854" t="e">
        <f>#REF!</f>
        <v>#REF!</v>
      </c>
      <c r="H26" s="776" t="e">
        <f>#REF!</f>
        <v>#REF!</v>
      </c>
    </row>
    <row r="27" spans="1:8" s="774" customFormat="1" ht="29.65" customHeight="1" x14ac:dyDescent="0.25">
      <c r="A27" s="755" t="s">
        <v>1647</v>
      </c>
      <c r="B27" s="1720" t="s">
        <v>1759</v>
      </c>
      <c r="C27" s="1721"/>
      <c r="D27" s="1721"/>
      <c r="E27" s="1722"/>
      <c r="F27" s="754" t="s">
        <v>834</v>
      </c>
      <c r="G27" s="854" t="e">
        <f>#REF!</f>
        <v>#REF!</v>
      </c>
      <c r="H27" s="776" t="e">
        <f>#REF!</f>
        <v>#REF!</v>
      </c>
    </row>
    <row r="28" spans="1:8" s="774" customFormat="1" ht="32.25" customHeight="1" x14ac:dyDescent="0.25">
      <c r="A28" s="755" t="s">
        <v>496</v>
      </c>
      <c r="B28" s="1739" t="s">
        <v>1760</v>
      </c>
      <c r="C28" s="1740"/>
      <c r="D28" s="1740"/>
      <c r="E28" s="1741"/>
      <c r="F28" s="754" t="s">
        <v>837</v>
      </c>
      <c r="G28" s="854" t="e">
        <f>#REF!</f>
        <v>#REF!</v>
      </c>
      <c r="H28" s="776" t="e">
        <f>#REF!</f>
        <v>#REF!</v>
      </c>
    </row>
    <row r="29" spans="1:8" s="774" customFormat="1" ht="29.65" customHeight="1" x14ac:dyDescent="0.25">
      <c r="A29" s="755" t="s">
        <v>835</v>
      </c>
      <c r="B29" s="1720" t="s">
        <v>1761</v>
      </c>
      <c r="C29" s="1721"/>
      <c r="D29" s="1721"/>
      <c r="E29" s="1722"/>
      <c r="F29" s="754" t="s">
        <v>840</v>
      </c>
      <c r="G29" s="854" t="e">
        <f>#REF!</f>
        <v>#REF!</v>
      </c>
      <c r="H29" s="776" t="e">
        <f>#REF!</f>
        <v>#REF!</v>
      </c>
    </row>
    <row r="30" spans="1:8" s="774" customFormat="1" ht="29.65" customHeight="1" x14ac:dyDescent="0.25">
      <c r="A30" s="755" t="s">
        <v>841</v>
      </c>
      <c r="B30" s="1720" t="s">
        <v>1762</v>
      </c>
      <c r="C30" s="1721"/>
      <c r="D30" s="1721"/>
      <c r="E30" s="1722"/>
      <c r="F30" s="754" t="s">
        <v>843</v>
      </c>
      <c r="G30" s="854" t="e">
        <f>#REF!</f>
        <v>#REF!</v>
      </c>
      <c r="H30" s="776" t="e">
        <f>#REF!</f>
        <v>#REF!</v>
      </c>
    </row>
    <row r="31" spans="1:8" s="777" customFormat="1" ht="33.75" customHeight="1" x14ac:dyDescent="0.25">
      <c r="A31" s="755" t="s">
        <v>850</v>
      </c>
      <c r="B31" s="1739" t="s">
        <v>1763</v>
      </c>
      <c r="C31" s="1740"/>
      <c r="D31" s="1740"/>
      <c r="E31" s="1741"/>
      <c r="F31" s="754" t="s">
        <v>846</v>
      </c>
      <c r="G31" s="854" t="e">
        <f>#REF!</f>
        <v>#REF!</v>
      </c>
      <c r="H31" s="776" t="e">
        <f>#REF!</f>
        <v>#REF!</v>
      </c>
    </row>
    <row r="32" spans="1:8" s="774" customFormat="1" ht="29.65" customHeight="1" x14ac:dyDescent="0.25">
      <c r="A32" s="861" t="s">
        <v>937</v>
      </c>
      <c r="B32" s="1717" t="s">
        <v>1764</v>
      </c>
      <c r="C32" s="1718"/>
      <c r="D32" s="1718"/>
      <c r="E32" s="1719"/>
      <c r="F32" s="752" t="s">
        <v>849</v>
      </c>
      <c r="G32" s="857" t="e">
        <f>#REF!</f>
        <v>#REF!</v>
      </c>
      <c r="H32" s="857" t="e">
        <f>#REF!</f>
        <v>#REF!</v>
      </c>
    </row>
    <row r="33" spans="1:8" ht="24.75" customHeight="1" x14ac:dyDescent="0.25">
      <c r="A33" s="875" t="s">
        <v>844</v>
      </c>
      <c r="B33" s="1694" t="s">
        <v>1765</v>
      </c>
      <c r="C33" s="1737"/>
      <c r="D33" s="1737"/>
      <c r="E33" s="1738"/>
      <c r="F33" s="868" t="s">
        <v>852</v>
      </c>
      <c r="G33" s="857" t="e">
        <f>#REF!</f>
        <v>#REF!</v>
      </c>
      <c r="H33" s="775" t="e">
        <f>#REF!</f>
        <v>#REF!</v>
      </c>
    </row>
    <row r="34" spans="1:8" ht="30.75" customHeight="1" x14ac:dyDescent="0.25">
      <c r="A34" s="875" t="s">
        <v>906</v>
      </c>
      <c r="B34" s="1742" t="s">
        <v>1766</v>
      </c>
      <c r="C34" s="1743"/>
      <c r="D34" s="1743"/>
      <c r="E34" s="1744"/>
      <c r="F34" s="868" t="s">
        <v>855</v>
      </c>
      <c r="G34" s="857" t="e">
        <f>#REF!</f>
        <v>#REF!</v>
      </c>
      <c r="H34" s="775" t="e">
        <f>#REF!</f>
        <v>#REF!</v>
      </c>
    </row>
    <row r="35" spans="1:8" ht="36.75" customHeight="1" x14ac:dyDescent="0.25">
      <c r="A35" s="755" t="s">
        <v>1648</v>
      </c>
      <c r="B35" s="1720" t="s">
        <v>1767</v>
      </c>
      <c r="C35" s="1721"/>
      <c r="D35" s="1721"/>
      <c r="E35" s="1722"/>
      <c r="F35" s="754" t="s">
        <v>858</v>
      </c>
      <c r="G35" s="854" t="e">
        <f>#REF!</f>
        <v>#REF!</v>
      </c>
      <c r="H35" s="776" t="e">
        <f>#REF!</f>
        <v>#REF!</v>
      </c>
    </row>
    <row r="36" spans="1:8" ht="30.75" customHeight="1" x14ac:dyDescent="0.25">
      <c r="A36" s="755" t="s">
        <v>1649</v>
      </c>
      <c r="B36" s="1720" t="s">
        <v>1768</v>
      </c>
      <c r="C36" s="1721"/>
      <c r="D36" s="1721"/>
      <c r="E36" s="1722"/>
      <c r="F36" s="754" t="s">
        <v>861</v>
      </c>
      <c r="G36" s="854" t="e">
        <f>#REF!</f>
        <v>#REF!</v>
      </c>
      <c r="H36" s="776" t="e">
        <f>#REF!</f>
        <v>#REF!</v>
      </c>
    </row>
    <row r="37" spans="1:8" ht="30" customHeight="1" x14ac:dyDescent="0.25">
      <c r="A37" s="755" t="s">
        <v>1650</v>
      </c>
      <c r="B37" s="1720" t="s">
        <v>1769</v>
      </c>
      <c r="C37" s="1721"/>
      <c r="D37" s="1721"/>
      <c r="E37" s="1722"/>
      <c r="F37" s="754" t="s">
        <v>864</v>
      </c>
      <c r="G37" s="854" t="e">
        <f>#REF!</f>
        <v>#REF!</v>
      </c>
      <c r="H37" s="776" t="e">
        <f>#REF!</f>
        <v>#REF!</v>
      </c>
    </row>
    <row r="38" spans="1:8" ht="33.75" customHeight="1" x14ac:dyDescent="0.25">
      <c r="A38" s="755" t="s">
        <v>496</v>
      </c>
      <c r="B38" s="1720" t="s">
        <v>1770</v>
      </c>
      <c r="C38" s="1721"/>
      <c r="D38" s="1721"/>
      <c r="E38" s="1722"/>
      <c r="F38" s="754" t="s">
        <v>867</v>
      </c>
      <c r="G38" s="854" t="e">
        <f>#REF!</f>
        <v>#REF!</v>
      </c>
      <c r="H38" s="776" t="e">
        <f>#REF!</f>
        <v>#REF!</v>
      </c>
    </row>
    <row r="39" spans="1:8" ht="22.5" customHeight="1" x14ac:dyDescent="0.25">
      <c r="A39" s="755" t="s">
        <v>499</v>
      </c>
      <c r="B39" s="1720" t="s">
        <v>1771</v>
      </c>
      <c r="C39" s="1721"/>
      <c r="D39" s="1721"/>
      <c r="E39" s="1722"/>
      <c r="F39" s="754" t="s">
        <v>870</v>
      </c>
      <c r="G39" s="854" t="e">
        <f>#REF!</f>
        <v>#REF!</v>
      </c>
      <c r="H39" s="776" t="e">
        <f>#REF!</f>
        <v>#REF!</v>
      </c>
    </row>
    <row r="40" spans="1:8" ht="30.75" customHeight="1" x14ac:dyDescent="0.25">
      <c r="A40" s="755" t="s">
        <v>1651</v>
      </c>
      <c r="B40" s="1720" t="s">
        <v>1772</v>
      </c>
      <c r="C40" s="1721"/>
      <c r="D40" s="1721"/>
      <c r="E40" s="1722"/>
      <c r="F40" s="754" t="s">
        <v>873</v>
      </c>
      <c r="G40" s="854" t="e">
        <f>#REF!</f>
        <v>#REF!</v>
      </c>
      <c r="H40" s="776" t="e">
        <f>#REF!</f>
        <v>#REF!</v>
      </c>
    </row>
    <row r="41" spans="1:8" ht="30" customHeight="1" x14ac:dyDescent="0.25">
      <c r="A41" s="755" t="s">
        <v>1652</v>
      </c>
      <c r="B41" s="1720" t="s">
        <v>1773</v>
      </c>
      <c r="C41" s="1721"/>
      <c r="D41" s="1721"/>
      <c r="E41" s="1722"/>
      <c r="F41" s="754" t="s">
        <v>876</v>
      </c>
      <c r="G41" s="854" t="e">
        <f>#REF!</f>
        <v>#REF!</v>
      </c>
      <c r="H41" s="776" t="e">
        <f>#REF!</f>
        <v>#REF!</v>
      </c>
    </row>
    <row r="42" spans="1:8" ht="32.25" customHeight="1" x14ac:dyDescent="0.25">
      <c r="A42" s="755" t="s">
        <v>496</v>
      </c>
      <c r="B42" s="1720" t="s">
        <v>1774</v>
      </c>
      <c r="C42" s="1721"/>
      <c r="D42" s="1721"/>
      <c r="E42" s="1722"/>
      <c r="F42" s="754" t="s">
        <v>879</v>
      </c>
      <c r="G42" s="854" t="e">
        <f>#REF!</f>
        <v>#REF!</v>
      </c>
      <c r="H42" s="776" t="e">
        <f>#REF!</f>
        <v>#REF!</v>
      </c>
    </row>
    <row r="43" spans="1:8" ht="24" customHeight="1" x14ac:dyDescent="0.25">
      <c r="A43" s="755" t="s">
        <v>499</v>
      </c>
      <c r="B43" s="1720" t="s">
        <v>1775</v>
      </c>
      <c r="C43" s="1721"/>
      <c r="D43" s="1721"/>
      <c r="E43" s="1722"/>
      <c r="F43" s="754" t="s">
        <v>882</v>
      </c>
      <c r="G43" s="854" t="e">
        <f>#REF!</f>
        <v>#REF!</v>
      </c>
      <c r="H43" s="776" t="e">
        <f>#REF!</f>
        <v>#REF!</v>
      </c>
    </row>
    <row r="44" spans="1:8" ht="26.25" customHeight="1" x14ac:dyDescent="0.25">
      <c r="A44" s="755" t="s">
        <v>1653</v>
      </c>
      <c r="B44" s="1720" t="s">
        <v>1776</v>
      </c>
      <c r="C44" s="1721"/>
      <c r="D44" s="1721"/>
      <c r="E44" s="1722"/>
      <c r="F44" s="754" t="s">
        <v>885</v>
      </c>
      <c r="G44" s="854" t="e">
        <f>#REF!</f>
        <v>#REF!</v>
      </c>
      <c r="H44" s="776" t="e">
        <f>#REF!</f>
        <v>#REF!</v>
      </c>
    </row>
    <row r="45" spans="1:8" ht="24.75" customHeight="1" x14ac:dyDescent="0.25">
      <c r="A45" s="755" t="s">
        <v>1654</v>
      </c>
      <c r="B45" s="1720" t="s">
        <v>1777</v>
      </c>
      <c r="C45" s="1721"/>
      <c r="D45" s="1721"/>
      <c r="E45" s="1722"/>
      <c r="F45" s="754" t="s">
        <v>888</v>
      </c>
      <c r="G45" s="854" t="e">
        <f>#REF!</f>
        <v>#REF!</v>
      </c>
      <c r="H45" s="776" t="e">
        <f>#REF!</f>
        <v>#REF!</v>
      </c>
    </row>
    <row r="46" spans="1:8" ht="27" customHeight="1" x14ac:dyDescent="0.25">
      <c r="A46" s="755" t="s">
        <v>496</v>
      </c>
      <c r="B46" s="1720" t="s">
        <v>1778</v>
      </c>
      <c r="C46" s="1721"/>
      <c r="D46" s="1721"/>
      <c r="E46" s="1722"/>
      <c r="F46" s="754" t="s">
        <v>891</v>
      </c>
      <c r="G46" s="854" t="e">
        <f>#REF!</f>
        <v>#REF!</v>
      </c>
      <c r="H46" s="776" t="e">
        <f>#REF!</f>
        <v>#REF!</v>
      </c>
    </row>
    <row r="47" spans="1:8" ht="29.25" customHeight="1" x14ac:dyDescent="0.25">
      <c r="A47" s="755" t="s">
        <v>1655</v>
      </c>
      <c r="B47" s="1720" t="s">
        <v>1146</v>
      </c>
      <c r="C47" s="1721"/>
      <c r="D47" s="1721"/>
      <c r="E47" s="1722"/>
      <c r="F47" s="754" t="s">
        <v>894</v>
      </c>
      <c r="G47" s="854" t="e">
        <f>#REF!</f>
        <v>#REF!</v>
      </c>
      <c r="H47" s="776" t="e">
        <f>#REF!</f>
        <v>#REF!</v>
      </c>
    </row>
    <row r="48" spans="1:8" ht="27.75" customHeight="1" x14ac:dyDescent="0.25">
      <c r="A48" s="755" t="s">
        <v>1656</v>
      </c>
      <c r="B48" s="1720" t="s">
        <v>1779</v>
      </c>
      <c r="C48" s="1721"/>
      <c r="D48" s="1721"/>
      <c r="E48" s="1722"/>
      <c r="F48" s="754" t="s">
        <v>897</v>
      </c>
      <c r="G48" s="854" t="e">
        <f>#REF!</f>
        <v>#REF!</v>
      </c>
      <c r="H48" s="776" t="e">
        <f>#REF!</f>
        <v>#REF!</v>
      </c>
    </row>
    <row r="49" spans="1:8" ht="27.75" customHeight="1" x14ac:dyDescent="0.25">
      <c r="A49" s="755" t="s">
        <v>1657</v>
      </c>
      <c r="B49" s="1720" t="s">
        <v>1144</v>
      </c>
      <c r="C49" s="1721"/>
      <c r="D49" s="1721"/>
      <c r="E49" s="1722"/>
      <c r="F49" s="754" t="s">
        <v>900</v>
      </c>
      <c r="G49" s="854" t="e">
        <f>#REF!</f>
        <v>#REF!</v>
      </c>
      <c r="H49" s="776" t="e">
        <f>#REF!</f>
        <v>#REF!</v>
      </c>
    </row>
    <row r="50" spans="1:8" ht="27.75" customHeight="1" x14ac:dyDescent="0.25">
      <c r="A50" s="876" t="s">
        <v>906</v>
      </c>
      <c r="B50" s="1717" t="s">
        <v>1780</v>
      </c>
      <c r="C50" s="1718"/>
      <c r="D50" s="1718"/>
      <c r="E50" s="1719"/>
      <c r="F50" s="752" t="s">
        <v>903</v>
      </c>
      <c r="G50" s="857" t="e">
        <f>#REF!</f>
        <v>#REF!</v>
      </c>
      <c r="H50" s="775" t="e">
        <f>#REF!</f>
        <v>#REF!</v>
      </c>
    </row>
    <row r="51" spans="1:8" s="780" customFormat="1" ht="44.25" customHeight="1" x14ac:dyDescent="0.25">
      <c r="A51" s="779" t="s">
        <v>868</v>
      </c>
      <c r="B51" s="1745" t="s">
        <v>1158</v>
      </c>
      <c r="C51" s="1746"/>
      <c r="D51" s="1746"/>
      <c r="E51" s="1747"/>
      <c r="F51" s="754" t="s">
        <v>905</v>
      </c>
      <c r="G51" s="854" t="e">
        <f>#REF!</f>
        <v>#REF!</v>
      </c>
      <c r="H51" s="776" t="e">
        <f>#REF!</f>
        <v>#REF!</v>
      </c>
    </row>
    <row r="52" spans="1:8" s="780" customFormat="1" ht="29.25" customHeight="1" x14ac:dyDescent="0.25">
      <c r="A52" s="779" t="s">
        <v>874</v>
      </c>
      <c r="B52" s="1748" t="s">
        <v>1781</v>
      </c>
      <c r="C52" s="1749"/>
      <c r="D52" s="1749"/>
      <c r="E52" s="1750"/>
      <c r="F52" s="754" t="s">
        <v>908</v>
      </c>
      <c r="G52" s="854" t="e">
        <f>#REF!</f>
        <v>#REF!</v>
      </c>
      <c r="H52" s="776" t="e">
        <f>#REF!</f>
        <v>#REF!</v>
      </c>
    </row>
    <row r="53" spans="1:8" ht="30.75" customHeight="1" x14ac:dyDescent="0.25">
      <c r="A53" s="755" t="s">
        <v>877</v>
      </c>
      <c r="B53" s="1720" t="s">
        <v>1782</v>
      </c>
      <c r="C53" s="1721"/>
      <c r="D53" s="1721"/>
      <c r="E53" s="1722"/>
      <c r="F53" s="754" t="s">
        <v>911</v>
      </c>
      <c r="G53" s="854" t="e">
        <f>#REF!</f>
        <v>#REF!</v>
      </c>
      <c r="H53" s="776" t="e">
        <f>#REF!</f>
        <v>#REF!</v>
      </c>
    </row>
    <row r="54" spans="1:8" ht="28.5" customHeight="1" x14ac:dyDescent="0.25">
      <c r="A54" s="781" t="s">
        <v>883</v>
      </c>
      <c r="B54" s="1720" t="s">
        <v>1783</v>
      </c>
      <c r="C54" s="1721"/>
      <c r="D54" s="1721"/>
      <c r="E54" s="1722"/>
      <c r="F54" s="754" t="s">
        <v>914</v>
      </c>
      <c r="G54" s="854" t="e">
        <f>#REF!</f>
        <v>#REF!</v>
      </c>
      <c r="H54" s="776" t="e">
        <f>#REF!</f>
        <v>#REF!</v>
      </c>
    </row>
    <row r="55" spans="1:8" ht="28.5" customHeight="1" x14ac:dyDescent="0.25">
      <c r="A55" s="755" t="s">
        <v>1658</v>
      </c>
      <c r="B55" s="1720" t="s">
        <v>1784</v>
      </c>
      <c r="C55" s="1721"/>
      <c r="D55" s="1721"/>
      <c r="E55" s="1722"/>
      <c r="F55" s="754" t="s">
        <v>916</v>
      </c>
      <c r="G55" s="854" t="e">
        <f>#REF!</f>
        <v>#REF!</v>
      </c>
      <c r="H55" s="776" t="e">
        <f>#REF!</f>
        <v>#REF!</v>
      </c>
    </row>
    <row r="56" spans="1:8" s="780" customFormat="1" ht="31.5" customHeight="1" x14ac:dyDescent="0.25">
      <c r="A56" s="779" t="s">
        <v>496</v>
      </c>
      <c r="B56" s="1748" t="s">
        <v>1785</v>
      </c>
      <c r="C56" s="1749"/>
      <c r="D56" s="1749"/>
      <c r="E56" s="1750"/>
      <c r="F56" s="754" t="s">
        <v>918</v>
      </c>
      <c r="G56" s="854" t="e">
        <f>#REF!</f>
        <v>#REF!</v>
      </c>
      <c r="H56" s="776" t="e">
        <f>#REF!</f>
        <v>#REF!</v>
      </c>
    </row>
    <row r="57" spans="1:8" ht="29.25" customHeight="1" x14ac:dyDescent="0.25">
      <c r="A57" s="755" t="s">
        <v>889</v>
      </c>
      <c r="B57" s="1720" t="s">
        <v>1145</v>
      </c>
      <c r="C57" s="1721"/>
      <c r="D57" s="1721"/>
      <c r="E57" s="1722"/>
      <c r="F57" s="754" t="s">
        <v>921</v>
      </c>
      <c r="G57" s="854" t="e">
        <f>#REF!</f>
        <v>#REF!</v>
      </c>
      <c r="H57" s="776" t="e">
        <f>#REF!</f>
        <v>#REF!</v>
      </c>
    </row>
    <row r="58" spans="1:8" ht="28.5" customHeight="1" x14ac:dyDescent="0.25">
      <c r="A58" s="755" t="s">
        <v>895</v>
      </c>
      <c r="B58" s="1720" t="s">
        <v>1786</v>
      </c>
      <c r="C58" s="1721"/>
      <c r="D58" s="1721"/>
      <c r="E58" s="1722"/>
      <c r="F58" s="754" t="s">
        <v>924</v>
      </c>
      <c r="G58" s="854" t="e">
        <f>#REF!</f>
        <v>#REF!</v>
      </c>
      <c r="H58" s="776" t="e">
        <f>#REF!</f>
        <v>#REF!</v>
      </c>
    </row>
    <row r="59" spans="1:8" ht="30.75" customHeight="1" x14ac:dyDescent="0.25">
      <c r="A59" s="802" t="s">
        <v>1659</v>
      </c>
      <c r="B59" s="1720" t="s">
        <v>1787</v>
      </c>
      <c r="C59" s="1721"/>
      <c r="D59" s="1721"/>
      <c r="E59" s="1722"/>
      <c r="F59" s="754" t="s">
        <v>926</v>
      </c>
      <c r="G59" s="854" t="e">
        <f>#REF!</f>
        <v>#REF!</v>
      </c>
      <c r="H59" s="854" t="e">
        <f>#REF!</f>
        <v>#REF!</v>
      </c>
    </row>
    <row r="60" spans="1:8" ht="27.75" customHeight="1" x14ac:dyDescent="0.25">
      <c r="A60" s="875" t="s">
        <v>937</v>
      </c>
      <c r="B60" s="1694" t="s">
        <v>1788</v>
      </c>
      <c r="C60" s="1737"/>
      <c r="D60" s="1737"/>
      <c r="E60" s="1738"/>
      <c r="F60" s="868" t="s">
        <v>929</v>
      </c>
      <c r="G60" s="857" t="e">
        <f>#REF!</f>
        <v>#REF!</v>
      </c>
      <c r="H60" s="775" t="e">
        <f>#REF!</f>
        <v>#REF!</v>
      </c>
    </row>
    <row r="61" spans="1:8" ht="27.75" customHeight="1" x14ac:dyDescent="0.25">
      <c r="A61" s="782" t="s">
        <v>1660</v>
      </c>
      <c r="B61" s="1717" t="s">
        <v>1789</v>
      </c>
      <c r="C61" s="1718"/>
      <c r="D61" s="1718"/>
      <c r="E61" s="1719"/>
      <c r="F61" s="752" t="s">
        <v>932</v>
      </c>
      <c r="G61" s="857" t="e">
        <f>#REF!</f>
        <v>#REF!</v>
      </c>
      <c r="H61" s="775" t="e">
        <f>#REF!</f>
        <v>#REF!</v>
      </c>
    </row>
    <row r="62" spans="1:8" ht="27.75" customHeight="1" x14ac:dyDescent="0.25">
      <c r="A62" s="755" t="s">
        <v>1661</v>
      </c>
      <c r="B62" s="1720" t="s">
        <v>1790</v>
      </c>
      <c r="C62" s="1721"/>
      <c r="D62" s="1721"/>
      <c r="E62" s="1722"/>
      <c r="F62" s="754" t="s">
        <v>934</v>
      </c>
      <c r="G62" s="854" t="e">
        <f>#REF!</f>
        <v>#REF!</v>
      </c>
      <c r="H62" s="776" t="e">
        <f>#REF!</f>
        <v>#REF!</v>
      </c>
    </row>
    <row r="63" spans="1:8" s="780" customFormat="1" ht="27.75" customHeight="1" x14ac:dyDescent="0.25">
      <c r="A63" s="874" t="s">
        <v>1662</v>
      </c>
      <c r="B63" s="1720" t="s">
        <v>1791</v>
      </c>
      <c r="C63" s="1721"/>
      <c r="D63" s="1721"/>
      <c r="E63" s="1722"/>
      <c r="F63" s="865" t="s">
        <v>936</v>
      </c>
      <c r="G63" s="854" t="e">
        <f>#REF!</f>
        <v>#REF!</v>
      </c>
      <c r="H63" s="776" t="e">
        <f>#REF!</f>
        <v>#REF!</v>
      </c>
    </row>
    <row r="64" spans="1:8" s="780" customFormat="1" ht="27.75" customHeight="1" x14ac:dyDescent="0.25">
      <c r="A64" s="755" t="s">
        <v>496</v>
      </c>
      <c r="B64" s="1720" t="s">
        <v>1792</v>
      </c>
      <c r="C64" s="1721"/>
      <c r="D64" s="1721"/>
      <c r="E64" s="1722"/>
      <c r="F64" s="754" t="s">
        <v>939</v>
      </c>
      <c r="G64" s="854" t="e">
        <f>#REF!</f>
        <v>#REF!</v>
      </c>
      <c r="H64" s="776" t="e">
        <f>#REF!</f>
        <v>#REF!</v>
      </c>
    </row>
    <row r="65" spans="1:8" ht="27.75" customHeight="1" x14ac:dyDescent="0.25">
      <c r="A65" s="755" t="s">
        <v>909</v>
      </c>
      <c r="B65" s="1720" t="s">
        <v>1793</v>
      </c>
      <c r="C65" s="1721"/>
      <c r="D65" s="1721"/>
      <c r="E65" s="1722"/>
      <c r="F65" s="754" t="s">
        <v>942</v>
      </c>
      <c r="G65" s="854" t="e">
        <f>#REF!</f>
        <v>#REF!</v>
      </c>
      <c r="H65" s="776" t="e">
        <f>#REF!</f>
        <v>#REF!</v>
      </c>
    </row>
    <row r="66" spans="1:8" s="780" customFormat="1" ht="33" customHeight="1" x14ac:dyDescent="0.25">
      <c r="A66" s="861" t="s">
        <v>1660</v>
      </c>
      <c r="B66" s="1717" t="s">
        <v>1794</v>
      </c>
      <c r="C66" s="1718"/>
      <c r="D66" s="1718"/>
      <c r="E66" s="1719"/>
      <c r="F66" s="752" t="s">
        <v>944</v>
      </c>
      <c r="G66" s="857" t="e">
        <f>#REF!</f>
        <v>#REF!</v>
      </c>
      <c r="H66" s="857" t="e">
        <f>#REF!</f>
        <v>#REF!</v>
      </c>
    </row>
  </sheetData>
  <mergeCells count="63">
    <mergeCell ref="B64:E64"/>
    <mergeCell ref="B65:E65"/>
    <mergeCell ref="B66:E66"/>
    <mergeCell ref="B58:E58"/>
    <mergeCell ref="B59:E59"/>
    <mergeCell ref="B60:E60"/>
    <mergeCell ref="B61:E61"/>
    <mergeCell ref="B62:E62"/>
    <mergeCell ref="B63:E63"/>
    <mergeCell ref="B57:E57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45:E45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33:E33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21:E21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9:E9"/>
    <mergeCell ref="G4:H4"/>
    <mergeCell ref="B5:D5"/>
    <mergeCell ref="B6:E6"/>
    <mergeCell ref="B7:E7"/>
    <mergeCell ref="B8:E8"/>
  </mergeCells>
  <pageMargins left="0.74803149606299213" right="0.55118110236220474" top="0.39370078740157483" bottom="0.47244094488188981" header="0.39370078740157483" footer="0.19685039370078741"/>
  <pageSetup paperSize="9" scale="81" firstPageNumber="2" orientation="portrait" useFirstPageNumber="1" r:id="rId1"/>
  <headerFooter alignWithMargins="0">
    <oddHeader>&amp;LUZPODv14_&amp;P</oddHeader>
    <oddFooter>&amp;LMF SR č. 18009/2014&amp;RStrana &amp;P</oddFooter>
  </headerFooter>
  <rowBreaks count="2" manualBreakCount="2">
    <brk id="32" max="7" man="1"/>
    <brk id="5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N50"/>
  <sheetViews>
    <sheetView showGridLines="0" zoomScale="85" zoomScaleNormal="85" workbookViewId="0">
      <pane xSplit="1" ySplit="4" topLeftCell="V32" activePane="bottomRight" state="frozen"/>
      <selection pane="topRight" activeCell="B1" sqref="B1"/>
      <selection pane="bottomLeft" activeCell="A5" sqref="A5"/>
      <selection pane="bottomRight" activeCell="AG45" sqref="AG45"/>
    </sheetView>
  </sheetViews>
  <sheetFormatPr defaultRowHeight="15" outlineLevelCol="1" x14ac:dyDescent="0.25"/>
  <cols>
    <col min="1" max="1" width="29.140625" customWidth="1"/>
    <col min="2" max="10" width="11.28515625" customWidth="1"/>
    <col min="11" max="11" width="9.140625" style="294"/>
    <col min="12" max="19" width="9.140625" style="290" customWidth="1" outlineLevel="1"/>
    <col min="20" max="20" width="18.28515625" style="294" customWidth="1"/>
    <col min="21" max="21" width="9.140625" style="296"/>
    <col min="22" max="22" width="9.140625" style="290" customWidth="1" outlineLevel="1"/>
    <col min="23" max="29" width="9.140625" customWidth="1" outlineLevel="1"/>
    <col min="30" max="30" width="26.85546875" style="294" customWidth="1"/>
    <col min="31" max="31" width="9.140625" style="294"/>
    <col min="32" max="32" width="9.140625" style="289" customWidth="1" outlineLevel="1"/>
    <col min="33" max="39" width="9.140625" customWidth="1" outlineLevel="1"/>
    <col min="40" max="40" width="26.7109375" style="294" customWidth="1"/>
  </cols>
  <sheetData>
    <row r="1" spans="1:40" ht="16.5" x14ac:dyDescent="0.3">
      <c r="A1" s="1" t="s">
        <v>50</v>
      </c>
      <c r="L1" s="965" t="s">
        <v>946</v>
      </c>
      <c r="M1" s="966"/>
      <c r="N1" s="966"/>
      <c r="O1" s="966"/>
      <c r="P1" s="966"/>
      <c r="Q1" s="966"/>
      <c r="R1" s="966"/>
      <c r="S1" s="966"/>
      <c r="T1" s="967"/>
      <c r="V1" s="965" t="s">
        <v>947</v>
      </c>
      <c r="W1" s="966"/>
      <c r="X1" s="966"/>
      <c r="Y1" s="966"/>
      <c r="Z1" s="966"/>
      <c r="AA1" s="966"/>
      <c r="AB1" s="966"/>
      <c r="AC1" s="966"/>
      <c r="AD1" s="967"/>
      <c r="AF1" s="965" t="s">
        <v>948</v>
      </c>
      <c r="AG1" s="966"/>
      <c r="AH1" s="966"/>
      <c r="AI1" s="966"/>
      <c r="AJ1" s="966"/>
      <c r="AK1" s="966"/>
      <c r="AL1" s="966"/>
      <c r="AM1" s="966"/>
      <c r="AN1" s="967"/>
    </row>
    <row r="2" spans="1:40" ht="17.25" thickBot="1" x14ac:dyDescent="0.35">
      <c r="A2" s="2" t="s">
        <v>8</v>
      </c>
    </row>
    <row r="3" spans="1:40" ht="16.5" thickTop="1" thickBot="1" x14ac:dyDescent="0.3">
      <c r="A3" s="953" t="s">
        <v>55</v>
      </c>
      <c r="B3" s="955" t="s">
        <v>2</v>
      </c>
      <c r="C3" s="961"/>
      <c r="D3" s="961"/>
      <c r="E3" s="961"/>
      <c r="F3" s="961"/>
      <c r="G3" s="961"/>
      <c r="H3" s="961"/>
      <c r="I3" s="961"/>
      <c r="J3" s="956"/>
      <c r="K3" s="298"/>
    </row>
    <row r="4" spans="1:40" ht="60.75" customHeight="1" thickTop="1" thickBot="1" x14ac:dyDescent="0.3">
      <c r="A4" s="960"/>
      <c r="B4" s="7" t="s">
        <v>51</v>
      </c>
      <c r="C4" s="134" t="s">
        <v>459</v>
      </c>
      <c r="D4" s="7" t="s">
        <v>52</v>
      </c>
      <c r="E4" s="134" t="s">
        <v>458</v>
      </c>
      <c r="F4" s="7" t="s">
        <v>53</v>
      </c>
      <c r="G4" s="7" t="s">
        <v>54</v>
      </c>
      <c r="H4" s="8" t="s">
        <v>410</v>
      </c>
      <c r="I4" s="7" t="s">
        <v>411</v>
      </c>
      <c r="J4" s="7" t="s">
        <v>14</v>
      </c>
      <c r="K4" s="290"/>
      <c r="L4" s="56" t="s">
        <v>51</v>
      </c>
      <c r="M4" s="341" t="s">
        <v>459</v>
      </c>
      <c r="N4" s="56" t="s">
        <v>52</v>
      </c>
      <c r="O4" s="341" t="s">
        <v>458</v>
      </c>
      <c r="P4" s="56" t="s">
        <v>53</v>
      </c>
      <c r="Q4" s="56" t="s">
        <v>54</v>
      </c>
      <c r="R4" s="341" t="s">
        <v>410</v>
      </c>
      <c r="S4" s="56" t="s">
        <v>411</v>
      </c>
      <c r="T4" s="56" t="s">
        <v>14</v>
      </c>
      <c r="U4" s="290"/>
      <c r="V4" s="56" t="s">
        <v>51</v>
      </c>
      <c r="W4" s="341" t="s">
        <v>459</v>
      </c>
      <c r="X4" s="56" t="s">
        <v>52</v>
      </c>
      <c r="Y4" s="341" t="s">
        <v>458</v>
      </c>
      <c r="Z4" s="56" t="s">
        <v>53</v>
      </c>
      <c r="AA4" s="56" t="s">
        <v>54</v>
      </c>
      <c r="AB4" s="341" t="s">
        <v>410</v>
      </c>
      <c r="AC4" s="56" t="s">
        <v>411</v>
      </c>
      <c r="AD4" s="56" t="s">
        <v>14</v>
      </c>
      <c r="AE4" s="290"/>
      <c r="AF4" s="56" t="s">
        <v>51</v>
      </c>
      <c r="AG4" s="341" t="s">
        <v>459</v>
      </c>
      <c r="AH4" s="56" t="s">
        <v>52</v>
      </c>
      <c r="AI4" s="341" t="s">
        <v>458</v>
      </c>
      <c r="AJ4" s="56" t="s">
        <v>53</v>
      </c>
      <c r="AK4" s="56" t="s">
        <v>54</v>
      </c>
      <c r="AL4" s="341" t="s">
        <v>410</v>
      </c>
      <c r="AM4" s="56" t="s">
        <v>411</v>
      </c>
      <c r="AN4" s="56" t="s">
        <v>14</v>
      </c>
    </row>
    <row r="5" spans="1:40" ht="15" customHeight="1" thickTop="1" thickBot="1" x14ac:dyDescent="0.3">
      <c r="A5" s="38" t="s">
        <v>25</v>
      </c>
      <c r="B5" s="39"/>
      <c r="C5" s="39"/>
      <c r="D5" s="39"/>
      <c r="E5" s="39"/>
      <c r="F5" s="39"/>
      <c r="G5" s="39"/>
      <c r="H5" s="39"/>
      <c r="I5" s="39"/>
      <c r="J5" s="40"/>
      <c r="K5" s="298"/>
    </row>
    <row r="6" spans="1:40" ht="15" customHeight="1" thickTop="1" thickBot="1" x14ac:dyDescent="0.3">
      <c r="A6" s="41" t="s">
        <v>26</v>
      </c>
      <c r="B6" s="19"/>
      <c r="C6" s="19"/>
      <c r="D6" s="19"/>
      <c r="E6" s="19"/>
      <c r="F6" s="42"/>
      <c r="G6" s="19"/>
      <c r="H6" s="19"/>
      <c r="I6" s="19"/>
      <c r="J6" s="12">
        <f>SUM(B6:H6)</f>
        <v>0</v>
      </c>
      <c r="T6" s="295">
        <f>SUM(B6:I6)-J6</f>
        <v>0</v>
      </c>
      <c r="V6" s="291">
        <f>B6-B34</f>
        <v>0</v>
      </c>
      <c r="W6" s="291">
        <f t="shared" ref="W6:AB6" si="0">C6-C34</f>
        <v>0</v>
      </c>
      <c r="X6" s="291">
        <f t="shared" si="0"/>
        <v>0</v>
      </c>
      <c r="Y6" s="291">
        <f t="shared" si="0"/>
        <v>0</v>
      </c>
      <c r="Z6" s="291">
        <f t="shared" si="0"/>
        <v>0</v>
      </c>
      <c r="AA6" s="291">
        <f t="shared" si="0"/>
        <v>0</v>
      </c>
      <c r="AB6" s="291">
        <f t="shared" si="0"/>
        <v>0</v>
      </c>
      <c r="AC6" s="291">
        <f>I6-I34</f>
        <v>0</v>
      </c>
      <c r="AD6" s="295">
        <f>J6-J34</f>
        <v>0</v>
      </c>
    </row>
    <row r="7" spans="1:40" ht="15" customHeight="1" thickBot="1" x14ac:dyDescent="0.3">
      <c r="A7" s="11" t="s">
        <v>27</v>
      </c>
      <c r="B7" s="19"/>
      <c r="C7" s="19"/>
      <c r="D7" s="19"/>
      <c r="E7" s="19"/>
      <c r="F7" s="43"/>
      <c r="G7" s="19"/>
      <c r="H7" s="19"/>
      <c r="I7" s="19"/>
      <c r="J7" s="12">
        <f t="shared" ref="J7:J9" si="1">SUM(B7:H7)</f>
        <v>0</v>
      </c>
      <c r="T7" s="295">
        <f t="shared" ref="T7:T9" si="2">SUM(B7:I7)-J7</f>
        <v>0</v>
      </c>
      <c r="W7" s="290"/>
      <c r="X7" s="290"/>
      <c r="Y7" s="290"/>
      <c r="Z7" s="290"/>
      <c r="AA7" s="290"/>
      <c r="AB7" s="290"/>
      <c r="AC7" s="290"/>
    </row>
    <row r="8" spans="1:40" ht="15" customHeight="1" thickBot="1" x14ac:dyDescent="0.3">
      <c r="A8" s="11" t="s">
        <v>28</v>
      </c>
      <c r="B8" s="19"/>
      <c r="C8" s="19"/>
      <c r="D8" s="19"/>
      <c r="E8" s="19"/>
      <c r="F8" s="43"/>
      <c r="G8" s="19"/>
      <c r="H8" s="19"/>
      <c r="I8" s="19"/>
      <c r="J8" s="12">
        <f t="shared" si="1"/>
        <v>0</v>
      </c>
      <c r="T8" s="295">
        <f t="shared" si="2"/>
        <v>0</v>
      </c>
      <c r="W8" s="290"/>
      <c r="X8" s="290"/>
      <c r="Y8" s="290"/>
      <c r="Z8" s="290"/>
      <c r="AA8" s="290"/>
      <c r="AB8" s="290"/>
      <c r="AC8" s="290"/>
    </row>
    <row r="9" spans="1:40" ht="15" customHeight="1" thickBot="1" x14ac:dyDescent="0.3">
      <c r="A9" s="11" t="s">
        <v>29</v>
      </c>
      <c r="B9" s="19"/>
      <c r="C9" s="19"/>
      <c r="D9" s="19"/>
      <c r="E9" s="19"/>
      <c r="F9" s="43"/>
      <c r="G9" s="19"/>
      <c r="H9" s="19"/>
      <c r="I9" s="19"/>
      <c r="J9" s="12">
        <f t="shared" si="1"/>
        <v>0</v>
      </c>
      <c r="T9" s="295">
        <f t="shared" si="2"/>
        <v>0</v>
      </c>
      <c r="W9" s="290"/>
      <c r="X9" s="290"/>
      <c r="Y9" s="290"/>
      <c r="Z9" s="290"/>
      <c r="AA9" s="290"/>
      <c r="AB9" s="290"/>
      <c r="AC9" s="290"/>
    </row>
    <row r="10" spans="1:40" ht="15" customHeight="1" thickBot="1" x14ac:dyDescent="0.3">
      <c r="A10" s="22" t="s">
        <v>30</v>
      </c>
      <c r="B10" s="23">
        <f>B6+B7-B8+B9</f>
        <v>0</v>
      </c>
      <c r="C10" s="23">
        <f>C6+C7-C8+C9</f>
        <v>0</v>
      </c>
      <c r="D10" s="23">
        <f>D6+D7-D8+D9</f>
        <v>0</v>
      </c>
      <c r="E10" s="23">
        <f t="shared" ref="E10:H10" si="3">E6+E7-E8+E9</f>
        <v>0</v>
      </c>
      <c r="F10" s="23">
        <f t="shared" si="3"/>
        <v>0</v>
      </c>
      <c r="G10" s="23">
        <f t="shared" si="3"/>
        <v>0</v>
      </c>
      <c r="H10" s="23">
        <f t="shared" si="3"/>
        <v>0</v>
      </c>
      <c r="I10" s="23">
        <f>I6+I7-I8+I9</f>
        <v>0</v>
      </c>
      <c r="J10" s="14">
        <f>J6+J7-J8+J9</f>
        <v>0</v>
      </c>
      <c r="L10" s="292">
        <f>B6+B7-B8+B9-B10</f>
        <v>0</v>
      </c>
      <c r="M10" s="291">
        <f t="shared" ref="M10:T10" si="4">C6+C7-C8+C9-C10</f>
        <v>0</v>
      </c>
      <c r="N10" s="291">
        <f t="shared" si="4"/>
        <v>0</v>
      </c>
      <c r="O10" s="291">
        <f t="shared" si="4"/>
        <v>0</v>
      </c>
      <c r="P10" s="291">
        <f t="shared" si="4"/>
        <v>0</v>
      </c>
      <c r="Q10" s="291">
        <f t="shared" si="4"/>
        <v>0</v>
      </c>
      <c r="R10" s="291">
        <f t="shared" si="4"/>
        <v>0</v>
      </c>
      <c r="S10" s="291">
        <f t="shared" si="4"/>
        <v>0</v>
      </c>
      <c r="T10" s="291">
        <f t="shared" si="4"/>
        <v>0</v>
      </c>
      <c r="W10" s="290"/>
      <c r="X10" s="290"/>
      <c r="Y10" s="290"/>
      <c r="Z10" s="290"/>
      <c r="AA10" s="290"/>
      <c r="AB10" s="290"/>
      <c r="AC10" s="290"/>
      <c r="AF10" s="292">
        <f>B10-'BS old'!$D$31</f>
        <v>0</v>
      </c>
      <c r="AG10" s="291">
        <f>C10-'BS old'!$D$32</f>
        <v>0</v>
      </c>
      <c r="AH10" s="291">
        <f>D10-'BS old'!$D$33</f>
        <v>0</v>
      </c>
      <c r="AI10" s="291">
        <f>E10-'BS old'!$D$34</f>
        <v>0</v>
      </c>
      <c r="AJ10" s="291">
        <f>F10-'BS old'!$D$35</f>
        <v>0</v>
      </c>
      <c r="AK10" s="291">
        <f>G10-'BS old'!$D$36</f>
        <v>0</v>
      </c>
      <c r="AL10" s="291">
        <f>H10-'BS old'!$D$37</f>
        <v>0</v>
      </c>
      <c r="AM10" s="291">
        <f>I10-'BS old'!$D$38</f>
        <v>0</v>
      </c>
      <c r="AN10" s="295">
        <f>J10-'BS old'!$D$30</f>
        <v>0</v>
      </c>
    </row>
    <row r="11" spans="1:40" ht="15" customHeight="1" thickTop="1" thickBot="1" x14ac:dyDescent="0.3">
      <c r="A11" s="38" t="s">
        <v>31</v>
      </c>
      <c r="B11" s="39"/>
      <c r="C11" s="39"/>
      <c r="D11" s="39"/>
      <c r="E11" s="39"/>
      <c r="F11" s="39"/>
      <c r="G11" s="39"/>
      <c r="H11" s="39"/>
      <c r="I11" s="39"/>
      <c r="J11" s="40"/>
      <c r="L11" s="289"/>
      <c r="T11" s="295"/>
      <c r="W11" s="290"/>
      <c r="X11" s="290"/>
      <c r="Y11" s="290"/>
      <c r="Z11" s="290"/>
      <c r="AA11" s="290"/>
      <c r="AB11" s="290"/>
      <c r="AC11" s="290"/>
    </row>
    <row r="12" spans="1:40" ht="15" customHeight="1" thickTop="1" thickBot="1" x14ac:dyDescent="0.3">
      <c r="A12" s="41" t="s">
        <v>32</v>
      </c>
      <c r="B12" s="19"/>
      <c r="C12" s="19"/>
      <c r="D12" s="19"/>
      <c r="E12" s="19"/>
      <c r="F12" s="19"/>
      <c r="G12" s="19"/>
      <c r="H12" s="19"/>
      <c r="I12" s="19"/>
      <c r="J12" s="12">
        <f>SUM(B12:H12)</f>
        <v>0</v>
      </c>
      <c r="L12" s="289"/>
      <c r="T12" s="295">
        <f t="shared" ref="T12:T14" si="5">SUM(B12:I12)-J12</f>
        <v>0</v>
      </c>
      <c r="V12" s="291">
        <f>B12-B39</f>
        <v>0</v>
      </c>
      <c r="W12" s="291">
        <f t="shared" ref="W12:AB12" si="6">C12-C39</f>
        <v>0</v>
      </c>
      <c r="X12" s="291">
        <f t="shared" si="6"/>
        <v>0</v>
      </c>
      <c r="Y12" s="291">
        <f t="shared" si="6"/>
        <v>0</v>
      </c>
      <c r="Z12" s="291">
        <f>F12-F39</f>
        <v>0</v>
      </c>
      <c r="AA12" s="291">
        <f t="shared" si="6"/>
        <v>0</v>
      </c>
      <c r="AB12" s="291">
        <f t="shared" si="6"/>
        <v>0</v>
      </c>
      <c r="AC12" s="291">
        <f>I12-I39</f>
        <v>0</v>
      </c>
      <c r="AD12" s="295">
        <f>J12-J39</f>
        <v>0</v>
      </c>
    </row>
    <row r="13" spans="1:40" ht="15" customHeight="1" thickBot="1" x14ac:dyDescent="0.3">
      <c r="A13" s="11" t="s">
        <v>27</v>
      </c>
      <c r="B13" s="19"/>
      <c r="C13" s="19"/>
      <c r="D13" s="19"/>
      <c r="E13" s="19"/>
      <c r="F13" s="19"/>
      <c r="G13" s="19"/>
      <c r="H13" s="19"/>
      <c r="I13" s="19"/>
      <c r="J13" s="12">
        <f t="shared" ref="J13:J14" si="7">SUM(B13:H13)</f>
        <v>0</v>
      </c>
      <c r="L13" s="289"/>
      <c r="T13" s="295">
        <f t="shared" si="5"/>
        <v>0</v>
      </c>
      <c r="W13" s="290"/>
      <c r="X13" s="290"/>
      <c r="Y13" s="290"/>
      <c r="Z13" s="290"/>
      <c r="AA13" s="290"/>
      <c r="AB13" s="290"/>
      <c r="AC13" s="290"/>
    </row>
    <row r="14" spans="1:40" ht="15" customHeight="1" thickBot="1" x14ac:dyDescent="0.3">
      <c r="A14" s="11" t="s">
        <v>28</v>
      </c>
      <c r="B14" s="19"/>
      <c r="C14" s="19"/>
      <c r="D14" s="19"/>
      <c r="E14" s="19"/>
      <c r="F14" s="19"/>
      <c r="G14" s="19"/>
      <c r="H14" s="19"/>
      <c r="I14" s="19"/>
      <c r="J14" s="12">
        <f t="shared" si="7"/>
        <v>0</v>
      </c>
      <c r="L14" s="289"/>
      <c r="T14" s="295">
        <f t="shared" si="5"/>
        <v>0</v>
      </c>
      <c r="W14" s="290"/>
      <c r="X14" s="290"/>
      <c r="Y14" s="290"/>
      <c r="Z14" s="290"/>
      <c r="AA14" s="290"/>
      <c r="AB14" s="290"/>
      <c r="AC14" s="290"/>
      <c r="AF14" s="297" t="s">
        <v>949</v>
      </c>
    </row>
    <row r="15" spans="1:40" ht="15" customHeight="1" thickBot="1" x14ac:dyDescent="0.3">
      <c r="A15" s="22" t="s">
        <v>30</v>
      </c>
      <c r="B15" s="23">
        <f>B12+B13-B14</f>
        <v>0</v>
      </c>
      <c r="C15" s="23">
        <f>C12+C13-C14</f>
        <v>0</v>
      </c>
      <c r="D15" s="23">
        <f t="shared" ref="D15:I15" si="8">D12+D13-D14</f>
        <v>0</v>
      </c>
      <c r="E15" s="23">
        <f t="shared" si="8"/>
        <v>0</v>
      </c>
      <c r="F15" s="23">
        <f t="shared" si="8"/>
        <v>0</v>
      </c>
      <c r="G15" s="23">
        <f>G12+G13-G14</f>
        <v>0</v>
      </c>
      <c r="H15" s="23">
        <f t="shared" si="8"/>
        <v>0</v>
      </c>
      <c r="I15" s="23">
        <f t="shared" si="8"/>
        <v>0</v>
      </c>
      <c r="J15" s="14">
        <f>J12+J13-J14</f>
        <v>0</v>
      </c>
      <c r="L15" s="292">
        <f>B12+B13-B14-B15</f>
        <v>0</v>
      </c>
      <c r="M15" s="291">
        <f t="shared" ref="M15:T15" si="9">C12+C13-C14-C15</f>
        <v>0</v>
      </c>
      <c r="N15" s="291">
        <f t="shared" si="9"/>
        <v>0</v>
      </c>
      <c r="O15" s="291">
        <f t="shared" si="9"/>
        <v>0</v>
      </c>
      <c r="P15" s="291">
        <f t="shared" si="9"/>
        <v>0</v>
      </c>
      <c r="Q15" s="291">
        <f t="shared" si="9"/>
        <v>0</v>
      </c>
      <c r="R15" s="291">
        <f t="shared" si="9"/>
        <v>0</v>
      </c>
      <c r="S15" s="291">
        <f t="shared" si="9"/>
        <v>0</v>
      </c>
      <c r="T15" s="291">
        <f t="shared" si="9"/>
        <v>0</v>
      </c>
      <c r="W15" s="290"/>
      <c r="X15" s="290"/>
      <c r="Y15" s="290"/>
      <c r="Z15" s="290"/>
      <c r="AA15" s="290"/>
      <c r="AB15" s="290"/>
      <c r="AC15" s="290"/>
      <c r="AF15" s="292">
        <f>B15+B20-'BS old'!$E$31</f>
        <v>0</v>
      </c>
      <c r="AG15" s="291">
        <f>C15+C20-'BS old'!$E$32</f>
        <v>0</v>
      </c>
      <c r="AH15" s="291">
        <f>D15+D20-'BS old'!$E$33</f>
        <v>0</v>
      </c>
      <c r="AI15" s="291">
        <f>E15+E20-'BS old'!$E$34</f>
        <v>0</v>
      </c>
      <c r="AJ15" s="291">
        <f>F15+F20-'BS old'!$E$35</f>
        <v>0</v>
      </c>
      <c r="AK15" s="291">
        <f>G15+G20-'BS old'!$E$36</f>
        <v>0</v>
      </c>
      <c r="AL15" s="291">
        <f>H15+H20-'BS old'!$E$37</f>
        <v>0</v>
      </c>
      <c r="AM15" s="291">
        <f>I15+I20-'BS old'!$E$38</f>
        <v>0</v>
      </c>
      <c r="AN15" s="295">
        <f>J15+J20-'BS old'!$E$30</f>
        <v>0</v>
      </c>
    </row>
    <row r="16" spans="1:40" ht="15" customHeight="1" thickTop="1" thickBot="1" x14ac:dyDescent="0.3">
      <c r="A16" s="38" t="s">
        <v>33</v>
      </c>
      <c r="B16" s="39"/>
      <c r="C16" s="39"/>
      <c r="D16" s="39"/>
      <c r="E16" s="39"/>
      <c r="F16" s="39"/>
      <c r="G16" s="39"/>
      <c r="H16" s="39"/>
      <c r="I16" s="39"/>
      <c r="J16" s="40"/>
      <c r="L16" s="289"/>
      <c r="T16" s="295"/>
      <c r="W16" s="290"/>
      <c r="X16" s="290"/>
      <c r="Y16" s="290"/>
      <c r="Z16" s="290"/>
      <c r="AA16" s="290"/>
      <c r="AB16" s="290"/>
      <c r="AC16" s="290"/>
      <c r="AG16" s="290"/>
      <c r="AH16" s="290"/>
      <c r="AI16" s="290"/>
      <c r="AJ16" s="290"/>
      <c r="AK16" s="290"/>
      <c r="AL16" s="290"/>
    </row>
    <row r="17" spans="1:40" ht="15" customHeight="1" thickTop="1" thickBot="1" x14ac:dyDescent="0.3">
      <c r="A17" s="41" t="s">
        <v>32</v>
      </c>
      <c r="B17" s="19"/>
      <c r="C17" s="19"/>
      <c r="D17" s="19"/>
      <c r="E17" s="19"/>
      <c r="F17" s="19"/>
      <c r="G17" s="19"/>
      <c r="H17" s="19"/>
      <c r="I17" s="19"/>
      <c r="J17" s="12">
        <f>SUM(B17:H17)</f>
        <v>0</v>
      </c>
      <c r="L17" s="289"/>
      <c r="T17" s="295">
        <f t="shared" ref="T17:T19" si="10">SUM(B17:I17)-J17</f>
        <v>0</v>
      </c>
      <c r="V17" s="291">
        <f>B17-B44</f>
        <v>0</v>
      </c>
      <c r="W17" s="291">
        <f t="shared" ref="W17:AB17" si="11">C17-C44</f>
        <v>0</v>
      </c>
      <c r="X17" s="291">
        <f t="shared" si="11"/>
        <v>0</v>
      </c>
      <c r="Y17" s="291">
        <f t="shared" si="11"/>
        <v>0</v>
      </c>
      <c r="Z17" s="291">
        <f t="shared" si="11"/>
        <v>0</v>
      </c>
      <c r="AA17" s="291">
        <f t="shared" si="11"/>
        <v>0</v>
      </c>
      <c r="AB17" s="291">
        <f t="shared" si="11"/>
        <v>0</v>
      </c>
      <c r="AC17" s="291">
        <f>I17-I44</f>
        <v>0</v>
      </c>
      <c r="AD17" s="295">
        <f>J17-J44</f>
        <v>0</v>
      </c>
      <c r="AG17" s="290"/>
      <c r="AH17" s="290"/>
      <c r="AI17" s="290"/>
      <c r="AJ17" s="290"/>
      <c r="AK17" s="290"/>
      <c r="AL17" s="290"/>
    </row>
    <row r="18" spans="1:40" ht="15" customHeight="1" thickBot="1" x14ac:dyDescent="0.3">
      <c r="A18" s="11" t="s">
        <v>27</v>
      </c>
      <c r="B18" s="19"/>
      <c r="C18" s="19"/>
      <c r="D18" s="19"/>
      <c r="E18" s="19"/>
      <c r="F18" s="19"/>
      <c r="G18" s="19"/>
      <c r="H18" s="19"/>
      <c r="I18" s="19"/>
      <c r="J18" s="12">
        <f t="shared" ref="J18:J19" si="12">SUM(B18:H18)</f>
        <v>0</v>
      </c>
      <c r="L18" s="289"/>
      <c r="T18" s="295">
        <f t="shared" si="10"/>
        <v>0</v>
      </c>
      <c r="W18" s="290"/>
      <c r="X18" s="290"/>
      <c r="Y18" s="290"/>
      <c r="Z18" s="290"/>
      <c r="AA18" s="290"/>
      <c r="AB18" s="290"/>
      <c r="AC18" s="290"/>
      <c r="AG18" s="290"/>
      <c r="AH18" s="290"/>
      <c r="AI18" s="290"/>
      <c r="AJ18" s="290"/>
      <c r="AK18" s="290"/>
      <c r="AL18" s="290"/>
    </row>
    <row r="19" spans="1:40" ht="15" customHeight="1" thickBot="1" x14ac:dyDescent="0.3">
      <c r="A19" s="11" t="s">
        <v>28</v>
      </c>
      <c r="B19" s="19"/>
      <c r="C19" s="19"/>
      <c r="D19" s="19"/>
      <c r="E19" s="19"/>
      <c r="F19" s="19"/>
      <c r="G19" s="19"/>
      <c r="H19" s="19"/>
      <c r="I19" s="19"/>
      <c r="J19" s="12">
        <f t="shared" si="12"/>
        <v>0</v>
      </c>
      <c r="L19" s="289"/>
      <c r="T19" s="295">
        <f t="shared" si="10"/>
        <v>0</v>
      </c>
      <c r="W19" s="290"/>
      <c r="X19" s="290"/>
      <c r="Y19" s="290"/>
      <c r="Z19" s="290"/>
      <c r="AA19" s="290"/>
      <c r="AB19" s="290"/>
      <c r="AC19" s="290"/>
      <c r="AG19" s="290"/>
      <c r="AH19" s="290"/>
      <c r="AI19" s="290"/>
      <c r="AJ19" s="290"/>
      <c r="AK19" s="290"/>
      <c r="AL19" s="290"/>
    </row>
    <row r="20" spans="1:40" ht="15" customHeight="1" thickBot="1" x14ac:dyDescent="0.3">
      <c r="A20" s="22" t="s">
        <v>30</v>
      </c>
      <c r="B20" s="23">
        <f>B17+B18-B19</f>
        <v>0</v>
      </c>
      <c r="C20" s="23">
        <f>C17+C18-C19</f>
        <v>0</v>
      </c>
      <c r="D20" s="23">
        <f t="shared" ref="D20" si="13">D17+D18-D19</f>
        <v>0</v>
      </c>
      <c r="E20" s="23">
        <f t="shared" ref="E20" si="14">E17+E18-E19</f>
        <v>0</v>
      </c>
      <c r="F20" s="23">
        <f t="shared" ref="F20" si="15">F17+F18-F19</f>
        <v>0</v>
      </c>
      <c r="G20" s="23">
        <f t="shared" ref="G20" si="16">G17+G18-G19</f>
        <v>0</v>
      </c>
      <c r="H20" s="23">
        <f t="shared" ref="H20" si="17">H17+H18-H19</f>
        <v>0</v>
      </c>
      <c r="I20" s="23">
        <f t="shared" ref="I20" si="18">I17+I18-I19</f>
        <v>0</v>
      </c>
      <c r="J20" s="14">
        <f>J17+J18-J19</f>
        <v>0</v>
      </c>
      <c r="L20" s="292">
        <f>B17+B18-B19-B20</f>
        <v>0</v>
      </c>
      <c r="M20" s="291">
        <f t="shared" ref="M20:T20" si="19">C17+C18-C19-C20</f>
        <v>0</v>
      </c>
      <c r="N20" s="291">
        <f t="shared" si="19"/>
        <v>0</v>
      </c>
      <c r="O20" s="291">
        <f t="shared" si="19"/>
        <v>0</v>
      </c>
      <c r="P20" s="291">
        <f t="shared" si="19"/>
        <v>0</v>
      </c>
      <c r="Q20" s="291">
        <f t="shared" si="19"/>
        <v>0</v>
      </c>
      <c r="R20" s="291">
        <f t="shared" si="19"/>
        <v>0</v>
      </c>
      <c r="S20" s="291">
        <f t="shared" si="19"/>
        <v>0</v>
      </c>
      <c r="T20" s="291">
        <f t="shared" si="19"/>
        <v>0</v>
      </c>
      <c r="W20" s="290"/>
      <c r="X20" s="290"/>
      <c r="Y20" s="290"/>
      <c r="Z20" s="290"/>
      <c r="AA20" s="290"/>
      <c r="AB20" s="290"/>
      <c r="AC20" s="290"/>
      <c r="AG20" s="290"/>
      <c r="AH20" s="290"/>
      <c r="AI20" s="290"/>
      <c r="AJ20" s="290"/>
      <c r="AK20" s="290"/>
      <c r="AL20" s="290"/>
    </row>
    <row r="21" spans="1:40" ht="15" customHeight="1" thickTop="1" thickBot="1" x14ac:dyDescent="0.3">
      <c r="A21" s="38" t="s">
        <v>34</v>
      </c>
      <c r="B21" s="39"/>
      <c r="C21" s="39"/>
      <c r="D21" s="39"/>
      <c r="E21" s="39"/>
      <c r="F21" s="39"/>
      <c r="G21" s="39"/>
      <c r="H21" s="39"/>
      <c r="I21" s="39"/>
      <c r="J21" s="40"/>
      <c r="L21" s="289"/>
      <c r="T21" s="295"/>
      <c r="W21" s="290"/>
      <c r="X21" s="290"/>
      <c r="Y21" s="290"/>
      <c r="Z21" s="290"/>
      <c r="AA21" s="290"/>
      <c r="AB21" s="290"/>
      <c r="AC21" s="290"/>
      <c r="AG21" s="290"/>
      <c r="AH21" s="290"/>
      <c r="AI21" s="290"/>
      <c r="AJ21" s="290"/>
      <c r="AK21" s="290"/>
      <c r="AL21" s="290"/>
    </row>
    <row r="22" spans="1:40" ht="15" customHeight="1" thickTop="1" thickBot="1" x14ac:dyDescent="0.3">
      <c r="A22" s="41" t="s">
        <v>32</v>
      </c>
      <c r="B22" s="19">
        <f>B6-B12-B17</f>
        <v>0</v>
      </c>
      <c r="C22" s="19">
        <f t="shared" ref="C22:J22" si="20">C6-C12-C17</f>
        <v>0</v>
      </c>
      <c r="D22" s="19">
        <f t="shared" si="20"/>
        <v>0</v>
      </c>
      <c r="E22" s="19">
        <f t="shared" si="20"/>
        <v>0</v>
      </c>
      <c r="F22" s="19">
        <f t="shared" si="20"/>
        <v>0</v>
      </c>
      <c r="G22" s="19">
        <f t="shared" si="20"/>
        <v>0</v>
      </c>
      <c r="H22" s="19">
        <f t="shared" si="20"/>
        <v>0</v>
      </c>
      <c r="I22" s="19">
        <f t="shared" si="20"/>
        <v>0</v>
      </c>
      <c r="J22" s="12">
        <f t="shared" si="20"/>
        <v>0</v>
      </c>
      <c r="L22" s="292">
        <f>B6-B12-B17-B22</f>
        <v>0</v>
      </c>
      <c r="M22" s="291">
        <f t="shared" ref="M22:S22" si="21">C6-C12-C17-C22</f>
        <v>0</v>
      </c>
      <c r="N22" s="291">
        <f t="shared" si="21"/>
        <v>0</v>
      </c>
      <c r="O22" s="291">
        <f t="shared" si="21"/>
        <v>0</v>
      </c>
      <c r="P22" s="291">
        <f t="shared" si="21"/>
        <v>0</v>
      </c>
      <c r="Q22" s="291">
        <f t="shared" si="21"/>
        <v>0</v>
      </c>
      <c r="R22" s="291">
        <f t="shared" si="21"/>
        <v>0</v>
      </c>
      <c r="S22" s="291">
        <f t="shared" si="21"/>
        <v>0</v>
      </c>
      <c r="T22" s="295">
        <f t="shared" ref="T22:T23" si="22">SUM(B22:I22)-J22</f>
        <v>0</v>
      </c>
      <c r="V22" s="291">
        <f>B22-B47</f>
        <v>0</v>
      </c>
      <c r="W22" s="291">
        <f t="shared" ref="W22:AB22" si="23">C22-C47</f>
        <v>0</v>
      </c>
      <c r="X22" s="291">
        <f t="shared" si="23"/>
        <v>0</v>
      </c>
      <c r="Y22" s="291">
        <f t="shared" si="23"/>
        <v>0</v>
      </c>
      <c r="Z22" s="291">
        <f t="shared" si="23"/>
        <v>0</v>
      </c>
      <c r="AA22" s="291">
        <f t="shared" si="23"/>
        <v>0</v>
      </c>
      <c r="AB22" s="291">
        <f t="shared" si="23"/>
        <v>0</v>
      </c>
      <c r="AC22" s="291">
        <f>I22-I47</f>
        <v>0</v>
      </c>
      <c r="AD22" s="295">
        <f>J22-J47</f>
        <v>0</v>
      </c>
      <c r="AG22" s="290"/>
      <c r="AH22" s="290"/>
      <c r="AI22" s="290"/>
      <c r="AJ22" s="290"/>
      <c r="AK22" s="290"/>
      <c r="AL22" s="290"/>
    </row>
    <row r="23" spans="1:40" ht="15" customHeight="1" thickBot="1" x14ac:dyDescent="0.3">
      <c r="A23" s="22" t="s">
        <v>30</v>
      </c>
      <c r="B23" s="23">
        <f>B10-B15-B20</f>
        <v>0</v>
      </c>
      <c r="C23" s="23">
        <f t="shared" ref="C23:J23" si="24">C10-C15-C20</f>
        <v>0</v>
      </c>
      <c r="D23" s="23">
        <f t="shared" si="24"/>
        <v>0</v>
      </c>
      <c r="E23" s="23">
        <f t="shared" si="24"/>
        <v>0</v>
      </c>
      <c r="F23" s="23">
        <f t="shared" si="24"/>
        <v>0</v>
      </c>
      <c r="G23" s="23">
        <f t="shared" si="24"/>
        <v>0</v>
      </c>
      <c r="H23" s="23">
        <f t="shared" si="24"/>
        <v>0</v>
      </c>
      <c r="I23" s="23">
        <f t="shared" si="24"/>
        <v>0</v>
      </c>
      <c r="J23" s="14">
        <f t="shared" si="24"/>
        <v>0</v>
      </c>
      <c r="L23" s="292">
        <f>B10-B15-B20-B23</f>
        <v>0</v>
      </c>
      <c r="M23" s="291">
        <f t="shared" ref="M23:S23" si="25">C10-C15-C20-C23</f>
        <v>0</v>
      </c>
      <c r="N23" s="291">
        <f t="shared" si="25"/>
        <v>0</v>
      </c>
      <c r="O23" s="291">
        <f t="shared" si="25"/>
        <v>0</v>
      </c>
      <c r="P23" s="291">
        <f t="shared" si="25"/>
        <v>0</v>
      </c>
      <c r="Q23" s="291">
        <f t="shared" si="25"/>
        <v>0</v>
      </c>
      <c r="R23" s="291">
        <f t="shared" si="25"/>
        <v>0</v>
      </c>
      <c r="S23" s="291">
        <f t="shared" si="25"/>
        <v>0</v>
      </c>
      <c r="T23" s="295">
        <f t="shared" si="22"/>
        <v>0</v>
      </c>
      <c r="AF23" s="292">
        <f>B23-'BS old'!$F$31</f>
        <v>0</v>
      </c>
      <c r="AG23" s="291">
        <f>C23-'BS old'!$F$32</f>
        <v>0</v>
      </c>
      <c r="AH23" s="291">
        <f>D23-'BS old'!$F$33</f>
        <v>0</v>
      </c>
      <c r="AI23" s="291">
        <f>E23-'BS old'!$F$34</f>
        <v>0</v>
      </c>
      <c r="AJ23" s="291">
        <f>F23-'BS old'!$F$35</f>
        <v>0</v>
      </c>
      <c r="AK23" s="291">
        <f>G23-'BS old'!$F$36</f>
        <v>0</v>
      </c>
      <c r="AL23" s="291">
        <f>H23-'BS old'!$F$37</f>
        <v>0</v>
      </c>
      <c r="AM23" s="291">
        <f>I23-'BS old'!$F$38</f>
        <v>0</v>
      </c>
      <c r="AN23" s="295">
        <f>J23-'BS old'!$F$30</f>
        <v>0</v>
      </c>
    </row>
    <row r="24" spans="1:40" ht="15.75" thickTop="1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</row>
    <row r="25" spans="1:40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</row>
    <row r="26" spans="1:40" ht="15.75" thickBot="1" x14ac:dyDescent="0.3">
      <c r="A26" s="17" t="s">
        <v>15</v>
      </c>
      <c r="B26" s="17"/>
      <c r="C26" s="17"/>
      <c r="D26" s="17"/>
      <c r="E26" s="17"/>
      <c r="F26" s="17"/>
      <c r="G26" s="17"/>
      <c r="H26" s="17"/>
      <c r="I26" s="17"/>
      <c r="J26" s="17"/>
    </row>
    <row r="27" spans="1:40" ht="16.5" thickTop="1" thickBot="1" x14ac:dyDescent="0.3">
      <c r="A27" s="953" t="s">
        <v>55</v>
      </c>
      <c r="B27" s="955" t="s">
        <v>3</v>
      </c>
      <c r="C27" s="961"/>
      <c r="D27" s="961"/>
      <c r="E27" s="961"/>
      <c r="F27" s="961"/>
      <c r="G27" s="961"/>
      <c r="H27" s="961"/>
      <c r="I27" s="961"/>
      <c r="J27" s="956"/>
      <c r="K27" s="298"/>
    </row>
    <row r="28" spans="1:40" ht="60.75" customHeight="1" thickTop="1" thickBot="1" x14ac:dyDescent="0.3">
      <c r="A28" s="960"/>
      <c r="B28" s="133" t="s">
        <v>51</v>
      </c>
      <c r="C28" s="134" t="s">
        <v>459</v>
      </c>
      <c r="D28" s="133" t="s">
        <v>52</v>
      </c>
      <c r="E28" s="134" t="s">
        <v>458</v>
      </c>
      <c r="F28" s="133" t="s">
        <v>53</v>
      </c>
      <c r="G28" s="133" t="s">
        <v>54</v>
      </c>
      <c r="H28" s="134" t="s">
        <v>410</v>
      </c>
      <c r="I28" s="133" t="s">
        <v>411</v>
      </c>
      <c r="J28" s="133" t="s">
        <v>14</v>
      </c>
    </row>
    <row r="29" spans="1:40" ht="15" customHeight="1" thickTop="1" thickBot="1" x14ac:dyDescent="0.3">
      <c r="A29" s="38" t="s">
        <v>25</v>
      </c>
      <c r="B29" s="39"/>
      <c r="C29" s="39"/>
      <c r="D29" s="39"/>
      <c r="E29" s="39"/>
      <c r="F29" s="39"/>
      <c r="G29" s="39"/>
      <c r="H29" s="39"/>
      <c r="I29" s="39"/>
      <c r="J29" s="40"/>
      <c r="K29" s="298"/>
    </row>
    <row r="30" spans="1:40" ht="15" customHeight="1" thickTop="1" thickBot="1" x14ac:dyDescent="0.3">
      <c r="A30" s="41" t="s">
        <v>26</v>
      </c>
      <c r="B30" s="19"/>
      <c r="C30" s="19"/>
      <c r="D30" s="19"/>
      <c r="E30" s="19"/>
      <c r="F30" s="42"/>
      <c r="G30" s="19"/>
      <c r="H30" s="19"/>
      <c r="I30" s="19"/>
      <c r="J30" s="12">
        <f>SUM(B30:H30)</f>
        <v>0</v>
      </c>
      <c r="T30" s="295">
        <f>SUM(B30:I30)-J30</f>
        <v>0</v>
      </c>
    </row>
    <row r="31" spans="1:40" ht="15" customHeight="1" thickBot="1" x14ac:dyDescent="0.3">
      <c r="A31" s="11" t="s">
        <v>27</v>
      </c>
      <c r="B31" s="19"/>
      <c r="C31" s="19"/>
      <c r="D31" s="19"/>
      <c r="E31" s="19"/>
      <c r="F31" s="43"/>
      <c r="G31" s="19"/>
      <c r="H31" s="19"/>
      <c r="I31" s="19"/>
      <c r="J31" s="12">
        <f t="shared" ref="J31:J33" si="26">SUM(B31:H31)</f>
        <v>0</v>
      </c>
      <c r="T31" s="295">
        <f t="shared" ref="T31:T33" si="27">SUM(B31:I31)-J31</f>
        <v>0</v>
      </c>
    </row>
    <row r="32" spans="1:40" ht="15" customHeight="1" thickBot="1" x14ac:dyDescent="0.3">
      <c r="A32" s="11" t="s">
        <v>28</v>
      </c>
      <c r="B32" s="19"/>
      <c r="C32" s="19"/>
      <c r="D32" s="19"/>
      <c r="E32" s="19"/>
      <c r="F32" s="43"/>
      <c r="G32" s="19"/>
      <c r="H32" s="19"/>
      <c r="I32" s="19"/>
      <c r="J32" s="12">
        <f t="shared" si="26"/>
        <v>0</v>
      </c>
      <c r="T32" s="295">
        <f t="shared" si="27"/>
        <v>0</v>
      </c>
    </row>
    <row r="33" spans="1:40" ht="15" customHeight="1" thickBot="1" x14ac:dyDescent="0.3">
      <c r="A33" s="11" t="s">
        <v>29</v>
      </c>
      <c r="B33" s="19"/>
      <c r="C33" s="19"/>
      <c r="D33" s="19"/>
      <c r="E33" s="19"/>
      <c r="F33" s="43"/>
      <c r="G33" s="19"/>
      <c r="H33" s="19"/>
      <c r="I33" s="19"/>
      <c r="J33" s="12">
        <f t="shared" si="26"/>
        <v>0</v>
      </c>
      <c r="T33" s="295">
        <f t="shared" si="27"/>
        <v>0</v>
      </c>
    </row>
    <row r="34" spans="1:40" ht="15" customHeight="1" thickBot="1" x14ac:dyDescent="0.3">
      <c r="A34" s="22" t="s">
        <v>30</v>
      </c>
      <c r="B34" s="23">
        <f>B30+B31-B32+B33</f>
        <v>0</v>
      </c>
      <c r="C34" s="23">
        <f>C30+C31-C32+C33</f>
        <v>0</v>
      </c>
      <c r="D34" s="23">
        <f>D30+D31-D32+D33</f>
        <v>0</v>
      </c>
      <c r="E34" s="23">
        <f t="shared" ref="E34:H34" si="28">E30+E31-E32+E33</f>
        <v>0</v>
      </c>
      <c r="F34" s="23">
        <f t="shared" si="28"/>
        <v>0</v>
      </c>
      <c r="G34" s="23">
        <f t="shared" si="28"/>
        <v>0</v>
      </c>
      <c r="H34" s="23">
        <f t="shared" si="28"/>
        <v>0</v>
      </c>
      <c r="I34" s="23">
        <f>I30+I31-I32+I33</f>
        <v>0</v>
      </c>
      <c r="J34" s="14">
        <f>J30+J31-J32+J33</f>
        <v>0</v>
      </c>
      <c r="L34" s="292">
        <f>B30+B31-B32+B33-B34</f>
        <v>0</v>
      </c>
      <c r="M34" s="291">
        <f t="shared" ref="M34:T34" si="29">C30+C31-C32+C33-C34</f>
        <v>0</v>
      </c>
      <c r="N34" s="291">
        <f t="shared" si="29"/>
        <v>0</v>
      </c>
      <c r="O34" s="291">
        <f t="shared" si="29"/>
        <v>0</v>
      </c>
      <c r="P34" s="291">
        <f t="shared" si="29"/>
        <v>0</v>
      </c>
      <c r="Q34" s="291">
        <f t="shared" si="29"/>
        <v>0</v>
      </c>
      <c r="R34" s="291">
        <f t="shared" si="29"/>
        <v>0</v>
      </c>
      <c r="S34" s="291">
        <f t="shared" si="29"/>
        <v>0</v>
      </c>
      <c r="T34" s="291">
        <f t="shared" si="29"/>
        <v>0</v>
      </c>
    </row>
    <row r="35" spans="1:40" ht="15" customHeight="1" thickTop="1" thickBot="1" x14ac:dyDescent="0.3">
      <c r="A35" s="38" t="s">
        <v>31</v>
      </c>
      <c r="B35" s="39"/>
      <c r="C35" s="39"/>
      <c r="D35" s="39"/>
      <c r="E35" s="39"/>
      <c r="F35" s="39"/>
      <c r="G35" s="39"/>
      <c r="H35" s="39"/>
      <c r="I35" s="39"/>
      <c r="J35" s="40"/>
      <c r="L35" s="289"/>
      <c r="T35" s="295"/>
    </row>
    <row r="36" spans="1:40" ht="15" customHeight="1" thickTop="1" thickBot="1" x14ac:dyDescent="0.3">
      <c r="A36" s="41" t="s">
        <v>32</v>
      </c>
      <c r="B36" s="19"/>
      <c r="C36" s="19"/>
      <c r="D36" s="19"/>
      <c r="E36" s="19"/>
      <c r="F36" s="19"/>
      <c r="G36" s="19"/>
      <c r="H36" s="19"/>
      <c r="I36" s="19"/>
      <c r="J36" s="12">
        <f>SUM(B36:H36)</f>
        <v>0</v>
      </c>
      <c r="L36" s="289"/>
      <c r="T36" s="295">
        <f t="shared" ref="T36:T38" si="30">SUM(B36:I36)-J36</f>
        <v>0</v>
      </c>
    </row>
    <row r="37" spans="1:40" ht="15" customHeight="1" thickBot="1" x14ac:dyDescent="0.3">
      <c r="A37" s="11" t="s">
        <v>27</v>
      </c>
      <c r="B37" s="19"/>
      <c r="C37" s="19"/>
      <c r="D37" s="19"/>
      <c r="E37" s="19"/>
      <c r="F37" s="19"/>
      <c r="G37" s="19"/>
      <c r="H37" s="19"/>
      <c r="I37" s="19"/>
      <c r="J37" s="12">
        <f t="shared" ref="J37:J38" si="31">SUM(B37:H37)</f>
        <v>0</v>
      </c>
      <c r="L37" s="289"/>
      <c r="T37" s="295">
        <f t="shared" si="30"/>
        <v>0</v>
      </c>
    </row>
    <row r="38" spans="1:40" ht="15" customHeight="1" thickBot="1" x14ac:dyDescent="0.3">
      <c r="A38" s="11" t="s">
        <v>28</v>
      </c>
      <c r="B38" s="19"/>
      <c r="C38" s="19"/>
      <c r="D38" s="19"/>
      <c r="E38" s="19"/>
      <c r="F38" s="19"/>
      <c r="G38" s="19"/>
      <c r="H38" s="19"/>
      <c r="I38" s="19"/>
      <c r="J38" s="12">
        <f t="shared" si="31"/>
        <v>0</v>
      </c>
      <c r="L38" s="289"/>
      <c r="T38" s="295">
        <f t="shared" si="30"/>
        <v>0</v>
      </c>
    </row>
    <row r="39" spans="1:40" ht="15" customHeight="1" thickBot="1" x14ac:dyDescent="0.3">
      <c r="A39" s="22" t="s">
        <v>30</v>
      </c>
      <c r="B39" s="23">
        <f>B36+B37-B38</f>
        <v>0</v>
      </c>
      <c r="C39" s="23">
        <f>C36+C37-C38</f>
        <v>0</v>
      </c>
      <c r="D39" s="23">
        <f t="shared" ref="D39:I39" si="32">D36+D37-D38</f>
        <v>0</v>
      </c>
      <c r="E39" s="23">
        <f t="shared" si="32"/>
        <v>0</v>
      </c>
      <c r="F39" s="23">
        <f t="shared" si="32"/>
        <v>0</v>
      </c>
      <c r="G39" s="23">
        <f t="shared" si="32"/>
        <v>0</v>
      </c>
      <c r="H39" s="23">
        <f t="shared" si="32"/>
        <v>0</v>
      </c>
      <c r="I39" s="23">
        <f t="shared" si="32"/>
        <v>0</v>
      </c>
      <c r="J39" s="14">
        <f>J36+J37-J38</f>
        <v>0</v>
      </c>
      <c r="L39" s="292">
        <f>B36+B37-B38-B39</f>
        <v>0</v>
      </c>
      <c r="M39" s="291">
        <f t="shared" ref="M39:T39" si="33">C36+C37-C38-C39</f>
        <v>0</v>
      </c>
      <c r="N39" s="291">
        <f t="shared" si="33"/>
        <v>0</v>
      </c>
      <c r="O39" s="291">
        <f t="shared" si="33"/>
        <v>0</v>
      </c>
      <c r="P39" s="291">
        <f t="shared" si="33"/>
        <v>0</v>
      </c>
      <c r="Q39" s="291">
        <f t="shared" si="33"/>
        <v>0</v>
      </c>
      <c r="R39" s="291">
        <f t="shared" si="33"/>
        <v>0</v>
      </c>
      <c r="S39" s="291">
        <f t="shared" si="33"/>
        <v>0</v>
      </c>
      <c r="T39" s="291">
        <f t="shared" si="33"/>
        <v>0</v>
      </c>
    </row>
    <row r="40" spans="1:40" ht="15" customHeight="1" thickTop="1" thickBot="1" x14ac:dyDescent="0.3">
      <c r="A40" s="38" t="s">
        <v>33</v>
      </c>
      <c r="B40" s="39"/>
      <c r="C40" s="39"/>
      <c r="D40" s="39"/>
      <c r="E40" s="39"/>
      <c r="F40" s="39"/>
      <c r="G40" s="39"/>
      <c r="H40" s="39"/>
      <c r="I40" s="39"/>
      <c r="J40" s="40"/>
      <c r="L40" s="289"/>
      <c r="T40" s="295"/>
    </row>
    <row r="41" spans="1:40" ht="15" customHeight="1" thickTop="1" thickBot="1" x14ac:dyDescent="0.3">
      <c r="A41" s="41" t="s">
        <v>32</v>
      </c>
      <c r="B41" s="19"/>
      <c r="C41" s="19"/>
      <c r="D41" s="19"/>
      <c r="E41" s="19"/>
      <c r="F41" s="19"/>
      <c r="G41" s="19"/>
      <c r="H41" s="19"/>
      <c r="I41" s="19"/>
      <c r="J41" s="12">
        <f>SUM(B41:H41)</f>
        <v>0</v>
      </c>
      <c r="L41" s="289"/>
      <c r="T41" s="295">
        <f t="shared" ref="T41:T43" si="34">SUM(B41:I41)-J41</f>
        <v>0</v>
      </c>
    </row>
    <row r="42" spans="1:40" ht="15" customHeight="1" thickBot="1" x14ac:dyDescent="0.3">
      <c r="A42" s="11" t="s">
        <v>27</v>
      </c>
      <c r="B42" s="19"/>
      <c r="C42" s="19"/>
      <c r="D42" s="19"/>
      <c r="E42" s="19"/>
      <c r="F42" s="19"/>
      <c r="G42" s="19"/>
      <c r="H42" s="19"/>
      <c r="I42" s="19"/>
      <c r="J42" s="12">
        <f t="shared" ref="J42:J43" si="35">SUM(B42:H42)</f>
        <v>0</v>
      </c>
      <c r="L42" s="289"/>
      <c r="T42" s="295">
        <f t="shared" si="34"/>
        <v>0</v>
      </c>
    </row>
    <row r="43" spans="1:40" ht="15" customHeight="1" thickBot="1" x14ac:dyDescent="0.3">
      <c r="A43" s="11" t="s">
        <v>28</v>
      </c>
      <c r="B43" s="19"/>
      <c r="C43" s="19"/>
      <c r="D43" s="19"/>
      <c r="E43" s="19"/>
      <c r="F43" s="19"/>
      <c r="G43" s="19"/>
      <c r="H43" s="19"/>
      <c r="I43" s="19"/>
      <c r="J43" s="12">
        <f t="shared" si="35"/>
        <v>0</v>
      </c>
      <c r="L43" s="289"/>
      <c r="T43" s="295">
        <f t="shared" si="34"/>
        <v>0</v>
      </c>
    </row>
    <row r="44" spans="1:40" ht="15" customHeight="1" thickBot="1" x14ac:dyDescent="0.3">
      <c r="A44" s="22" t="s">
        <v>30</v>
      </c>
      <c r="B44" s="23">
        <f>B41+B42-B43</f>
        <v>0</v>
      </c>
      <c r="C44" s="23">
        <f>C41+C42-C43</f>
        <v>0</v>
      </c>
      <c r="D44" s="23">
        <f t="shared" ref="D44:I44" si="36">D41+D42-D43</f>
        <v>0</v>
      </c>
      <c r="E44" s="23">
        <f t="shared" si="36"/>
        <v>0</v>
      </c>
      <c r="F44" s="23">
        <f t="shared" si="36"/>
        <v>0</v>
      </c>
      <c r="G44" s="23">
        <f t="shared" si="36"/>
        <v>0</v>
      </c>
      <c r="H44" s="23">
        <f t="shared" si="36"/>
        <v>0</v>
      </c>
      <c r="I44" s="23">
        <f t="shared" si="36"/>
        <v>0</v>
      </c>
      <c r="J44" s="14">
        <f>J41+J42-J43</f>
        <v>0</v>
      </c>
      <c r="L44" s="292">
        <f>B41+B42-B43-B44</f>
        <v>0</v>
      </c>
      <c r="M44" s="291">
        <f t="shared" ref="M44:T44" si="37">C41+C42-C43-C44</f>
        <v>0</v>
      </c>
      <c r="N44" s="291">
        <f t="shared" si="37"/>
        <v>0</v>
      </c>
      <c r="O44" s="291">
        <f t="shared" si="37"/>
        <v>0</v>
      </c>
      <c r="P44" s="291">
        <f t="shared" si="37"/>
        <v>0</v>
      </c>
      <c r="Q44" s="291">
        <f t="shared" si="37"/>
        <v>0</v>
      </c>
      <c r="R44" s="291">
        <f t="shared" si="37"/>
        <v>0</v>
      </c>
      <c r="S44" s="291">
        <f t="shared" si="37"/>
        <v>0</v>
      </c>
      <c r="T44" s="291">
        <f t="shared" si="37"/>
        <v>0</v>
      </c>
    </row>
    <row r="45" spans="1:40" ht="15" customHeight="1" thickTop="1" thickBot="1" x14ac:dyDescent="0.3">
      <c r="A45" s="38" t="s">
        <v>34</v>
      </c>
      <c r="B45" s="39"/>
      <c r="C45" s="39"/>
      <c r="D45" s="39"/>
      <c r="E45" s="39"/>
      <c r="F45" s="39"/>
      <c r="G45" s="39"/>
      <c r="H45" s="39"/>
      <c r="I45" s="39"/>
      <c r="J45" s="40"/>
      <c r="L45" s="289"/>
      <c r="T45" s="295"/>
    </row>
    <row r="46" spans="1:40" ht="15" customHeight="1" thickTop="1" thickBot="1" x14ac:dyDescent="0.3">
      <c r="A46" s="41" t="s">
        <v>32</v>
      </c>
      <c r="B46" s="19">
        <f>B30-B36-B41</f>
        <v>0</v>
      </c>
      <c r="C46" s="19">
        <f t="shared" ref="C46:J46" si="38">C30-C36-C41</f>
        <v>0</v>
      </c>
      <c r="D46" s="19">
        <f t="shared" si="38"/>
        <v>0</v>
      </c>
      <c r="E46" s="19">
        <f t="shared" si="38"/>
        <v>0</v>
      </c>
      <c r="F46" s="19">
        <f t="shared" si="38"/>
        <v>0</v>
      </c>
      <c r="G46" s="19">
        <f t="shared" si="38"/>
        <v>0</v>
      </c>
      <c r="H46" s="19">
        <f t="shared" si="38"/>
        <v>0</v>
      </c>
      <c r="I46" s="19">
        <f t="shared" si="38"/>
        <v>0</v>
      </c>
      <c r="J46" s="12">
        <f t="shared" si="38"/>
        <v>0</v>
      </c>
      <c r="L46" s="292">
        <f>B30-B36-B41-B46</f>
        <v>0</v>
      </c>
      <c r="M46" s="291">
        <f t="shared" ref="M46:S46" si="39">C30-C36-C41-C46</f>
        <v>0</v>
      </c>
      <c r="N46" s="291">
        <f t="shared" si="39"/>
        <v>0</v>
      </c>
      <c r="O46" s="291">
        <f t="shared" si="39"/>
        <v>0</v>
      </c>
      <c r="P46" s="291">
        <f t="shared" si="39"/>
        <v>0</v>
      </c>
      <c r="Q46" s="291">
        <f t="shared" si="39"/>
        <v>0</v>
      </c>
      <c r="R46" s="291">
        <f t="shared" si="39"/>
        <v>0</v>
      </c>
      <c r="S46" s="291">
        <f t="shared" si="39"/>
        <v>0</v>
      </c>
      <c r="T46" s="295">
        <f t="shared" ref="T46:T47" si="40">SUM(B46:I46)-J46</f>
        <v>0</v>
      </c>
    </row>
    <row r="47" spans="1:40" ht="15" customHeight="1" thickBot="1" x14ac:dyDescent="0.3">
      <c r="A47" s="22" t="s">
        <v>30</v>
      </c>
      <c r="B47" s="23">
        <f>B34-B39-B44</f>
        <v>0</v>
      </c>
      <c r="C47" s="23">
        <f t="shared" ref="C47:J47" si="41">C34-C39-C44</f>
        <v>0</v>
      </c>
      <c r="D47" s="23">
        <f t="shared" si="41"/>
        <v>0</v>
      </c>
      <c r="E47" s="23">
        <f t="shared" si="41"/>
        <v>0</v>
      </c>
      <c r="F47" s="23">
        <f t="shared" si="41"/>
        <v>0</v>
      </c>
      <c r="G47" s="23">
        <f t="shared" si="41"/>
        <v>0</v>
      </c>
      <c r="H47" s="23">
        <f t="shared" si="41"/>
        <v>0</v>
      </c>
      <c r="I47" s="23">
        <f t="shared" si="41"/>
        <v>0</v>
      </c>
      <c r="J47" s="14">
        <f t="shared" si="41"/>
        <v>0</v>
      </c>
      <c r="L47" s="292">
        <f>B34-B39-B44-B47</f>
        <v>0</v>
      </c>
      <c r="M47" s="291">
        <f t="shared" ref="M47:S47" si="42">C34-C39-C44-C47</f>
        <v>0</v>
      </c>
      <c r="N47" s="291">
        <f t="shared" si="42"/>
        <v>0</v>
      </c>
      <c r="O47" s="291">
        <f t="shared" si="42"/>
        <v>0</v>
      </c>
      <c r="P47" s="291">
        <f t="shared" si="42"/>
        <v>0</v>
      </c>
      <c r="Q47" s="291">
        <f t="shared" si="42"/>
        <v>0</v>
      </c>
      <c r="R47" s="291">
        <f t="shared" si="42"/>
        <v>0</v>
      </c>
      <c r="S47" s="291">
        <f t="shared" si="42"/>
        <v>0</v>
      </c>
      <c r="T47" s="295">
        <f t="shared" si="40"/>
        <v>0</v>
      </c>
      <c r="AF47" s="292">
        <f>B47-'BS old'!$G$31</f>
        <v>0</v>
      </c>
      <c r="AG47" s="291">
        <f>C47-'BS old'!$G$32</f>
        <v>0</v>
      </c>
      <c r="AH47" s="291">
        <f>D47-'BS old'!$G$33</f>
        <v>0</v>
      </c>
      <c r="AI47" s="291">
        <f>E47-'BS old'!$G$34</f>
        <v>0</v>
      </c>
      <c r="AJ47" s="291">
        <f>F47-'BS old'!$G$35</f>
        <v>0</v>
      </c>
      <c r="AK47" s="291">
        <f>G47-'BS old'!$G$36</f>
        <v>0</v>
      </c>
      <c r="AL47" s="291">
        <f>H47-'BS old'!$G$37</f>
        <v>0</v>
      </c>
      <c r="AM47" s="291">
        <f>I47-'BS old'!$G$38</f>
        <v>0</v>
      </c>
      <c r="AN47" s="295">
        <f>J47-'BS old'!$G$30</f>
        <v>0</v>
      </c>
    </row>
    <row r="48" spans="1:40" ht="15.75" thickTop="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</row>
    <row r="49" spans="1:10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</row>
    <row r="50" spans="1:10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</row>
  </sheetData>
  <mergeCells count="7">
    <mergeCell ref="V1:AD1"/>
    <mergeCell ref="AF1:AN1"/>
    <mergeCell ref="A27:A28"/>
    <mergeCell ref="B27:J27"/>
    <mergeCell ref="A3:A4"/>
    <mergeCell ref="B3:J3"/>
    <mergeCell ref="L1:T1"/>
  </mergeCells>
  <conditionalFormatting sqref="L6:T23 V6:AD22 AF10:AN29">
    <cfRule type="cellIs" dxfId="191" priority="61" operator="lessThan">
      <formula>0</formula>
    </cfRule>
    <cfRule type="cellIs" dxfId="190" priority="62" operator="greaterThan">
      <formula>0</formula>
    </cfRule>
  </conditionalFormatting>
  <conditionalFormatting sqref="L30:T47">
    <cfRule type="cellIs" dxfId="189" priority="59" operator="lessThan">
      <formula>0</formula>
    </cfRule>
    <cfRule type="cellIs" dxfId="188" priority="60" operator="greaterThan">
      <formula>0</formula>
    </cfRule>
  </conditionalFormatting>
  <conditionalFormatting sqref="AF30:AN47">
    <cfRule type="cellIs" dxfId="187" priority="57" operator="lessThan">
      <formula>0</formula>
    </cfRule>
    <cfRule type="cellIs" dxfId="186" priority="58" operator="greaterThan">
      <formula>0</formula>
    </cfRule>
  </conditionalFormatting>
  <conditionalFormatting sqref="L30:T47">
    <cfRule type="cellIs" dxfId="185" priority="55" operator="lessThan">
      <formula>0</formula>
    </cfRule>
    <cfRule type="cellIs" dxfId="184" priority="56" operator="greaterThan">
      <formula>0</formula>
    </cfRule>
  </conditionalFormatting>
  <conditionalFormatting sqref="L6:T23">
    <cfRule type="cellIs" dxfId="183" priority="53" operator="lessThan">
      <formula>0</formula>
    </cfRule>
    <cfRule type="cellIs" dxfId="182" priority="54" operator="greaterThan">
      <formula>0</formula>
    </cfRule>
  </conditionalFormatting>
  <conditionalFormatting sqref="L30:T47">
    <cfRule type="cellIs" dxfId="181" priority="51" operator="lessThan">
      <formula>0</formula>
    </cfRule>
    <cfRule type="cellIs" dxfId="180" priority="52" operator="greaterThan">
      <formula>0</formula>
    </cfRule>
  </conditionalFormatting>
  <conditionalFormatting sqref="L30:T47">
    <cfRule type="cellIs" dxfId="179" priority="49" operator="lessThan">
      <formula>0</formula>
    </cfRule>
    <cfRule type="cellIs" dxfId="178" priority="50" operator="greaterThan">
      <formula>0</formula>
    </cfRule>
  </conditionalFormatting>
  <conditionalFormatting sqref="L6:T23">
    <cfRule type="cellIs" dxfId="177" priority="47" operator="lessThan">
      <formula>0</formula>
    </cfRule>
    <cfRule type="cellIs" dxfId="176" priority="48" operator="greaterThan">
      <formula>0</formula>
    </cfRule>
  </conditionalFormatting>
  <conditionalFormatting sqref="L30:T47">
    <cfRule type="cellIs" dxfId="175" priority="45" operator="lessThan">
      <formula>0</formula>
    </cfRule>
    <cfRule type="cellIs" dxfId="174" priority="46" operator="greaterThan">
      <formula>0</formula>
    </cfRule>
  </conditionalFormatting>
  <conditionalFormatting sqref="L30:T47">
    <cfRule type="cellIs" dxfId="173" priority="43" operator="lessThan">
      <formula>0</formula>
    </cfRule>
    <cfRule type="cellIs" dxfId="172" priority="44" operator="greaterThan">
      <formula>0</formula>
    </cfRule>
  </conditionalFormatting>
  <conditionalFormatting sqref="M10:T10 L15:T15 L20:T20 M11:S14 L10:L14 L16:S19 L21:S23">
    <cfRule type="cellIs" dxfId="171" priority="41" operator="lessThan">
      <formula>0</formula>
    </cfRule>
    <cfRule type="cellIs" dxfId="170" priority="42" operator="greaterThan">
      <formula>0</formula>
    </cfRule>
  </conditionalFormatting>
  <conditionalFormatting sqref="T10">
    <cfRule type="cellIs" dxfId="169" priority="39" operator="lessThan">
      <formula>0</formula>
    </cfRule>
    <cfRule type="cellIs" dxfId="168" priority="40" operator="greaterThan">
      <formula>0</formula>
    </cfRule>
  </conditionalFormatting>
  <conditionalFormatting sqref="T15">
    <cfRule type="cellIs" dxfId="167" priority="37" operator="lessThan">
      <formula>0</formula>
    </cfRule>
    <cfRule type="cellIs" dxfId="166" priority="38" operator="greaterThan">
      <formula>0</formula>
    </cfRule>
  </conditionalFormatting>
  <conditionalFormatting sqref="T20">
    <cfRule type="cellIs" dxfId="165" priority="35" operator="lessThan">
      <formula>0</formula>
    </cfRule>
    <cfRule type="cellIs" dxfId="164" priority="36" operator="greaterThan">
      <formula>0</formula>
    </cfRule>
  </conditionalFormatting>
  <conditionalFormatting sqref="T10">
    <cfRule type="cellIs" dxfId="163" priority="33" operator="lessThan">
      <formula>0</formula>
    </cfRule>
    <cfRule type="cellIs" dxfId="162" priority="34" operator="greaterThan">
      <formula>0</formula>
    </cfRule>
  </conditionalFormatting>
  <conditionalFormatting sqref="T15">
    <cfRule type="cellIs" dxfId="161" priority="31" operator="lessThan">
      <formula>0</formula>
    </cfRule>
    <cfRule type="cellIs" dxfId="160" priority="32" operator="greaterThan">
      <formula>0</formula>
    </cfRule>
  </conditionalFormatting>
  <conditionalFormatting sqref="T15">
    <cfRule type="cellIs" dxfId="159" priority="29" operator="lessThan">
      <formula>0</formula>
    </cfRule>
    <cfRule type="cellIs" dxfId="158" priority="30" operator="greaterThan">
      <formula>0</formula>
    </cfRule>
  </conditionalFormatting>
  <conditionalFormatting sqref="T20">
    <cfRule type="cellIs" dxfId="157" priority="27" operator="lessThan">
      <formula>0</formula>
    </cfRule>
    <cfRule type="cellIs" dxfId="156" priority="28" operator="greaterThan">
      <formula>0</formula>
    </cfRule>
  </conditionalFormatting>
  <conditionalFormatting sqref="T20">
    <cfRule type="cellIs" dxfId="155" priority="25" operator="lessThan">
      <formula>0</formula>
    </cfRule>
    <cfRule type="cellIs" dxfId="154" priority="26" operator="greaterThan">
      <formula>0</formula>
    </cfRule>
  </conditionalFormatting>
  <conditionalFormatting sqref="T20">
    <cfRule type="cellIs" dxfId="153" priority="23" operator="lessThan">
      <formula>0</formula>
    </cfRule>
    <cfRule type="cellIs" dxfId="152" priority="24" operator="greaterThan">
      <formula>0</formula>
    </cfRule>
  </conditionalFormatting>
  <conditionalFormatting sqref="L30:T47">
    <cfRule type="cellIs" dxfId="151" priority="21" operator="lessThan">
      <formula>0</formula>
    </cfRule>
    <cfRule type="cellIs" dxfId="150" priority="22" operator="greaterThan">
      <formula>0</formula>
    </cfRule>
  </conditionalFormatting>
  <conditionalFormatting sqref="M34:T34 L39:T39 L44:T44 M35:S38 L34:L38 L40:S43 L45:S47">
    <cfRule type="cellIs" dxfId="149" priority="19" operator="lessThan">
      <formula>0</formula>
    </cfRule>
    <cfRule type="cellIs" dxfId="148" priority="20" operator="greaterThan">
      <formula>0</formula>
    </cfRule>
  </conditionalFormatting>
  <conditionalFormatting sqref="T34">
    <cfRule type="cellIs" dxfId="147" priority="17" operator="lessThan">
      <formula>0</formula>
    </cfRule>
    <cfRule type="cellIs" dxfId="146" priority="18" operator="greaterThan">
      <formula>0</formula>
    </cfRule>
  </conditionalFormatting>
  <conditionalFormatting sqref="T39">
    <cfRule type="cellIs" dxfId="145" priority="15" operator="lessThan">
      <formula>0</formula>
    </cfRule>
    <cfRule type="cellIs" dxfId="144" priority="16" operator="greaterThan">
      <formula>0</formula>
    </cfRule>
  </conditionalFormatting>
  <conditionalFormatting sqref="T44">
    <cfRule type="cellIs" dxfId="143" priority="13" operator="lessThan">
      <formula>0</formula>
    </cfRule>
    <cfRule type="cellIs" dxfId="142" priority="14" operator="greaterThan">
      <formula>0</formula>
    </cfRule>
  </conditionalFormatting>
  <conditionalFormatting sqref="T34">
    <cfRule type="cellIs" dxfId="141" priority="11" operator="lessThan">
      <formula>0</formula>
    </cfRule>
    <cfRule type="cellIs" dxfId="140" priority="12" operator="greaterThan">
      <formula>0</formula>
    </cfRule>
  </conditionalFormatting>
  <conditionalFormatting sqref="T39">
    <cfRule type="cellIs" dxfId="139" priority="9" operator="lessThan">
      <formula>0</formula>
    </cfRule>
    <cfRule type="cellIs" dxfId="138" priority="10" operator="greaterThan">
      <formula>0</formula>
    </cfRule>
  </conditionalFormatting>
  <conditionalFormatting sqref="T39">
    <cfRule type="cellIs" dxfId="137" priority="7" operator="lessThan">
      <formula>0</formula>
    </cfRule>
    <cfRule type="cellIs" dxfId="136" priority="8" operator="greaterThan">
      <formula>0</formula>
    </cfRule>
  </conditionalFormatting>
  <conditionalFormatting sqref="T44">
    <cfRule type="cellIs" dxfId="135" priority="5" operator="lessThan">
      <formula>0</formula>
    </cfRule>
    <cfRule type="cellIs" dxfId="134" priority="6" operator="greaterThan">
      <formula>0</formula>
    </cfRule>
  </conditionalFormatting>
  <conditionalFormatting sqref="T44">
    <cfRule type="cellIs" dxfId="133" priority="3" operator="lessThan">
      <formula>0</formula>
    </cfRule>
    <cfRule type="cellIs" dxfId="132" priority="4" operator="greaterThan">
      <formula>0</formula>
    </cfRule>
  </conditionalFormatting>
  <conditionalFormatting sqref="T44">
    <cfRule type="cellIs" dxfId="131" priority="1" operator="lessThan">
      <formula>0</formula>
    </cfRule>
    <cfRule type="cellIs" dxfId="13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5"/>
  <sheetViews>
    <sheetView showGridLines="0" zoomScaleNormal="100" workbookViewId="0">
      <selection activeCell="A5" sqref="A5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56</v>
      </c>
    </row>
    <row r="2" spans="1:2" ht="21" customHeight="1" thickTop="1" thickBot="1" x14ac:dyDescent="0.3">
      <c r="A2" s="536" t="s">
        <v>55</v>
      </c>
      <c r="B2" s="8" t="s">
        <v>36</v>
      </c>
    </row>
    <row r="3" spans="1:2" ht="23.25" customHeight="1" thickTop="1" thickBot="1" x14ac:dyDescent="0.3">
      <c r="A3" s="9" t="s">
        <v>57</v>
      </c>
      <c r="B3" s="10"/>
    </row>
    <row r="4" spans="1:2" ht="23.25" customHeight="1" thickBot="1" x14ac:dyDescent="0.3">
      <c r="A4" s="13" t="s">
        <v>58</v>
      </c>
      <c r="B4" s="14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71</vt:i4>
      </vt:variant>
      <vt:variant>
        <vt:lpstr>Named Ranges</vt:lpstr>
      </vt:variant>
      <vt:variant>
        <vt:i4>27</vt:i4>
      </vt:variant>
    </vt:vector>
  </HeadingPairs>
  <TitlesOfParts>
    <vt:vector size="98" baseType="lpstr">
      <vt:lpstr>1</vt:lpstr>
      <vt:lpstr>2</vt:lpstr>
      <vt:lpstr>2_tabulka 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12_tabulka c.2</vt:lpstr>
      <vt:lpstr>13</vt:lpstr>
      <vt:lpstr>14_tabulka 1 a 3</vt:lpstr>
      <vt:lpstr>14_tabulka 2 a 4</vt:lpstr>
      <vt:lpstr>15</vt:lpstr>
      <vt:lpstr>16</vt:lpstr>
      <vt:lpstr>16_tabulka c.2</vt:lpstr>
      <vt:lpstr>17</vt:lpstr>
      <vt:lpstr>18</vt:lpstr>
      <vt:lpstr>18_tabulka c.2</vt:lpstr>
      <vt:lpstr>19</vt:lpstr>
      <vt:lpstr>20</vt:lpstr>
      <vt:lpstr>21</vt:lpstr>
      <vt:lpstr>22</vt:lpstr>
      <vt:lpstr>23</vt:lpstr>
      <vt:lpstr>24</vt:lpstr>
      <vt:lpstr>24_tabulky 3 a 4</vt:lpstr>
      <vt:lpstr>25</vt:lpstr>
      <vt:lpstr>26</vt:lpstr>
      <vt:lpstr>27</vt:lpstr>
      <vt:lpstr>28</vt:lpstr>
      <vt:lpstr>29</vt:lpstr>
      <vt:lpstr>30</vt:lpstr>
      <vt:lpstr>31</vt:lpstr>
      <vt:lpstr>32</vt:lpstr>
      <vt:lpstr>32_tabulka 2</vt:lpstr>
      <vt:lpstr>33</vt:lpstr>
      <vt:lpstr>34</vt:lpstr>
      <vt:lpstr>42</vt:lpstr>
      <vt:lpstr>43</vt:lpstr>
      <vt:lpstr>44</vt:lpstr>
      <vt:lpstr>35</vt:lpstr>
      <vt:lpstr>36</vt:lpstr>
      <vt:lpstr>37</vt:lpstr>
      <vt:lpstr>38</vt:lpstr>
      <vt:lpstr>39</vt:lpstr>
      <vt:lpstr>40</vt:lpstr>
      <vt:lpstr>41</vt:lpstr>
      <vt:lpstr>45</vt:lpstr>
      <vt:lpstr>46</vt:lpstr>
      <vt:lpstr>Poznámky</vt:lpstr>
      <vt:lpstr>BS old</vt:lpstr>
      <vt:lpstr>P&amp;L old</vt:lpstr>
      <vt:lpstr>Notes-SK Cover sheet</vt:lpstr>
      <vt:lpstr>BS-SK Statutory old</vt:lpstr>
      <vt:lpstr>IS-SK Statutoryold </vt:lpstr>
      <vt:lpstr>IS-SK Cover sheet</vt:lpstr>
      <vt:lpstr>BS-E Cover sheet</vt:lpstr>
      <vt:lpstr>BS- E Statutory</vt:lpstr>
      <vt:lpstr>IS-E Cover sheet</vt:lpstr>
      <vt:lpstr>IS-E Statutory m</vt:lpstr>
      <vt:lpstr>Notes-E Cover sheet</vt:lpstr>
      <vt:lpstr>G-Cover sheet</vt:lpstr>
      <vt:lpstr>BS-G Cover sheet</vt:lpstr>
      <vt:lpstr>BS - G Statutoryo</vt:lpstr>
      <vt:lpstr>IS-G Cover sheet</vt:lpstr>
      <vt:lpstr>BS-G Statutory</vt:lpstr>
      <vt:lpstr>IS-G Statutory</vt:lpstr>
      <vt:lpstr>Poznámky!_Toc474124192</vt:lpstr>
      <vt:lpstr>'BS - G Statutoryo'!Print_Area</vt:lpstr>
      <vt:lpstr>'BS- E Statutory'!Print_Area</vt:lpstr>
      <vt:lpstr>'BS old'!Print_Area</vt:lpstr>
      <vt:lpstr>'BS-E Cover sheet'!Print_Area</vt:lpstr>
      <vt:lpstr>'BS-G Cover sheet'!Print_Area</vt:lpstr>
      <vt:lpstr>'BS-G Statutory'!Print_Area</vt:lpstr>
      <vt:lpstr>'BS-SK Statutory old'!Print_Area</vt:lpstr>
      <vt:lpstr>'G-Cover sheet'!Print_Area</vt:lpstr>
      <vt:lpstr>'IS-E Cover sheet'!Print_Area</vt:lpstr>
      <vt:lpstr>'IS-E Statutory m'!Print_Area</vt:lpstr>
      <vt:lpstr>'IS-G Cover sheet'!Print_Area</vt:lpstr>
      <vt:lpstr>'IS-G Statutory'!Print_Area</vt:lpstr>
      <vt:lpstr>'IS-SK Cover sheet'!Print_Area</vt:lpstr>
      <vt:lpstr>'IS-SK Statutoryold '!Print_Area</vt:lpstr>
      <vt:lpstr>'Notes-E Cover sheet'!Print_Area</vt:lpstr>
      <vt:lpstr>'Notes-SK Cover sheet'!Print_Area</vt:lpstr>
      <vt:lpstr>'P&amp;L old'!Print_Area</vt:lpstr>
      <vt:lpstr>Poznámky!Print_Area</vt:lpstr>
      <vt:lpstr>'BS - G Statutoryo'!Print_Titles</vt:lpstr>
      <vt:lpstr>'BS- E Statutory'!Print_Titles</vt:lpstr>
      <vt:lpstr>'BS-G Statutory'!Print_Titles</vt:lpstr>
      <vt:lpstr>'BS-SK Statutory old'!Print_Titles</vt:lpstr>
      <vt:lpstr>'IS-E Statutory m'!Print_Titles</vt:lpstr>
      <vt:lpstr>'IS-G Statutory'!Print_Titles</vt:lpstr>
      <vt:lpstr>'IS-SK Statutoryold '!Print_Titles</vt:lpstr>
      <vt:lpstr>Poznámky!Print_Titles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2018-06-01T07:31:23Z</dcterms:modified>
</cp:coreProperties>
</file>