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TLAS\finance\Accounting\AWM\Účtovná závierka 2018\audit 19.2.19\"/>
    </mc:Choice>
  </mc:AlternateContent>
  <xr:revisionPtr revIDLastSave="0" documentId="13_ncr:1_{67D9A69C-1F3C-4BB6-96D1-5164F504A669}" xr6:coauthVersionLast="41" xr6:coauthVersionMax="41" xr10:uidLastSave="{00000000-0000-0000-0000-000000000000}"/>
  <bookViews>
    <workbookView xWindow="-120" yWindow="-120" windowWidth="24240" windowHeight="13140" activeTab="4" xr2:uid="{00000000-000D-0000-FFFF-FFFF00000000}"/>
  </bookViews>
  <sheets>
    <sheet name="Suvaha-Ident" sheetId="4" r:id="rId1"/>
    <sheet name="SuvAkt" sheetId="5" r:id="rId2"/>
    <sheet name="SuvPas" sheetId="6" r:id="rId3"/>
    <sheet name="VykazKomplexVysledku-Ident" sheetId="7" r:id="rId4"/>
    <sheet name="VykazKomplexVysledku " sheetId="8" r:id="rId5"/>
    <sheet name="VykazZmienVI_010118_311218" sheetId="13" r:id="rId6"/>
    <sheet name="VykazZmienVI_010117_311217" sheetId="12" r:id="rId7"/>
  </sheets>
  <externalReferences>
    <externalReference r:id="rId8"/>
  </externalReferences>
  <definedNames>
    <definedName name="DatumOdeslani1">#N/A</definedName>
    <definedName name="DatumVytVystup1">#N/A</definedName>
    <definedName name="_xlnm.Print_Titles" localSheetId="1">SuvAkt!$1:$4</definedName>
    <definedName name="_xlnm.Print_Titles" localSheetId="2">SuvPas!$1:$4</definedName>
    <definedName name="_xlnm.Print_Titles" localSheetId="4">'VykazKomplexVysledku '!$1:$4</definedName>
    <definedName name="ObdobiKumulativu1">#N/A</definedName>
    <definedName name="_xlnm.Print_Area" localSheetId="1">SuvAkt!$A$1:$F$86</definedName>
    <definedName name="_xlnm.Print_Area" localSheetId="2">SuvPas!$A$1:$F$55</definedName>
    <definedName name="_xlnm.Print_Area" localSheetId="4">'VykazKomplexVysledku '!$A$1:$F$55</definedName>
    <definedName name="_xlnm.Print_Area">#N/A</definedName>
    <definedName name="REFBAN1">#N/A</definedName>
    <definedName name="REFNAZBAN1">#N/A</definedName>
    <definedName name="REFOBD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8" i="5" l="1"/>
  <c r="E76" i="5"/>
  <c r="E6" i="5" l="1"/>
  <c r="H13" i="13" l="1"/>
  <c r="E9" i="8"/>
  <c r="E8" i="8"/>
  <c r="E34" i="8"/>
  <c r="E42" i="8"/>
  <c r="E77" i="5" l="1"/>
  <c r="E45" i="6"/>
  <c r="C14" i="13"/>
  <c r="E6" i="8"/>
  <c r="E37" i="8" l="1"/>
  <c r="E5" i="8"/>
  <c r="E7" i="8" s="1"/>
  <c r="E10" i="8"/>
  <c r="E14" i="8"/>
  <c r="E16" i="8"/>
  <c r="E20" i="8"/>
  <c r="E24" i="8"/>
  <c r="E25" i="8"/>
  <c r="E26" i="8"/>
  <c r="E29" i="8"/>
  <c r="E28" i="8" s="1"/>
  <c r="E32" i="8"/>
  <c r="E36" i="8"/>
  <c r="E41" i="8"/>
  <c r="E40" i="8" s="1"/>
  <c r="E43" i="8"/>
  <c r="E48" i="8"/>
  <c r="E47" i="8" s="1"/>
  <c r="E49" i="8"/>
  <c r="E7" i="6"/>
  <c r="E10" i="6"/>
  <c r="E11" i="6"/>
  <c r="E14" i="6"/>
  <c r="E18" i="6"/>
  <c r="E19" i="6"/>
  <c r="E23" i="6"/>
  <c r="E24" i="6"/>
  <c r="E27" i="6"/>
  <c r="E25" i="6" s="1"/>
  <c r="E29" i="6"/>
  <c r="E30" i="6"/>
  <c r="E36" i="6"/>
  <c r="E34" i="6" s="1"/>
  <c r="E39" i="6"/>
  <c r="E38" i="6" s="1"/>
  <c r="E52" i="6"/>
  <c r="E53" i="6"/>
  <c r="E54" i="6"/>
  <c r="F11" i="6"/>
  <c r="E5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9" i="5"/>
  <c r="E80" i="5"/>
  <c r="E81" i="5"/>
  <c r="E82" i="5"/>
  <c r="E83" i="5"/>
  <c r="E84" i="5"/>
  <c r="E85" i="5"/>
  <c r="J22" i="13"/>
  <c r="J21" i="13"/>
  <c r="J20" i="13"/>
  <c r="J18" i="13"/>
  <c r="J16" i="13"/>
  <c r="J15" i="13"/>
  <c r="I14" i="13"/>
  <c r="I23" i="13" s="1"/>
  <c r="H14" i="13"/>
  <c r="G14" i="13"/>
  <c r="F14" i="13"/>
  <c r="F23" i="13" s="1"/>
  <c r="E14" i="13"/>
  <c r="E23" i="13" s="1"/>
  <c r="D14" i="13"/>
  <c r="D23" i="13" s="1"/>
  <c r="B14" i="13"/>
  <c r="B23" i="13" s="1"/>
  <c r="J12" i="13"/>
  <c r="J11" i="13"/>
  <c r="J10" i="13"/>
  <c r="J9" i="13"/>
  <c r="J8" i="13"/>
  <c r="J7" i="13"/>
  <c r="H6" i="13"/>
  <c r="G6" i="13"/>
  <c r="C6" i="13"/>
  <c r="C23" i="13" s="1"/>
  <c r="B4" i="13"/>
  <c r="J4" i="13" s="1"/>
  <c r="J6" i="13" s="1"/>
  <c r="E86" i="5" l="1"/>
  <c r="E28" i="6"/>
  <c r="E20" i="6"/>
  <c r="E9" i="6"/>
  <c r="E17" i="6"/>
  <c r="E37" i="6"/>
  <c r="G23" i="13"/>
  <c r="E35" i="8"/>
  <c r="E44" i="8" s="1"/>
  <c r="E46" i="8" s="1"/>
  <c r="E50" i="8" s="1"/>
  <c r="E55" i="8" s="1"/>
  <c r="J14" i="13"/>
  <c r="F36" i="6"/>
  <c r="Q76" i="5"/>
  <c r="F76" i="5" s="1"/>
  <c r="F6" i="8"/>
  <c r="F9" i="8"/>
  <c r="F14" i="8"/>
  <c r="F37" i="8"/>
  <c r="F34" i="8"/>
  <c r="F32" i="8" s="1"/>
  <c r="F52" i="6"/>
  <c r="F54" i="6"/>
  <c r="F34" i="6"/>
  <c r="F30" i="6"/>
  <c r="F28" i="6" s="1"/>
  <c r="F29" i="6"/>
  <c r="F27" i="6"/>
  <c r="F25" i="6" s="1"/>
  <c r="F24" i="6"/>
  <c r="F20" i="6" s="1"/>
  <c r="F23" i="6"/>
  <c r="F19" i="6"/>
  <c r="F18" i="6"/>
  <c r="Q77" i="5"/>
  <c r="F77" i="5" s="1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8" i="5"/>
  <c r="F79" i="5"/>
  <c r="F80" i="5"/>
  <c r="F81" i="5"/>
  <c r="F82" i="5"/>
  <c r="F83" i="5"/>
  <c r="F84" i="5"/>
  <c r="F85" i="5"/>
  <c r="F5" i="5"/>
  <c r="C6" i="12"/>
  <c r="C23" i="12" s="1"/>
  <c r="J22" i="12"/>
  <c r="J21" i="12"/>
  <c r="J20" i="12"/>
  <c r="J18" i="12"/>
  <c r="J16" i="12"/>
  <c r="J15" i="12"/>
  <c r="I14" i="12"/>
  <c r="I23" i="12" s="1"/>
  <c r="H14" i="12"/>
  <c r="G14" i="12"/>
  <c r="F14" i="12"/>
  <c r="F23" i="12" s="1"/>
  <c r="E14" i="12"/>
  <c r="E23" i="12"/>
  <c r="D14" i="12"/>
  <c r="D23" i="12" s="1"/>
  <c r="C14" i="12"/>
  <c r="B14" i="12"/>
  <c r="B23" i="12" s="1"/>
  <c r="J12" i="12"/>
  <c r="J11" i="12"/>
  <c r="J10" i="12"/>
  <c r="J9" i="12"/>
  <c r="J8" i="12"/>
  <c r="J7" i="12"/>
  <c r="H6" i="12"/>
  <c r="G6" i="12"/>
  <c r="G23" i="12" s="1"/>
  <c r="B4" i="12"/>
  <c r="J4" i="12" s="1"/>
  <c r="J6" i="12" s="1"/>
  <c r="F5" i="8"/>
  <c r="F7" i="8" s="1"/>
  <c r="F8" i="8"/>
  <c r="F10" i="8" s="1"/>
  <c r="F16" i="8"/>
  <c r="F20" i="8"/>
  <c r="F24" i="8"/>
  <c r="F25" i="8"/>
  <c r="F26" i="8"/>
  <c r="F29" i="8"/>
  <c r="F28" i="8" s="1"/>
  <c r="F36" i="8"/>
  <c r="F41" i="8"/>
  <c r="F40" i="8" s="1"/>
  <c r="F43" i="8"/>
  <c r="F48" i="8"/>
  <c r="F49" i="8"/>
  <c r="F53" i="6"/>
  <c r="F45" i="6"/>
  <c r="F39" i="6"/>
  <c r="F38" i="6"/>
  <c r="F37" i="6" s="1"/>
  <c r="F14" i="6"/>
  <c r="F10" i="6"/>
  <c r="F9" i="6" s="1"/>
  <c r="F7" i="6"/>
  <c r="G37" i="8"/>
  <c r="G36" i="8" s="1"/>
  <c r="G54" i="6"/>
  <c r="G36" i="6"/>
  <c r="G34" i="6"/>
  <c r="G11" i="6"/>
  <c r="S19" i="6"/>
  <c r="G19" i="6"/>
  <c r="G17" i="6"/>
  <c r="G21" i="5"/>
  <c r="G26" i="5"/>
  <c r="G30" i="6"/>
  <c r="G27" i="6"/>
  <c r="G25" i="6" s="1"/>
  <c r="G24" i="6"/>
  <c r="G78" i="5"/>
  <c r="G76" i="5" s="1"/>
  <c r="G14" i="6"/>
  <c r="G5" i="5"/>
  <c r="G6" i="5"/>
  <c r="G7" i="5"/>
  <c r="G8" i="5"/>
  <c r="G9" i="5"/>
  <c r="G10" i="5"/>
  <c r="G11" i="5"/>
  <c r="G12" i="5"/>
  <c r="G13" i="5"/>
  <c r="G14" i="5"/>
  <c r="G16" i="5"/>
  <c r="G17" i="5"/>
  <c r="G18" i="5"/>
  <c r="G20" i="5"/>
  <c r="G19" i="5" s="1"/>
  <c r="G22" i="5"/>
  <c r="G23" i="5"/>
  <c r="G24" i="5"/>
  <c r="G27" i="5"/>
  <c r="G28" i="5"/>
  <c r="G29" i="5"/>
  <c r="G30" i="5"/>
  <c r="G31" i="5"/>
  <c r="G32" i="5"/>
  <c r="G33" i="5"/>
  <c r="G34" i="5"/>
  <c r="G35" i="5"/>
  <c r="G36" i="5"/>
  <c r="G41" i="5"/>
  <c r="G43" i="5"/>
  <c r="G44" i="5"/>
  <c r="G42" i="5" s="1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9" i="5"/>
  <c r="G70" i="5"/>
  <c r="G68" i="5" s="1"/>
  <c r="G72" i="5"/>
  <c r="G71" i="5" s="1"/>
  <c r="G73" i="5"/>
  <c r="G74" i="5"/>
  <c r="G75" i="5"/>
  <c r="G79" i="5"/>
  <c r="G81" i="5"/>
  <c r="G82" i="5"/>
  <c r="G80" i="5" s="1"/>
  <c r="G83" i="5"/>
  <c r="G84" i="5"/>
  <c r="G85" i="5"/>
  <c r="G7" i="6"/>
  <c r="G10" i="6"/>
  <c r="G9" i="6" s="1"/>
  <c r="G23" i="6"/>
  <c r="G20" i="6" s="1"/>
  <c r="G29" i="6"/>
  <c r="G39" i="6"/>
  <c r="G38" i="6" s="1"/>
  <c r="G45" i="6"/>
  <c r="G52" i="6"/>
  <c r="G53" i="6"/>
  <c r="G14" i="8"/>
  <c r="G5" i="8"/>
  <c r="G6" i="8"/>
  <c r="G7" i="8" s="1"/>
  <c r="G8" i="8"/>
  <c r="G9" i="8"/>
  <c r="G16" i="8"/>
  <c r="G20" i="8"/>
  <c r="G24" i="8"/>
  <c r="G25" i="8"/>
  <c r="G26" i="8"/>
  <c r="G29" i="8"/>
  <c r="G28" i="8" s="1"/>
  <c r="G34" i="8"/>
  <c r="G32" i="8"/>
  <c r="G41" i="8"/>
  <c r="G40" i="8" s="1"/>
  <c r="G43" i="8"/>
  <c r="G48" i="8"/>
  <c r="G49" i="8"/>
  <c r="H36" i="6"/>
  <c r="H34" i="6" s="1"/>
  <c r="H21" i="5"/>
  <c r="H19" i="5" s="1"/>
  <c r="H15" i="5" s="1"/>
  <c r="H49" i="8"/>
  <c r="H26" i="5"/>
  <c r="H25" i="5"/>
  <c r="H30" i="6"/>
  <c r="H28" i="6" s="1"/>
  <c r="H29" i="6"/>
  <c r="H14" i="8"/>
  <c r="H9" i="8"/>
  <c r="H5" i="5"/>
  <c r="H7" i="6"/>
  <c r="H10" i="6"/>
  <c r="H11" i="6"/>
  <c r="H18" i="6"/>
  <c r="H17" i="6" s="1"/>
  <c r="H23" i="6"/>
  <c r="H24" i="6"/>
  <c r="H27" i="6"/>
  <c r="H25" i="6" s="1"/>
  <c r="H39" i="6"/>
  <c r="H38" i="6" s="1"/>
  <c r="H45" i="6"/>
  <c r="H52" i="6"/>
  <c r="H53" i="6"/>
  <c r="H54" i="6"/>
  <c r="H6" i="5"/>
  <c r="H7" i="5"/>
  <c r="H8" i="5"/>
  <c r="H9" i="5"/>
  <c r="H10" i="5"/>
  <c r="H11" i="5"/>
  <c r="H12" i="5"/>
  <c r="H13" i="5"/>
  <c r="H14" i="5"/>
  <c r="H16" i="5"/>
  <c r="H17" i="5"/>
  <c r="H18" i="5"/>
  <c r="H20" i="5"/>
  <c r="H22" i="5"/>
  <c r="H23" i="5"/>
  <c r="H24" i="5"/>
  <c r="H27" i="5"/>
  <c r="H28" i="5"/>
  <c r="H29" i="5"/>
  <c r="H30" i="5"/>
  <c r="H31" i="5"/>
  <c r="H32" i="5"/>
  <c r="H33" i="5"/>
  <c r="H34" i="5"/>
  <c r="H35" i="5"/>
  <c r="H36" i="5"/>
  <c r="H38" i="5"/>
  <c r="H39" i="5"/>
  <c r="H41" i="5"/>
  <c r="H43" i="5"/>
  <c r="H42" i="5"/>
  <c r="H40" i="5" s="1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9" i="5"/>
  <c r="H70" i="5"/>
  <c r="H72" i="5"/>
  <c r="H73" i="5"/>
  <c r="H74" i="5"/>
  <c r="H75" i="5"/>
  <c r="H77" i="5"/>
  <c r="H78" i="5"/>
  <c r="H76" i="5"/>
  <c r="H79" i="5"/>
  <c r="H81" i="5"/>
  <c r="H82" i="5"/>
  <c r="H83" i="5"/>
  <c r="H84" i="5"/>
  <c r="H85" i="5"/>
  <c r="H43" i="8"/>
  <c r="H5" i="8"/>
  <c r="H6" i="8"/>
  <c r="H8" i="8"/>
  <c r="H16" i="8"/>
  <c r="H20" i="8"/>
  <c r="H24" i="8"/>
  <c r="H25" i="8"/>
  <c r="H26" i="8"/>
  <c r="H29" i="8"/>
  <c r="H28" i="8" s="1"/>
  <c r="H34" i="8"/>
  <c r="H32" i="8"/>
  <c r="H37" i="8"/>
  <c r="H36" i="8"/>
  <c r="H41" i="8"/>
  <c r="H40" i="8"/>
  <c r="H48" i="8"/>
  <c r="H47" i="8"/>
  <c r="I9" i="8"/>
  <c r="I43" i="8"/>
  <c r="I37" i="8"/>
  <c r="I36" i="8"/>
  <c r="I20" i="5"/>
  <c r="I48" i="8"/>
  <c r="I11" i="6"/>
  <c r="I9" i="6" s="1"/>
  <c r="I29" i="6"/>
  <c r="I34" i="8"/>
  <c r="I32" i="8"/>
  <c r="I5" i="5"/>
  <c r="I73" i="5"/>
  <c r="I74" i="5"/>
  <c r="I6" i="5"/>
  <c r="I7" i="5"/>
  <c r="I8" i="5"/>
  <c r="I9" i="5"/>
  <c r="I10" i="5"/>
  <c r="I11" i="5"/>
  <c r="I12" i="5"/>
  <c r="I13" i="5"/>
  <c r="I14" i="5"/>
  <c r="I16" i="5"/>
  <c r="I17" i="5"/>
  <c r="I18" i="5"/>
  <c r="I21" i="5"/>
  <c r="I19" i="5"/>
  <c r="I22" i="5"/>
  <c r="I23" i="5"/>
  <c r="I24" i="5"/>
  <c r="I26" i="5"/>
  <c r="I25" i="5"/>
  <c r="I27" i="5"/>
  <c r="I28" i="5"/>
  <c r="I29" i="5"/>
  <c r="I30" i="5"/>
  <c r="I31" i="5"/>
  <c r="I32" i="5"/>
  <c r="I33" i="5"/>
  <c r="I34" i="5"/>
  <c r="I35" i="5"/>
  <c r="I36" i="5"/>
  <c r="I38" i="5"/>
  <c r="I37" i="5"/>
  <c r="I39" i="5"/>
  <c r="I41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9" i="5"/>
  <c r="I70" i="5"/>
  <c r="I68" i="5" s="1"/>
  <c r="I72" i="5"/>
  <c r="I75" i="5"/>
  <c r="I77" i="5"/>
  <c r="I76" i="5"/>
  <c r="I78" i="5"/>
  <c r="I79" i="5"/>
  <c r="I81" i="5"/>
  <c r="I80" i="5"/>
  <c r="I82" i="5"/>
  <c r="I83" i="5"/>
  <c r="I84" i="5"/>
  <c r="I85" i="5"/>
  <c r="I7" i="6"/>
  <c r="I10" i="6"/>
  <c r="I18" i="6"/>
  <c r="I17" i="6"/>
  <c r="I23" i="6"/>
  <c r="I24" i="6"/>
  <c r="I20" i="6" s="1"/>
  <c r="I27" i="6"/>
  <c r="I25" i="6" s="1"/>
  <c r="I30" i="6"/>
  <c r="I36" i="6"/>
  <c r="I34" i="6" s="1"/>
  <c r="I39" i="6"/>
  <c r="I38" i="6"/>
  <c r="I45" i="6"/>
  <c r="I52" i="6"/>
  <c r="I53" i="6"/>
  <c r="I54" i="6"/>
  <c r="I5" i="8"/>
  <c r="I6" i="8"/>
  <c r="I8" i="8"/>
  <c r="I10" i="8" s="1"/>
  <c r="I14" i="8"/>
  <c r="I16" i="8"/>
  <c r="I20" i="8"/>
  <c r="I24" i="8"/>
  <c r="I25" i="8"/>
  <c r="I26" i="8"/>
  <c r="I29" i="8"/>
  <c r="I28" i="8"/>
  <c r="I41" i="8"/>
  <c r="I40" i="8" s="1"/>
  <c r="I47" i="8"/>
  <c r="J23" i="6"/>
  <c r="K43" i="8"/>
  <c r="K48" i="8"/>
  <c r="J38" i="5"/>
  <c r="J21" i="5"/>
  <c r="J27" i="5"/>
  <c r="K21" i="5"/>
  <c r="J18" i="6"/>
  <c r="J17" i="6" s="1"/>
  <c r="K74" i="5"/>
  <c r="K26" i="5"/>
  <c r="K25" i="5"/>
  <c r="K27" i="5"/>
  <c r="K73" i="5"/>
  <c r="K47" i="8"/>
  <c r="K5" i="8"/>
  <c r="K6" i="8"/>
  <c r="K8" i="8"/>
  <c r="K9" i="8"/>
  <c r="K14" i="8"/>
  <c r="K16" i="8"/>
  <c r="K20" i="8"/>
  <c r="K24" i="8"/>
  <c r="K25" i="8"/>
  <c r="K26" i="8"/>
  <c r="K29" i="8"/>
  <c r="K28" i="8" s="1"/>
  <c r="K34" i="8"/>
  <c r="K32" i="8"/>
  <c r="K37" i="8"/>
  <c r="K36" i="8" s="1"/>
  <c r="K41" i="8"/>
  <c r="K40" i="8" s="1"/>
  <c r="J43" i="8"/>
  <c r="J47" i="8"/>
  <c r="J41" i="8"/>
  <c r="J40" i="8" s="1"/>
  <c r="J37" i="8"/>
  <c r="J36" i="8"/>
  <c r="J34" i="8"/>
  <c r="J32" i="8" s="1"/>
  <c r="J25" i="8"/>
  <c r="J26" i="8"/>
  <c r="J24" i="8"/>
  <c r="J16" i="8"/>
  <c r="J14" i="8"/>
  <c r="J9" i="8"/>
  <c r="J8" i="8"/>
  <c r="J10" i="8" s="1"/>
  <c r="J6" i="8"/>
  <c r="J7" i="8" s="1"/>
  <c r="J5" i="8"/>
  <c r="K23" i="6"/>
  <c r="K20" i="6" s="1"/>
  <c r="K18" i="6"/>
  <c r="K17" i="6" s="1"/>
  <c r="K7" i="6"/>
  <c r="K10" i="6"/>
  <c r="K11" i="6"/>
  <c r="K9" i="6" s="1"/>
  <c r="K24" i="6"/>
  <c r="K27" i="6"/>
  <c r="K25" i="6" s="1"/>
  <c r="K29" i="6"/>
  <c r="K30" i="6"/>
  <c r="K28" i="6" s="1"/>
  <c r="K36" i="6"/>
  <c r="K34" i="6" s="1"/>
  <c r="K39" i="6"/>
  <c r="K38" i="6"/>
  <c r="K45" i="6"/>
  <c r="K52" i="6"/>
  <c r="K53" i="6"/>
  <c r="K54" i="6"/>
  <c r="J27" i="6"/>
  <c r="J25" i="6" s="1"/>
  <c r="J7" i="6"/>
  <c r="J11" i="6"/>
  <c r="J24" i="6"/>
  <c r="J20" i="6" s="1"/>
  <c r="J29" i="6"/>
  <c r="J28" i="6" s="1"/>
  <c r="J30" i="6"/>
  <c r="J36" i="6"/>
  <c r="J34" i="6"/>
  <c r="J39" i="6"/>
  <c r="J38" i="6" s="1"/>
  <c r="J45" i="6"/>
  <c r="J52" i="6"/>
  <c r="J54" i="6"/>
  <c r="K5" i="5"/>
  <c r="K6" i="5"/>
  <c r="J5" i="5"/>
  <c r="K38" i="5"/>
  <c r="K37" i="5" s="1"/>
  <c r="K16" i="5"/>
  <c r="K17" i="5"/>
  <c r="K18" i="5"/>
  <c r="K20" i="5"/>
  <c r="K19" i="5" s="1"/>
  <c r="K15" i="5" s="1"/>
  <c r="K22" i="5"/>
  <c r="K23" i="5"/>
  <c r="K24" i="5"/>
  <c r="K39" i="5"/>
  <c r="K41" i="5"/>
  <c r="K43" i="5"/>
  <c r="K42" i="5" s="1"/>
  <c r="K40" i="5" s="1"/>
  <c r="K62" i="5"/>
  <c r="K63" i="5"/>
  <c r="K64" i="5"/>
  <c r="K65" i="5"/>
  <c r="K66" i="5"/>
  <c r="K69" i="5"/>
  <c r="K70" i="5"/>
  <c r="K72" i="5"/>
  <c r="K71" i="5"/>
  <c r="K77" i="5"/>
  <c r="K78" i="5"/>
  <c r="K76" i="5" s="1"/>
  <c r="K79" i="5"/>
  <c r="K81" i="5"/>
  <c r="K80" i="5" s="1"/>
  <c r="K82" i="5"/>
  <c r="J6" i="5"/>
  <c r="J20" i="5"/>
  <c r="J19" i="5" s="1"/>
  <c r="J26" i="5"/>
  <c r="J25" i="5" s="1"/>
  <c r="J43" i="5"/>
  <c r="J42" i="5" s="1"/>
  <c r="J40" i="5" s="1"/>
  <c r="J63" i="5"/>
  <c r="J64" i="5"/>
  <c r="J65" i="5"/>
  <c r="J78" i="5"/>
  <c r="J82" i="5"/>
  <c r="J80" i="5" s="1"/>
  <c r="J74" i="5"/>
  <c r="J73" i="5"/>
  <c r="J69" i="5"/>
  <c r="J72" i="5"/>
  <c r="J71" i="5" s="1"/>
  <c r="J67" i="5" s="1"/>
  <c r="J20" i="8"/>
  <c r="J62" i="5"/>
  <c r="J53" i="6"/>
  <c r="J7" i="5"/>
  <c r="J8" i="5"/>
  <c r="J9" i="5"/>
  <c r="J10" i="5"/>
  <c r="J11" i="5"/>
  <c r="J12" i="5"/>
  <c r="J13" i="5"/>
  <c r="J14" i="5"/>
  <c r="J16" i="5"/>
  <c r="J17" i="5"/>
  <c r="J18" i="5"/>
  <c r="J22" i="5"/>
  <c r="J23" i="5"/>
  <c r="J24" i="5"/>
  <c r="J28" i="5"/>
  <c r="J29" i="5"/>
  <c r="J30" i="5"/>
  <c r="J31" i="5"/>
  <c r="J32" i="5"/>
  <c r="J33" i="5"/>
  <c r="J34" i="5"/>
  <c r="J35" i="5"/>
  <c r="J36" i="5"/>
  <c r="J39" i="5"/>
  <c r="J41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6" i="5"/>
  <c r="J70" i="5"/>
  <c r="J68" i="5" s="1"/>
  <c r="J75" i="5"/>
  <c r="J77" i="5"/>
  <c r="J76" i="5"/>
  <c r="J79" i="5"/>
  <c r="J81" i="5"/>
  <c r="J83" i="5"/>
  <c r="J84" i="5"/>
  <c r="J85" i="5"/>
  <c r="J29" i="8"/>
  <c r="J28" i="8"/>
  <c r="J10" i="6"/>
  <c r="J9" i="6" s="1"/>
  <c r="K31" i="5"/>
  <c r="H80" i="5"/>
  <c r="K37" i="6"/>
  <c r="H9" i="6"/>
  <c r="E5" i="6" l="1"/>
  <c r="E55" i="6" s="1"/>
  <c r="I15" i="5"/>
  <c r="J37" i="5"/>
  <c r="I28" i="6"/>
  <c r="I35" i="8"/>
  <c r="I42" i="5"/>
  <c r="I40" i="5" s="1"/>
  <c r="G35" i="8"/>
  <c r="F47" i="8"/>
  <c r="F17" i="6"/>
  <c r="K10" i="8"/>
  <c r="H35" i="8"/>
  <c r="H10" i="8"/>
  <c r="H71" i="5"/>
  <c r="H67" i="5" s="1"/>
  <c r="H86" i="5" s="1"/>
  <c r="G40" i="5"/>
  <c r="G25" i="5"/>
  <c r="G15" i="5" s="1"/>
  <c r="G86" i="5" s="1"/>
  <c r="F5" i="6"/>
  <c r="F55" i="6" s="1"/>
  <c r="F86" i="5"/>
  <c r="K68" i="5"/>
  <c r="K67" i="5" s="1"/>
  <c r="J35" i="8"/>
  <c r="I71" i="5"/>
  <c r="I67" i="5" s="1"/>
  <c r="I86" i="5" s="1"/>
  <c r="H7" i="8"/>
  <c r="H68" i="5"/>
  <c r="H20" i="6"/>
  <c r="G47" i="8"/>
  <c r="G28" i="6"/>
  <c r="F35" i="8"/>
  <c r="K35" i="8"/>
  <c r="H44" i="8"/>
  <c r="H46" i="8" s="1"/>
  <c r="H50" i="8" s="1"/>
  <c r="H55" i="8" s="1"/>
  <c r="K7" i="8"/>
  <c r="I7" i="8"/>
  <c r="G10" i="8"/>
  <c r="G44" i="8"/>
  <c r="G46" i="8" s="1"/>
  <c r="G50" i="8" s="1"/>
  <c r="G55" i="8" s="1"/>
  <c r="I37" i="6"/>
  <c r="H37" i="6"/>
  <c r="J37" i="6"/>
  <c r="G37" i="6"/>
  <c r="J15" i="5"/>
  <c r="J86" i="5" s="1"/>
  <c r="J88" i="5" s="1"/>
  <c r="K5" i="6"/>
  <c r="K55" i="6" s="1"/>
  <c r="J44" i="8"/>
  <c r="J46" i="8" s="1"/>
  <c r="J50" i="8" s="1"/>
  <c r="J55" i="8" s="1"/>
  <c r="K86" i="5"/>
  <c r="K88" i="5" s="1"/>
  <c r="J5" i="6"/>
  <c r="K44" i="8"/>
  <c r="K46" i="8" s="1"/>
  <c r="K50" i="8" s="1"/>
  <c r="K55" i="8" s="1"/>
  <c r="G5" i="6"/>
  <c r="G55" i="6" s="1"/>
  <c r="G67" i="5"/>
  <c r="F44" i="8"/>
  <c r="F46" i="8" s="1"/>
  <c r="H5" i="6"/>
  <c r="H55" i="6" s="1"/>
  <c r="I5" i="6"/>
  <c r="I55" i="6" s="1"/>
  <c r="I58" i="6" s="1"/>
  <c r="J14" i="12"/>
  <c r="F50" i="8" l="1"/>
  <c r="F55" i="8" s="1"/>
  <c r="I44" i="8"/>
  <c r="I46" i="8" s="1"/>
  <c r="I50" i="8" s="1"/>
  <c r="I55" i="8" s="1"/>
  <c r="H13" i="12"/>
  <c r="J13" i="12" s="1"/>
  <c r="J55" i="6"/>
  <c r="J58" i="6" s="1"/>
  <c r="J57" i="8"/>
  <c r="J58" i="8"/>
  <c r="K58" i="6"/>
  <c r="K57" i="6"/>
  <c r="K57" i="8"/>
  <c r="K58" i="8"/>
  <c r="H23" i="12" l="1"/>
  <c r="J23" i="12" s="1"/>
  <c r="J57" i="6"/>
  <c r="J13" i="13"/>
  <c r="H23" i="13"/>
  <c r="J23" i="1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aturcanova</author>
  </authors>
  <commentList>
    <comment ref="P6" authorId="0" shapeId="0" xr:uid="{B015E6B9-EC38-425B-B568-11D1A4CF77F4}">
      <text>
        <r>
          <rPr>
            <b/>
            <sz val="9"/>
            <color indexed="81"/>
            <rFont val="Tahoma"/>
            <charset val="1"/>
          </rPr>
          <t>aturcanova:</t>
        </r>
        <r>
          <rPr>
            <sz val="9"/>
            <color indexed="81"/>
            <rFont val="Tahoma"/>
            <charset val="1"/>
          </rPr>
          <t xml:space="preserve">
upravene o peniaze na ceste
</t>
        </r>
      </text>
    </comment>
    <comment ref="J73" authorId="0" shapeId="0" xr:uid="{00000000-0006-0000-0100-000001000000}">
      <text>
        <r>
          <rPr>
            <b/>
            <sz val="8"/>
            <color indexed="81"/>
            <rFont val="Tahoma"/>
            <family val="2"/>
            <charset val="238"/>
          </rPr>
          <t>aturcanova:</t>
        </r>
        <r>
          <rPr>
            <sz val="8"/>
            <color indexed="81"/>
            <rFont val="Tahoma"/>
            <family val="2"/>
            <charset val="238"/>
          </rPr>
          <t xml:space="preserve">
kuk</t>
        </r>
      </text>
    </comment>
    <comment ref="K73" authorId="0" shapeId="0" xr:uid="{00000000-0006-0000-0100-000002000000}">
      <text>
        <r>
          <rPr>
            <b/>
            <sz val="8"/>
            <color indexed="81"/>
            <rFont val="Tahoma"/>
            <family val="2"/>
            <charset val="238"/>
          </rPr>
          <t>aturcanova:</t>
        </r>
        <r>
          <rPr>
            <sz val="8"/>
            <color indexed="81"/>
            <rFont val="Tahoma"/>
            <family val="2"/>
            <charset val="238"/>
          </rPr>
          <t xml:space="preserve">
kuk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aturcanova</author>
  </authors>
  <commentList>
    <comment ref="K20" authorId="0" shapeId="0" xr:uid="{00000000-0006-0000-0200-000001000000}">
      <text>
        <r>
          <rPr>
            <b/>
            <sz val="8"/>
            <color indexed="81"/>
            <rFont val="Tahoma"/>
            <family val="2"/>
            <charset val="238"/>
          </rPr>
          <t>aturcanova:</t>
        </r>
        <r>
          <rPr>
            <sz val="8"/>
            <color indexed="81"/>
            <rFont val="Tahoma"/>
            <family val="2"/>
            <charset val="238"/>
          </rPr>
          <t xml:space="preserve">
kuk
</t>
        </r>
      </text>
    </comment>
    <comment ref="J23" authorId="0" shapeId="0" xr:uid="{00000000-0006-0000-0200-000002000000}">
      <text>
        <r>
          <rPr>
            <b/>
            <sz val="8"/>
            <color indexed="81"/>
            <rFont val="Tahoma"/>
            <family val="2"/>
            <charset val="238"/>
          </rPr>
          <t>aturcanova:</t>
        </r>
        <r>
          <rPr>
            <sz val="8"/>
            <color indexed="81"/>
            <rFont val="Tahoma"/>
            <family val="2"/>
            <charset val="238"/>
          </rPr>
          <t xml:space="preserve">
kuk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aturcanova</author>
  </authors>
  <commentList>
    <comment ref="J37" authorId="0" shapeId="0" xr:uid="{00000000-0006-0000-0400-000001000000}">
      <text>
        <r>
          <rPr>
            <b/>
            <sz val="8"/>
            <color indexed="81"/>
            <rFont val="Tahoma"/>
            <family val="2"/>
            <charset val="238"/>
          </rPr>
          <t>aturcanova:</t>
        </r>
        <r>
          <rPr>
            <sz val="8"/>
            <color indexed="81"/>
            <rFont val="Tahoma"/>
            <family val="2"/>
            <charset val="238"/>
          </rPr>
          <t xml:space="preserve">
kuk rezerva
kuk rezerva !
</t>
        </r>
      </text>
    </comment>
    <comment ref="Q39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38"/>
          </rPr>
          <t>aturcanova:</t>
        </r>
        <r>
          <rPr>
            <sz val="9"/>
            <color indexed="81"/>
            <rFont val="Tahoma"/>
            <family val="2"/>
            <charset val="238"/>
          </rPr>
          <t xml:space="preserve">
+ 462,09 odchodne
- 2842,22 zrusenie rezervy na OP pohl.voci klientom
</t>
        </r>
      </text>
    </comment>
    <comment ref="J43" authorId="0" shapeId="0" xr:uid="{00000000-0006-0000-0400-000003000000}">
      <text>
        <r>
          <rPr>
            <b/>
            <sz val="8"/>
            <color indexed="81"/>
            <rFont val="Tahoma"/>
            <family val="2"/>
            <charset val="238"/>
          </rPr>
          <t>aturcanova:</t>
        </r>
        <r>
          <rPr>
            <sz val="8"/>
            <color indexed="81"/>
            <rFont val="Tahoma"/>
            <family val="2"/>
            <charset val="238"/>
          </rPr>
          <t xml:space="preserve">
kuk
</t>
        </r>
      </text>
    </comment>
    <comment ref="K43" authorId="0" shapeId="0" xr:uid="{00000000-0006-0000-0400-000004000000}">
      <text>
        <r>
          <rPr>
            <b/>
            <sz val="8"/>
            <color indexed="81"/>
            <rFont val="Tahoma"/>
            <family val="2"/>
            <charset val="238"/>
          </rPr>
          <t>aturcanova:</t>
        </r>
        <r>
          <rPr>
            <sz val="8"/>
            <color indexed="81"/>
            <rFont val="Tahoma"/>
            <family val="2"/>
            <charset val="238"/>
          </rPr>
          <t xml:space="preserve">
kuk
</t>
        </r>
      </text>
    </comment>
    <comment ref="K48" authorId="0" shapeId="0" xr:uid="{00000000-0006-0000-0400-000005000000}">
      <text>
        <r>
          <rPr>
            <b/>
            <sz val="8"/>
            <color indexed="81"/>
            <rFont val="Tahoma"/>
            <family val="2"/>
            <charset val="238"/>
          </rPr>
          <t>aturcanova:</t>
        </r>
        <r>
          <rPr>
            <sz val="8"/>
            <color indexed="81"/>
            <rFont val="Tahoma"/>
            <family val="2"/>
            <charset val="238"/>
          </rPr>
          <t xml:space="preserve">
kuk
</t>
        </r>
      </text>
    </comment>
  </commentList>
</comments>
</file>

<file path=xl/sharedStrings.xml><?xml version="1.0" encoding="utf-8"?>
<sst xmlns="http://schemas.openxmlformats.org/spreadsheetml/2006/main" count="1337" uniqueCount="553">
  <si>
    <t>7</t>
  </si>
  <si>
    <t>Väčšinové podiely</t>
  </si>
  <si>
    <t>Menšinové podiely</t>
  </si>
  <si>
    <t>VI</t>
  </si>
  <si>
    <t>Základné imanie</t>
  </si>
  <si>
    <t>Zákonný rezervný fond</t>
  </si>
  <si>
    <t>Fond precenenia</t>
  </si>
  <si>
    <t>Fond kurzových rozdielov</t>
  </si>
  <si>
    <t>Ostatné fondy</t>
  </si>
  <si>
    <t>Neuhradené straty</t>
  </si>
  <si>
    <t>Nerozdelené HV min.roku</t>
  </si>
  <si>
    <t>celkom</t>
  </si>
  <si>
    <t>Zmeny bilančnej politiky</t>
  </si>
  <si>
    <t>Prebytok z precenenia majetku</t>
  </si>
  <si>
    <t>Deficit z precenenia finančných investícií</t>
  </si>
  <si>
    <t xml:space="preserve">Zaistenie peňažných prostriedkov </t>
  </si>
  <si>
    <t>Kurzové rozdiely z prepočtu zahraničných majetkových podielov</t>
  </si>
  <si>
    <t>Daň z položiek nevykázaných v súvahe</t>
  </si>
  <si>
    <t xml:space="preserve">Komplexný výsledok hospodárenia nevykázaný vo výsledovke </t>
  </si>
  <si>
    <t>Komplexný výsledok hospodárenia</t>
  </si>
  <si>
    <t>Celkové uznané zisky a straty za účtovné obdobie</t>
  </si>
  <si>
    <t>Podiely na zisku</t>
  </si>
  <si>
    <t>Upísané základné imanie</t>
  </si>
  <si>
    <t>Navýšenie základného kapitálu z nerozdeleného zisku</t>
  </si>
  <si>
    <t xml:space="preserve">Navýšenie rezervného fondu </t>
  </si>
  <si>
    <t>Úhrada straty akcionármi</t>
  </si>
  <si>
    <t>Vydané opcie na akcie</t>
  </si>
  <si>
    <t>Opravy minulých rokov</t>
  </si>
  <si>
    <t>Podpisový záznam štatutárneho orgánu alebo člena štatutárneho orgánu účtovnej jednotky</t>
  </si>
  <si>
    <t>Podpisový záznam fyzickej osoby zodpovednej za zostavenie účtovnej závierky</t>
  </si>
  <si>
    <t>Podpisový záznam osoby zodpovednej za vedenie účtovníctva</t>
  </si>
  <si>
    <t>A</t>
  </si>
  <si>
    <t xml:space="preserve"> </t>
  </si>
  <si>
    <t>Obdobie, za ktoré sa účtovná</t>
  </si>
  <si>
    <t>závierka zostavuje</t>
  </si>
  <si>
    <t>od</t>
  </si>
  <si>
    <t>do</t>
  </si>
  <si>
    <t>Deň, ku ktorému sa účtovná</t>
  </si>
  <si>
    <t>IČO</t>
  </si>
  <si>
    <t>SK NACE</t>
  </si>
  <si>
    <t>Obchodné meno alebo názov účtovnej jednotky</t>
  </si>
  <si>
    <t>c</t>
  </si>
  <si>
    <t>r</t>
  </si>
  <si>
    <t>o</t>
  </si>
  <si>
    <t>s</t>
  </si>
  <si>
    <t>W</t>
  </si>
  <si>
    <t>e</t>
  </si>
  <si>
    <t>a</t>
  </si>
  <si>
    <t>l</t>
  </si>
  <si>
    <t>t</t>
  </si>
  <si>
    <t>h</t>
  </si>
  <si>
    <t>M</t>
  </si>
  <si>
    <t>n</t>
  </si>
  <si>
    <t>g</t>
  </si>
  <si>
    <t>m</t>
  </si>
  <si>
    <t>,</t>
  </si>
  <si>
    <t>o.</t>
  </si>
  <si>
    <t>c.</t>
  </si>
  <si>
    <t>p.</t>
  </si>
  <si>
    <t>.</t>
  </si>
  <si>
    <t>Právna forma účtovnej jednotky</t>
  </si>
  <si>
    <t>k</t>
  </si>
  <si>
    <t>i</t>
  </si>
  <si>
    <t>v</t>
  </si>
  <si>
    <t>á</t>
  </si>
  <si>
    <t>p</t>
  </si>
  <si>
    <t>č</t>
  </si>
  <si>
    <t>ť</t>
  </si>
  <si>
    <t xml:space="preserve">Sídlo </t>
  </si>
  <si>
    <t>B</t>
  </si>
  <si>
    <t>Smerové číslo telefónu</t>
  </si>
  <si>
    <t>Číslo telefónu</t>
  </si>
  <si>
    <t>Číslo faxu</t>
  </si>
  <si>
    <t>MF SR</t>
  </si>
  <si>
    <t>Ozna-</t>
  </si>
  <si>
    <t>POLOŽKA</t>
  </si>
  <si>
    <t>Č.</t>
  </si>
  <si>
    <t>Číslo</t>
  </si>
  <si>
    <t>čenie</t>
  </si>
  <si>
    <t>r.</t>
  </si>
  <si>
    <t>poznámky</t>
  </si>
  <si>
    <t>b</t>
  </si>
  <si>
    <t>x</t>
  </si>
  <si>
    <t>Aktíva</t>
  </si>
  <si>
    <t>1.</t>
  </si>
  <si>
    <t xml:space="preserve">Pokladničná hotovosť a vklady v centrálnych bankách splatné na požiadanie   </t>
  </si>
  <si>
    <t>1</t>
  </si>
  <si>
    <t>4.10</t>
  </si>
  <si>
    <t>2.</t>
  </si>
  <si>
    <t>Pohľadávky voči bankám splatné na požiadanie</t>
  </si>
  <si>
    <t>2</t>
  </si>
  <si>
    <t>3.</t>
  </si>
  <si>
    <t>Ostatné pohľadávky voči centrálnym bankám a bankám</t>
  </si>
  <si>
    <t>3</t>
  </si>
  <si>
    <t>a)</t>
  </si>
  <si>
    <t>brutto</t>
  </si>
  <si>
    <t>4</t>
  </si>
  <si>
    <t>b)</t>
  </si>
  <si>
    <t>korekcia</t>
  </si>
  <si>
    <t>5</t>
  </si>
  <si>
    <t>4.</t>
  </si>
  <si>
    <t>Cenné papiere na obchodovanie</t>
  </si>
  <si>
    <t>6</t>
  </si>
  <si>
    <t>5.</t>
  </si>
  <si>
    <t>Deriváty</t>
  </si>
  <si>
    <t>na obchodovanie</t>
  </si>
  <si>
    <t>8</t>
  </si>
  <si>
    <t>zabezpečovacie</t>
  </si>
  <si>
    <t>9</t>
  </si>
  <si>
    <t>6.</t>
  </si>
  <si>
    <t>Cenné papiere na predaj</t>
  </si>
  <si>
    <t>10</t>
  </si>
  <si>
    <t>7.</t>
  </si>
  <si>
    <t>Pohľadávky voči klientom a iným dlžníkom</t>
  </si>
  <si>
    <t>11</t>
  </si>
  <si>
    <t>7A.</t>
  </si>
  <si>
    <t>Dlhodobé pohľadávky voči klientom</t>
  </si>
  <si>
    <t>7B.</t>
  </si>
  <si>
    <t>Krátkodobé pohľadávky voči klientom</t>
  </si>
  <si>
    <t>4.3</t>
  </si>
  <si>
    <t>7C.</t>
  </si>
  <si>
    <t>Dlhodobé pohľadávky z obchodného styku</t>
  </si>
  <si>
    <t>341/42</t>
  </si>
  <si>
    <t>7D.</t>
  </si>
  <si>
    <t>Krátkodobé pohľadávky z obchodného styku</t>
  </si>
  <si>
    <t>7E.</t>
  </si>
  <si>
    <t>Dlhodobé pohľadávky voči zamestnancom</t>
  </si>
  <si>
    <t>7F.</t>
  </si>
  <si>
    <t>Krátkodobé pohľadávky voči zamestnancom</t>
  </si>
  <si>
    <t>343/3</t>
  </si>
  <si>
    <t>7G.</t>
  </si>
  <si>
    <t xml:space="preserve">Dlhodobé ostatné pohľadávky </t>
  </si>
  <si>
    <t>7H.</t>
  </si>
  <si>
    <t xml:space="preserve">Krátkodobé ostatné pohľadávky </t>
  </si>
  <si>
    <t>8.</t>
  </si>
  <si>
    <t>Dlhové cenné papiere držané do splatnosti</t>
  </si>
  <si>
    <t>14</t>
  </si>
  <si>
    <t>štátnych orgánov</t>
  </si>
  <si>
    <t>15</t>
  </si>
  <si>
    <t>ostatných subjektov</t>
  </si>
  <si>
    <t>16</t>
  </si>
  <si>
    <t>b1</t>
  </si>
  <si>
    <t>17</t>
  </si>
  <si>
    <t>4.2</t>
  </si>
  <si>
    <t>b2</t>
  </si>
  <si>
    <t>18</t>
  </si>
  <si>
    <t>9.</t>
  </si>
  <si>
    <t>Podiely na základnom imaní v pridružených účtovných jednotkách</t>
  </si>
  <si>
    <t>19</t>
  </si>
  <si>
    <t>v účtovných jednotkách z finančného sektora</t>
  </si>
  <si>
    <t>20</t>
  </si>
  <si>
    <t>a1</t>
  </si>
  <si>
    <t>21</t>
  </si>
  <si>
    <t>a2</t>
  </si>
  <si>
    <t>22</t>
  </si>
  <si>
    <t>ostatných účtovných jednotkách</t>
  </si>
  <si>
    <t>23</t>
  </si>
  <si>
    <t>24</t>
  </si>
  <si>
    <t>25</t>
  </si>
  <si>
    <t>10.</t>
  </si>
  <si>
    <t>Podiely na základnom imaní v dcérskych účtovných jednotkách</t>
  </si>
  <si>
    <t>26</t>
  </si>
  <si>
    <t>27</t>
  </si>
  <si>
    <t>28</t>
  </si>
  <si>
    <t>29</t>
  </si>
  <si>
    <t>30</t>
  </si>
  <si>
    <t xml:space="preserve">b1 </t>
  </si>
  <si>
    <t>31</t>
  </si>
  <si>
    <t>32</t>
  </si>
  <si>
    <t>11.</t>
  </si>
  <si>
    <t>Obstaranie hmotného a nehmotného majetku</t>
  </si>
  <si>
    <t>33</t>
  </si>
  <si>
    <t>34</t>
  </si>
  <si>
    <t>35</t>
  </si>
  <si>
    <t>12.</t>
  </si>
  <si>
    <t>Nehmotný majetok</t>
  </si>
  <si>
    <t>36</t>
  </si>
  <si>
    <t>4.1.</t>
  </si>
  <si>
    <t>37</t>
  </si>
  <si>
    <t>38</t>
  </si>
  <si>
    <t>oprávky</t>
  </si>
  <si>
    <t>39</t>
  </si>
  <si>
    <t>opravné položky</t>
  </si>
  <si>
    <t>40</t>
  </si>
  <si>
    <t>13.</t>
  </si>
  <si>
    <t>Hmotný majetok</t>
  </si>
  <si>
    <t>41</t>
  </si>
  <si>
    <t>4.1</t>
  </si>
  <si>
    <t>neodpisovaný</t>
  </si>
  <si>
    <t>42</t>
  </si>
  <si>
    <t>43</t>
  </si>
  <si>
    <t>44</t>
  </si>
  <si>
    <t>odpisovaný</t>
  </si>
  <si>
    <t>45</t>
  </si>
  <si>
    <t>46</t>
  </si>
  <si>
    <t>47</t>
  </si>
  <si>
    <t>b2a</t>
  </si>
  <si>
    <t>48</t>
  </si>
  <si>
    <t>b2b</t>
  </si>
  <si>
    <t>49</t>
  </si>
  <si>
    <t>14.</t>
  </si>
  <si>
    <t>Daňové pohľadávky</t>
  </si>
  <si>
    <t>50</t>
  </si>
  <si>
    <t>Krátkodobé daňové pohľadávky</t>
  </si>
  <si>
    <t>Dlhodobé daňové pohľadávky</t>
  </si>
  <si>
    <t xml:space="preserve">15. </t>
  </si>
  <si>
    <t>Zásoby</t>
  </si>
  <si>
    <t>16.</t>
  </si>
  <si>
    <t>Náklady budúcich období</t>
  </si>
  <si>
    <t xml:space="preserve">a) </t>
  </si>
  <si>
    <t>Náklady budúcich období - dlhodobé</t>
  </si>
  <si>
    <t>Náklady budúcich období - krátkodobé</t>
  </si>
  <si>
    <t xml:space="preserve">17. </t>
  </si>
  <si>
    <t>Príjmy budúcich období - dlhodobé</t>
  </si>
  <si>
    <t>Príjmy budúcich období - krátkodobé</t>
  </si>
  <si>
    <t>Aktíva spolu</t>
  </si>
  <si>
    <t>54</t>
  </si>
  <si>
    <t>Pasíva</t>
  </si>
  <si>
    <t>I.</t>
  </si>
  <si>
    <t>55</t>
  </si>
  <si>
    <t>Záväzky voči centrálnym bankám splatné na požiadanie</t>
  </si>
  <si>
    <t>56</t>
  </si>
  <si>
    <t xml:space="preserve">2. </t>
  </si>
  <si>
    <t>Záväzky voči bankám splatné na požiadanie</t>
  </si>
  <si>
    <t>57</t>
  </si>
  <si>
    <t>Ostatné záväzky voči centrálnym bankám a bankám</t>
  </si>
  <si>
    <t>58</t>
  </si>
  <si>
    <t>Záväzky voči klientom a iným veriteľom</t>
  </si>
  <si>
    <t>59</t>
  </si>
  <si>
    <t>Krátkodobé záväzky voči klientom splatné na požiadanie</t>
  </si>
  <si>
    <t>60</t>
  </si>
  <si>
    <t>Krátkododobé z obchodného styku</t>
  </si>
  <si>
    <t>61</t>
  </si>
  <si>
    <t xml:space="preserve">c) </t>
  </si>
  <si>
    <t>Dlhodobé z obchodného styku</t>
  </si>
  <si>
    <t>Záväzky z cenných papierov predaných na krátko</t>
  </si>
  <si>
    <t>62</t>
  </si>
  <si>
    <t>63</t>
  </si>
  <si>
    <t>64</t>
  </si>
  <si>
    <t>65</t>
  </si>
  <si>
    <t>Záväzky z dlhových cenných papierov</t>
  </si>
  <si>
    <t>66</t>
  </si>
  <si>
    <t>so zostatkovou dobou splatnosti do 1 roku</t>
  </si>
  <si>
    <t>67</t>
  </si>
  <si>
    <t>so zostatkovou dobou splatnosti nad 1 rok</t>
  </si>
  <si>
    <t>68</t>
  </si>
  <si>
    <t>Ostatné záväzky</t>
  </si>
  <si>
    <t>69</t>
  </si>
  <si>
    <t>Dlhodobé záväzky voči zamestnancom</t>
  </si>
  <si>
    <t xml:space="preserve">b) </t>
  </si>
  <si>
    <t xml:space="preserve">Dlhodobé ostatné záväzky </t>
  </si>
  <si>
    <t>232/02</t>
  </si>
  <si>
    <t>Krátkodobé záväzky voči zamestnancom</t>
  </si>
  <si>
    <t>4.9</t>
  </si>
  <si>
    <t xml:space="preserve">d) </t>
  </si>
  <si>
    <t xml:space="preserve">Krátkodobé ostatné záväzky </t>
  </si>
  <si>
    <t>Výdavky budúcich období</t>
  </si>
  <si>
    <t>70</t>
  </si>
  <si>
    <t>Dlhodobé rezervy</t>
  </si>
  <si>
    <t>4.8</t>
  </si>
  <si>
    <t>Krátkodobé rezervy</t>
  </si>
  <si>
    <t>Podriadené finančné záväzky</t>
  </si>
  <si>
    <t>71</t>
  </si>
  <si>
    <t>Dlhodobé podriadené finančné záväzky</t>
  </si>
  <si>
    <t>Krátkodobé podriadené finančné záväzky</t>
  </si>
  <si>
    <t>Daňové záväzky</t>
  </si>
  <si>
    <t>73</t>
  </si>
  <si>
    <t>Dlhodobé daňové záväzky</t>
  </si>
  <si>
    <t>Krátkodobé daňové záväzky</t>
  </si>
  <si>
    <t>344/6,345/3</t>
  </si>
  <si>
    <t>II.</t>
  </si>
  <si>
    <t>Vlastné imanie (súčet položiek 12 až 19)</t>
  </si>
  <si>
    <t>74</t>
  </si>
  <si>
    <t>Základné imanie, z toho</t>
  </si>
  <si>
    <t>75</t>
  </si>
  <si>
    <t>upísané základné imanie</t>
  </si>
  <si>
    <t>76</t>
  </si>
  <si>
    <t>4.5</t>
  </si>
  <si>
    <t>pohľadávky voči akcionárom (x)</t>
  </si>
  <si>
    <t>77</t>
  </si>
  <si>
    <t>Vlastné akcie (x)</t>
  </si>
  <si>
    <t>78</t>
  </si>
  <si>
    <t>15.</t>
  </si>
  <si>
    <t>Kapitálové fondy</t>
  </si>
  <si>
    <t>79</t>
  </si>
  <si>
    <t>emisné ážio</t>
  </si>
  <si>
    <t>80</t>
  </si>
  <si>
    <t>ostatné kapitálové fondy</t>
  </si>
  <si>
    <t>81</t>
  </si>
  <si>
    <t>Fondy tvorené zo zisku po zdanení</t>
  </si>
  <si>
    <t>82</t>
  </si>
  <si>
    <t>4.6</t>
  </si>
  <si>
    <t>17.</t>
  </si>
  <si>
    <t>Oceňovacie rozdiely x/(x)</t>
  </si>
  <si>
    <t>83</t>
  </si>
  <si>
    <t>z majetku x/(x)</t>
  </si>
  <si>
    <t>84</t>
  </si>
  <si>
    <t>z cenných papierov na predaj x/(x)</t>
  </si>
  <si>
    <t>85</t>
  </si>
  <si>
    <t>zo zabezpečovacích derivátov x/(x)</t>
  </si>
  <si>
    <t>86</t>
  </si>
  <si>
    <t>d)</t>
  </si>
  <si>
    <t>z prepočtu podielových cenných papierov a vkladov v cudzej mene x/(x)</t>
  </si>
  <si>
    <t>87</t>
  </si>
  <si>
    <t>e)</t>
  </si>
  <si>
    <t>z vkladov do základného imania dcérskych a pridružených účtovných jednotiek</t>
  </si>
  <si>
    <t>88</t>
  </si>
  <si>
    <t>18.</t>
  </si>
  <si>
    <t>Nerozdelený zisk alebo neuhradená strata z minulých rokov x/(x)Oceňovacie rozdiely</t>
  </si>
  <si>
    <t>89</t>
  </si>
  <si>
    <t>571,572,573</t>
  </si>
  <si>
    <t>19.</t>
  </si>
  <si>
    <t>Zisk alebo strata v schvaľovacom konaní x/(x)</t>
  </si>
  <si>
    <t>90</t>
  </si>
  <si>
    <t xml:space="preserve">20. </t>
  </si>
  <si>
    <t>Komplexný výsledok - Zisk alebo strata x/(x)</t>
  </si>
  <si>
    <t>91</t>
  </si>
  <si>
    <t>Pasíva spolu</t>
  </si>
  <si>
    <t>92</t>
  </si>
  <si>
    <t xml:space="preserve">         VÝKAZ KOMPLEXNÉHO VÝSLEDKU</t>
  </si>
  <si>
    <r>
      <t xml:space="preserve">                  </t>
    </r>
    <r>
      <rPr>
        <sz val="9"/>
        <rFont val="Arial CE"/>
        <charset val="238"/>
      </rPr>
      <t>(v celých eurách)</t>
    </r>
  </si>
  <si>
    <t>Výnosy z úrokov a obdobné výnosy (finančné výnosy)</t>
  </si>
  <si>
    <t>4.12</t>
  </si>
  <si>
    <t xml:space="preserve">a. </t>
  </si>
  <si>
    <t>Náklady na úroky a obdobné náklady (finančné náklady)</t>
  </si>
  <si>
    <t>4.13</t>
  </si>
  <si>
    <t xml:space="preserve">Čisté úrokové výnosy </t>
  </si>
  <si>
    <t>R</t>
  </si>
  <si>
    <t>Výnosy z odplát a provízií (finančné výnosy)</t>
  </si>
  <si>
    <t>b.</t>
  </si>
  <si>
    <t>Náklady na odplaty a provízie (finančné náklady)</t>
  </si>
  <si>
    <t>Čistý zisk alebo strata z odplát a provízií</t>
  </si>
  <si>
    <t>Výnosy z vkladov do základného imania</t>
  </si>
  <si>
    <t>3.1.</t>
  </si>
  <si>
    <t>dcérskych účtovných jednotiek a pridružených účtovných jednotiek</t>
  </si>
  <si>
    <t>3.2.</t>
  </si>
  <si>
    <t>ostatných účtovných jednotiek</t>
  </si>
  <si>
    <t>4./a.</t>
  </si>
  <si>
    <t>Čistý zisk alebo strata z obchodovania s cennými papiermi, derivátmi a devízami</t>
  </si>
  <si>
    <t>4.14</t>
  </si>
  <si>
    <t>4./b.</t>
  </si>
  <si>
    <t>Čistý zisk alebo strata z investícií v cenných papieroch, derivátoch a devíz</t>
  </si>
  <si>
    <t>4./c.</t>
  </si>
  <si>
    <t>Čistý zisk alebo strata z obchodovania v cudzej mene</t>
  </si>
  <si>
    <t>Výnosy z predaja majetku a z prevodu majetku</t>
  </si>
  <si>
    <t>sum</t>
  </si>
  <si>
    <t>Výnosy zo zrušenia opravných položiek k predávanému a prevádzanému majetku</t>
  </si>
  <si>
    <t>12</t>
  </si>
  <si>
    <t>d.</t>
  </si>
  <si>
    <t>Náklady na predaj majetku a na prevod majetku</t>
  </si>
  <si>
    <t>13</t>
  </si>
  <si>
    <t>III.</t>
  </si>
  <si>
    <t>Čistý zisk alebo strata z predaja a z prevodu majetku</t>
  </si>
  <si>
    <t>4.15</t>
  </si>
  <si>
    <t>Výnosy zo zrušenia rezerv na záväzky z hlavných činností</t>
  </si>
  <si>
    <t xml:space="preserve">8. </t>
  </si>
  <si>
    <t>Výnosy zo zrušenia opravných položiek a z odpísaných pohľadávok</t>
  </si>
  <si>
    <t xml:space="preserve">e. </t>
  </si>
  <si>
    <t>Náklady na tvorbu rezerv na záväzky z hlavných činností</t>
  </si>
  <si>
    <t xml:space="preserve">f. </t>
  </si>
  <si>
    <t>Náklady na tvorbu opravných položiek, na oceňovacie rozdiely zo zníženia hodnoty majetku a na odpísanie majetku</t>
  </si>
  <si>
    <t>f.1.</t>
  </si>
  <si>
    <t>náklady na tvorbu opravných položiek</t>
  </si>
  <si>
    <t xml:space="preserve">f.1.1. </t>
  </si>
  <si>
    <t>k finančnému majetku</t>
  </si>
  <si>
    <t xml:space="preserve">f.1.2. </t>
  </si>
  <si>
    <t>k hmotnému a nehmotnému majetku</t>
  </si>
  <si>
    <t>f.2.</t>
  </si>
  <si>
    <t>náklady na odpísanie majetku</t>
  </si>
  <si>
    <t xml:space="preserve">f.2.1. </t>
  </si>
  <si>
    <t>finančného</t>
  </si>
  <si>
    <t>f.2.2.</t>
  </si>
  <si>
    <t>hmotného a nehmotného</t>
  </si>
  <si>
    <t xml:space="preserve">f.3. </t>
  </si>
  <si>
    <t>náklady na oceňovacie rozdiely</t>
  </si>
  <si>
    <t>Ostatné výnosy</t>
  </si>
  <si>
    <t>4.16</t>
  </si>
  <si>
    <t>9.1.</t>
  </si>
  <si>
    <t>výnosy zo zrušenia rezerv</t>
  </si>
  <si>
    <t>9.2.</t>
  </si>
  <si>
    <t>iné prevádzkové výnosy</t>
  </si>
  <si>
    <t xml:space="preserve">g. </t>
  </si>
  <si>
    <t>Ostatné náklady</t>
  </si>
  <si>
    <t>g.1.</t>
  </si>
  <si>
    <t>personálne náklady</t>
  </si>
  <si>
    <t>4.17</t>
  </si>
  <si>
    <t>g.1.1.</t>
  </si>
  <si>
    <t>mzdové a sociálne náklady</t>
  </si>
  <si>
    <t>631+632</t>
  </si>
  <si>
    <t xml:space="preserve">g.1.2. </t>
  </si>
  <si>
    <t>ostatné personálne náklady</t>
  </si>
  <si>
    <t xml:space="preserve">g.2. </t>
  </si>
  <si>
    <t>náklady na tvorbu rezerv</t>
  </si>
  <si>
    <t xml:space="preserve">g.3. </t>
  </si>
  <si>
    <t>odpisy</t>
  </si>
  <si>
    <t>g.3.1.</t>
  </si>
  <si>
    <t>Odpisy hmotného majetku</t>
  </si>
  <si>
    <t xml:space="preserve">g.3.2. </t>
  </si>
  <si>
    <t>odpisy nehmotného majetku</t>
  </si>
  <si>
    <t>g.4.</t>
  </si>
  <si>
    <t>Iné prevádzkové náklady</t>
  </si>
  <si>
    <t>633,634,635,663,667</t>
  </si>
  <si>
    <t>A.</t>
  </si>
  <si>
    <t>Komplexný výsledok z prevádzkovej činnosti</t>
  </si>
  <si>
    <t>10./h.</t>
  </si>
  <si>
    <t>Podiel na zisku alebo strate v dcérskych a pridružených účtovných jednotkách</t>
  </si>
  <si>
    <t>B.</t>
  </si>
  <si>
    <t>Komplexný výsledok z bežnej činnosti pred zdanením</t>
  </si>
  <si>
    <t>i.</t>
  </si>
  <si>
    <t>Daň z príjmov (daňové náklady)</t>
  </si>
  <si>
    <t>i.1.</t>
  </si>
  <si>
    <t>splatná daň z príjmov</t>
  </si>
  <si>
    <t>i.2.</t>
  </si>
  <si>
    <t>odložená daň z príjmov</t>
  </si>
  <si>
    <t>C.</t>
  </si>
  <si>
    <t>Komplexný výsledok z bežnej činnosti po zdanení (strata)</t>
  </si>
  <si>
    <t>Mimoriadne položky</t>
  </si>
  <si>
    <t>Daň z príjmov z mimoriadnych položiek</t>
  </si>
  <si>
    <t>splatná daň z príjmov z mimoriadnych položiek</t>
  </si>
  <si>
    <t>odložená daň z príjmov z mimoriadnych položiek</t>
  </si>
  <si>
    <t>D.</t>
  </si>
  <si>
    <t>Komplexný výsledok celkom</t>
  </si>
  <si>
    <t>716-616</t>
  </si>
  <si>
    <t>713-613</t>
  </si>
  <si>
    <t>Označenie</t>
  </si>
  <si>
    <t>Text 1</t>
  </si>
  <si>
    <t>Číslo riadku</t>
  </si>
  <si>
    <t>bežné obdobie</t>
  </si>
  <si>
    <t>bezprostredne predchádzajúce obdobie</t>
  </si>
  <si>
    <t>Pokladničná hotovosť a vklady v centrálnych bankách splatné na požiadanie</t>
  </si>
  <si>
    <t>a.</t>
  </si>
  <si>
    <t>Cenne papiere na obchodovanie</t>
  </si>
  <si>
    <t>Derivaty</t>
  </si>
  <si>
    <t>Dlhodobé ostatné pohľadávky</t>
  </si>
  <si>
    <t>Krátkodobé ostatné pohľadávky</t>
  </si>
  <si>
    <t>b1.</t>
  </si>
  <si>
    <t>b2.</t>
  </si>
  <si>
    <t>a1.</t>
  </si>
  <si>
    <t>a2.</t>
  </si>
  <si>
    <t>v ostatných účtovných jednotkách</t>
  </si>
  <si>
    <t>b2a.</t>
  </si>
  <si>
    <t>b2b.</t>
  </si>
  <si>
    <t>krátkodobé</t>
  </si>
  <si>
    <t>dlhodobé</t>
  </si>
  <si>
    <t>Príjmy budúcich období</t>
  </si>
  <si>
    <t>AKTÍVA SPOLU</t>
  </si>
  <si>
    <t>Záväzky ( súčet r.1-12)</t>
  </si>
  <si>
    <t>Krátkodobé záväzky z obchodného styku</t>
  </si>
  <si>
    <t>Dlhodobé záväzky z obchodného styku</t>
  </si>
  <si>
    <t>Záväzky z CP predaných na krátko</t>
  </si>
  <si>
    <t>Dlhodobé ostatné záväzky</t>
  </si>
  <si>
    <t>Krátkodobé záväzky voči zamestnacom</t>
  </si>
  <si>
    <t>Krátkodobé ostatné záväzky</t>
  </si>
  <si>
    <t>Rezervy a podobné záväzky</t>
  </si>
  <si>
    <t>Vlastné imanie ( súčet r. 13-19)</t>
  </si>
  <si>
    <t>pohľadávky voči akcionárom</t>
  </si>
  <si>
    <t>Vlastné akcie</t>
  </si>
  <si>
    <t>Oceňovacie rozdiely</t>
  </si>
  <si>
    <t>z majetku</t>
  </si>
  <si>
    <t>z cenných papierov na predaj</t>
  </si>
  <si>
    <t>so zabezpečovacích derivátov</t>
  </si>
  <si>
    <t>z prepočtu podielových CP a vkladov v cudzej mene</t>
  </si>
  <si>
    <t>e.</t>
  </si>
  <si>
    <t>Nerozdelený zisk alebo neuhradená strata z minulých rokov</t>
  </si>
  <si>
    <t>Zisk alebo strata v schvaľovacom konaní</t>
  </si>
  <si>
    <t>20.</t>
  </si>
  <si>
    <t>Komplexný výsledok - zisk alebo strata</t>
  </si>
  <si>
    <t>PASÍVA SPOLU</t>
  </si>
  <si>
    <t>1a.</t>
  </si>
  <si>
    <t>1b.</t>
  </si>
  <si>
    <t>Náklady a úroky na obdobné náklady (finančné náklady)</t>
  </si>
  <si>
    <t>Čisté úrokové výnosy</t>
  </si>
  <si>
    <t>2a.</t>
  </si>
  <si>
    <t>2b.</t>
  </si>
  <si>
    <t>3a.</t>
  </si>
  <si>
    <t>3b.</t>
  </si>
  <si>
    <t>4a.</t>
  </si>
  <si>
    <t>Čistý zisk alebo strata z obchodovania s CP, derivátmi a devízami</t>
  </si>
  <si>
    <t>4b.</t>
  </si>
  <si>
    <t>Čistý zisk alebo strata z investícií v CP, dervátoch a devíz</t>
  </si>
  <si>
    <t>4c.</t>
  </si>
  <si>
    <t>Výnosy z predaja a prevodu majetku</t>
  </si>
  <si>
    <t>Náklady na predaj a prevod majetku</t>
  </si>
  <si>
    <t>Čistý zisk alebo strata z predaja a prevodu majetku</t>
  </si>
  <si>
    <t>10a.</t>
  </si>
  <si>
    <t>10b.</t>
  </si>
  <si>
    <t>Náklady na odpísanie majetku</t>
  </si>
  <si>
    <t>10c.</t>
  </si>
  <si>
    <t>Náklady na oceňovacie rozdiely</t>
  </si>
  <si>
    <t>zo zrušenia rezerv</t>
  </si>
  <si>
    <t>12a.</t>
  </si>
  <si>
    <t>Personálne náklady</t>
  </si>
  <si>
    <t>12b.</t>
  </si>
  <si>
    <t>Náklady na tvorbu rezerv</t>
  </si>
  <si>
    <t>12c.</t>
  </si>
  <si>
    <t>Odpisy</t>
  </si>
  <si>
    <t>hmotného majetku</t>
  </si>
  <si>
    <t>nehmotného majetku</t>
  </si>
  <si>
    <t>12d.</t>
  </si>
  <si>
    <t>KOMPLEXNÝ VÝSLEDOK Z PREVÁDZKOVEJ ČINNOSTI</t>
  </si>
  <si>
    <t>KOMPLEXNÝ VÝSLEDOK Z BEŽNEJ ČINNOSTI PRED ZDANENÍM</t>
  </si>
  <si>
    <t>Daňové náklady z bežnej činnosti</t>
  </si>
  <si>
    <t>C</t>
  </si>
  <si>
    <t>KOMPLEXNÝ VÝSLEDOK Z BEŽNEJ ČINNOSTI PO ZDANENÍ</t>
  </si>
  <si>
    <t>Daňové náklady z mimoriadnej činnosti</t>
  </si>
  <si>
    <t>D</t>
  </si>
  <si>
    <t>KOMPLEXNÝ VÝSLEDOK CELKOM</t>
  </si>
  <si>
    <t>111+112</t>
  </si>
  <si>
    <t>131+132</t>
  </si>
  <si>
    <t>3731..</t>
  </si>
  <si>
    <t>341...</t>
  </si>
  <si>
    <t>343.3..</t>
  </si>
  <si>
    <t>344.701</t>
  </si>
  <si>
    <t>136.04</t>
  </si>
  <si>
    <t>373.5..</t>
  </si>
  <si>
    <t>383.101</t>
  </si>
  <si>
    <t>343.101+346</t>
  </si>
  <si>
    <t>343.511</t>
  </si>
  <si>
    <t>31.12.2012</t>
  </si>
  <si>
    <t>SÚVAHA - VÝKAZ O FINANČNEJ SITUÁCII</t>
  </si>
  <si>
    <t>4.4</t>
  </si>
  <si>
    <t>31.12.2013</t>
  </si>
  <si>
    <t>Preúčtovanie na straty z minulych rokov</t>
  </si>
  <si>
    <t>31.12.2014</t>
  </si>
  <si>
    <t>Záväzky (súčet položiek 1 až 12)</t>
  </si>
  <si>
    <t>Z</t>
  </si>
  <si>
    <t>31.12.2015</t>
  </si>
  <si>
    <t>31.12.2016</t>
  </si>
  <si>
    <t>31.12.16</t>
  </si>
  <si>
    <t>Výnosy budúcich období</t>
  </si>
  <si>
    <t>výnosy budúcich období - dlhodobé</t>
  </si>
  <si>
    <t>výnosy budúcich období - krátkodobé</t>
  </si>
  <si>
    <t>30.6.2017</t>
  </si>
  <si>
    <t>opr.polozka k daniam</t>
  </si>
  <si>
    <t>Stav k 01.01.2017</t>
  </si>
  <si>
    <t>Prepočítaný stav k 01.01.2017</t>
  </si>
  <si>
    <t>Výkaz zmien vlastného imania za 2017</t>
  </si>
  <si>
    <t>31.12.2017</t>
  </si>
  <si>
    <t>31.12.17</t>
  </si>
  <si>
    <t>Konečný stav k 31.12.2017</t>
  </si>
  <si>
    <t xml:space="preserve">Deň zostavenia účtovnej závierky                                                           27.apríla 2018                                                                                                                    Deň schválenia účtovnej závierky                      27.apríla 2018   </t>
  </si>
  <si>
    <t>Výkaz zmien vlastného imania za 2018</t>
  </si>
  <si>
    <t>Stav k 01.01.2018</t>
  </si>
  <si>
    <t>Prepočítaný stav k 01.01.2018</t>
  </si>
  <si>
    <t>31.12.2018</t>
  </si>
  <si>
    <r>
      <t xml:space="preserve">    k 31.12.2018 </t>
    </r>
    <r>
      <rPr>
        <sz val="9"/>
        <rFont val="Arial CE"/>
        <charset val="238"/>
      </rPr>
      <t xml:space="preserve"> (v celých eurách) </t>
    </r>
  </si>
  <si>
    <t xml:space="preserve">Deň zostavenia účtovnej závierky                                                           1.apríla 2019                   </t>
  </si>
  <si>
    <t xml:space="preserve">Deň zostavenia účtovnej závierky                                                           1.apríla 2019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</si>
  <si>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za 12 mesiacov roku 2018</t>
  </si>
  <si>
    <t>31.12.18</t>
  </si>
  <si>
    <t>Konečný stav k 31.12.2018</t>
  </si>
  <si>
    <t xml:space="preserve">Deň zostavenia účtovnej závierky                                                           1.apríla 2019                                   </t>
  </si>
  <si>
    <t>4.11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</si>
</sst>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S_k_-;\-* #,##0.00\ _S_k_-;_-* &quot;-&quot;??\ _S_k_-;_-@_-"/>
    <numFmt numFmtId="165" formatCode="#,##0\ _S_k;\(#,##0\)\ _S_k"/>
    <numFmt numFmtId="166" formatCode="_-* #,##0.00\ [$€-1]_-;\-* #,##0.00\ [$€-1]_-;_-* &quot;-&quot;??\ [$€-1]_-"/>
    <numFmt numFmtId="167" formatCode="_-* #,##0\ _S_k_-;\-* #,##0\ _S_k_-;_-* &quot;-&quot;??\ _S_k_-;_-@_-"/>
    <numFmt numFmtId="168" formatCode="#,##0.00\ _S_k;[Red]#,##0.00\ _S_k"/>
    <numFmt numFmtId="169" formatCode="#,##0.0000"/>
  </numFmts>
  <fonts count="64">
    <font>
      <sz val="10"/>
      <name val="Arial"/>
    </font>
    <font>
      <sz val="10"/>
      <name val="Arial"/>
      <family val="2"/>
      <charset val="238"/>
    </font>
    <font>
      <sz val="9"/>
      <name val="Tahoma"/>
      <family val="2"/>
      <charset val="238"/>
    </font>
    <font>
      <sz val="8"/>
      <color indexed="8"/>
      <name val="Calibri"/>
      <family val="2"/>
      <charset val="238"/>
    </font>
    <font>
      <sz val="8"/>
      <color indexed="26"/>
      <name val="Calibri"/>
      <family val="2"/>
      <charset val="238"/>
    </font>
    <font>
      <sz val="8"/>
      <color indexed="20"/>
      <name val="Calibri"/>
      <family val="2"/>
      <charset val="238"/>
    </font>
    <font>
      <b/>
      <sz val="8"/>
      <color indexed="52"/>
      <name val="Calibri"/>
      <family val="2"/>
      <charset val="238"/>
    </font>
    <font>
      <sz val="10"/>
      <name val="AT*Toronto"/>
      <charset val="238"/>
    </font>
    <font>
      <sz val="10"/>
      <name val="Arial"/>
      <family val="2"/>
      <charset val="238"/>
    </font>
    <font>
      <i/>
      <sz val="8"/>
      <color indexed="23"/>
      <name val="Calibri"/>
      <family val="2"/>
      <charset val="238"/>
    </font>
    <font>
      <sz val="8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8"/>
      <color indexed="26"/>
      <name val="Calibri"/>
      <family val="2"/>
      <charset val="238"/>
    </font>
    <font>
      <sz val="8"/>
      <color indexed="62"/>
      <name val="Calibri"/>
      <family val="2"/>
      <charset val="238"/>
    </font>
    <font>
      <sz val="8"/>
      <color indexed="52"/>
      <name val="Calibri"/>
      <family val="2"/>
      <charset val="238"/>
    </font>
    <font>
      <sz val="8"/>
      <color indexed="60"/>
      <name val="Calibri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8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10"/>
      <name val="Calibri"/>
      <family val="2"/>
      <charset val="238"/>
    </font>
    <font>
      <b/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imes New Roman"/>
      <family val="1"/>
      <charset val="238"/>
    </font>
    <font>
      <sz val="10"/>
      <name val="Arial CE"/>
    </font>
    <font>
      <sz val="9"/>
      <name val="Arial CE"/>
      <charset val="238"/>
    </font>
    <font>
      <sz val="8"/>
      <name val="AT*Toronto"/>
      <charset val="238"/>
    </font>
    <font>
      <b/>
      <sz val="10"/>
      <name val="Arial CE"/>
      <family val="2"/>
      <charset val="238"/>
    </font>
    <font>
      <sz val="12"/>
      <name val="AT*Switzerland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2"/>
      <name val="AT*Toronto"/>
      <charset val="238"/>
    </font>
    <font>
      <sz val="11"/>
      <name val="AT*Toronto"/>
      <charset val="238"/>
    </font>
    <font>
      <sz val="9"/>
      <name val="AT*Toronto"/>
      <charset val="238"/>
    </font>
    <font>
      <sz val="9"/>
      <color indexed="9"/>
      <name val="AT*Toronto"/>
      <charset val="238"/>
    </font>
    <font>
      <sz val="10"/>
      <color indexed="9"/>
      <name val="AT*Toronto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8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color rgb="FF000000"/>
      <name val="Tahoma"/>
      <family val="2"/>
      <charset val="238"/>
    </font>
    <font>
      <i/>
      <sz val="10"/>
      <color rgb="FFC00000"/>
      <name val="AT*Toronto"/>
      <charset val="238"/>
    </font>
    <font>
      <i/>
      <sz val="8"/>
      <color rgb="FFC00000"/>
      <name val="AT*Toronto"/>
      <charset val="238"/>
    </font>
    <font>
      <i/>
      <sz val="12"/>
      <color rgb="FFC00000"/>
      <name val="AT*Toronto"/>
      <charset val="238"/>
    </font>
    <font>
      <i/>
      <sz val="11"/>
      <color rgb="FFC00000"/>
      <name val="AT*Toronto"/>
      <charset val="238"/>
    </font>
    <font>
      <i/>
      <sz val="9"/>
      <color rgb="FFC00000"/>
      <name val="Tahoma"/>
      <family val="2"/>
      <charset val="238"/>
    </font>
    <font>
      <i/>
      <sz val="8"/>
      <color rgb="FFC00000"/>
      <name val="Tahoma"/>
      <family val="2"/>
      <charset val="238"/>
    </font>
    <font>
      <i/>
      <sz val="9"/>
      <color rgb="FFC00000"/>
      <name val="AT*Toronto"/>
      <charset val="238"/>
    </font>
    <font>
      <sz val="8"/>
      <color rgb="FF000000"/>
      <name val="Tahoma"/>
      <charset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8"/>
      <color rgb="FF404040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61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7F7EF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7F7EF"/>
        <bgColor rgb="FFF7F7EF"/>
      </patternFill>
    </fill>
    <fill>
      <patternFill patternType="solid">
        <fgColor rgb="FFFFFF00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7F7EF"/>
      </patternFill>
    </fill>
    <fill>
      <patternFill patternType="solid">
        <fgColor rgb="FF00B0F0"/>
        <bgColor rgb="FFFFFFFF"/>
      </patternFill>
    </fill>
    <fill>
      <patternFill patternType="solid">
        <fgColor rgb="FF00B0F0"/>
        <bgColor rgb="FFF7F7EF"/>
      </patternFill>
    </fill>
    <fill>
      <patternFill patternType="solid">
        <fgColor rgb="FFFAFAFA"/>
        <bgColor rgb="FFFAFAFA"/>
      </patternFill>
    </fill>
    <fill>
      <patternFill patternType="solid">
        <fgColor rgb="FFF0F0F0"/>
        <bgColor rgb="FFF0F0F0"/>
      </patternFill>
    </fill>
  </fills>
  <borders count="6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3"/>
      </right>
      <top style="double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rgb="FFF0F0F0"/>
      </left>
      <right style="thin">
        <color rgb="FFF0F0F0"/>
      </right>
      <top style="thin">
        <color rgb="FFF0F0F0"/>
      </top>
      <bottom style="thin">
        <color rgb="FFF0F0F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55">
    <xf numFmtId="0" fontId="0" fillId="0" borderId="0"/>
    <xf numFmtId="0" fontId="3" fillId="2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7" borderId="0" applyNumberFormat="0" applyBorder="0" applyAlignment="0" applyProtection="0"/>
    <xf numFmtId="0" fontId="4" fillId="12" borderId="0" applyNumberFormat="0" applyBorder="0" applyAlignment="0" applyProtection="0"/>
    <xf numFmtId="0" fontId="4" fillId="5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5" fillId="17" borderId="0" applyNumberFormat="0" applyBorder="0" applyAlignment="0" applyProtection="0"/>
    <xf numFmtId="0" fontId="6" fillId="2" borderId="1" applyNumberFormat="0" applyAlignment="0" applyProtection="0"/>
    <xf numFmtId="164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19" borderId="6" applyNumberFormat="0" applyAlignment="0" applyProtection="0"/>
    <xf numFmtId="0" fontId="15" fillId="5" borderId="1" applyNumberFormat="0" applyAlignment="0" applyProtection="0"/>
    <xf numFmtId="0" fontId="16" fillId="0" borderId="7" applyNumberFormat="0" applyFill="0" applyAlignment="0" applyProtection="0"/>
    <xf numFmtId="0" fontId="17" fillId="11" borderId="0" applyNumberFormat="0" applyBorder="0" applyAlignment="0" applyProtection="0"/>
    <xf numFmtId="0" fontId="18" fillId="0" borderId="0"/>
    <xf numFmtId="0" fontId="8" fillId="0" borderId="0"/>
    <xf numFmtId="0" fontId="19" fillId="0" borderId="0"/>
    <xf numFmtId="0" fontId="8" fillId="0" borderId="0"/>
    <xf numFmtId="0" fontId="1" fillId="0" borderId="0"/>
    <xf numFmtId="0" fontId="8" fillId="0" borderId="0"/>
    <xf numFmtId="0" fontId="7" fillId="0" borderId="0"/>
    <xf numFmtId="0" fontId="19" fillId="0" borderId="0" applyBorder="0"/>
    <xf numFmtId="0" fontId="7" fillId="0" borderId="0"/>
    <xf numFmtId="0" fontId="3" fillId="6" borderId="8" applyNumberFormat="0" applyFont="0" applyAlignment="0" applyProtection="0"/>
    <xf numFmtId="0" fontId="20" fillId="2" borderId="2" applyNumberFormat="0" applyAlignment="0" applyProtection="0"/>
    <xf numFmtId="0" fontId="19" fillId="0" borderId="0"/>
    <xf numFmtId="0" fontId="8" fillId="0" borderId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266">
    <xf numFmtId="0" fontId="0" fillId="0" borderId="0" xfId="0"/>
    <xf numFmtId="0" fontId="2" fillId="8" borderId="2" xfId="0" applyFont="1" applyFill="1" applyBorder="1" applyAlignment="1">
      <alignment horizontal="left" vertical="top"/>
    </xf>
    <xf numFmtId="0" fontId="24" fillId="0" borderId="0" xfId="44" applyFont="1" applyAlignment="1">
      <alignment horizontal="left"/>
    </xf>
    <xf numFmtId="167" fontId="8" fillId="0" borderId="0" xfId="27" applyNumberFormat="1"/>
    <xf numFmtId="168" fontId="8" fillId="0" borderId="0" xfId="27" applyNumberFormat="1" applyAlignment="1">
      <alignment horizontal="center"/>
    </xf>
    <xf numFmtId="167" fontId="8" fillId="0" borderId="0" xfId="27" applyNumberFormat="1" applyAlignment="1">
      <alignment horizontal="center"/>
    </xf>
    <xf numFmtId="167" fontId="25" fillId="20" borderId="10" xfId="27" applyNumberFormat="1" applyFont="1" applyFill="1" applyBorder="1" applyAlignment="1">
      <alignment horizontal="center"/>
    </xf>
    <xf numFmtId="167" fontId="25" fillId="20" borderId="11" xfId="27" applyNumberFormat="1" applyFont="1" applyFill="1" applyBorder="1" applyAlignment="1">
      <alignment horizontal="center"/>
    </xf>
    <xf numFmtId="167" fontId="25" fillId="20" borderId="12" xfId="27" applyNumberFormat="1" applyFont="1" applyFill="1" applyBorder="1" applyAlignment="1">
      <alignment horizontal="center"/>
    </xf>
    <xf numFmtId="167" fontId="25" fillId="0" borderId="0" xfId="27" applyNumberFormat="1" applyFont="1" applyAlignment="1">
      <alignment horizontal="center"/>
    </xf>
    <xf numFmtId="167" fontId="25" fillId="20" borderId="13" xfId="27" applyNumberFormat="1" applyFont="1" applyFill="1" applyBorder="1" applyAlignment="1">
      <alignment horizontal="center"/>
    </xf>
    <xf numFmtId="168" fontId="25" fillId="20" borderId="10" xfId="27" applyNumberFormat="1" applyFont="1" applyFill="1" applyBorder="1" applyAlignment="1">
      <alignment horizontal="center"/>
    </xf>
    <xf numFmtId="167" fontId="26" fillId="0" borderId="0" xfId="27" applyNumberFormat="1" applyFont="1"/>
    <xf numFmtId="167" fontId="8" fillId="0" borderId="14" xfId="27" applyNumberFormat="1" applyBorder="1" applyAlignment="1">
      <alignment wrapText="1"/>
    </xf>
    <xf numFmtId="167" fontId="25" fillId="0" borderId="15" xfId="27" applyNumberFormat="1" applyFont="1" applyBorder="1" applyAlignment="1">
      <alignment wrapText="1"/>
    </xf>
    <xf numFmtId="167" fontId="8" fillId="0" borderId="16" xfId="27" applyNumberFormat="1" applyBorder="1" applyAlignment="1">
      <alignment wrapText="1"/>
    </xf>
    <xf numFmtId="167" fontId="25" fillId="0" borderId="17" xfId="27" applyNumberFormat="1" applyFont="1" applyBorder="1" applyAlignment="1">
      <alignment wrapText="1"/>
    </xf>
    <xf numFmtId="167" fontId="18" fillId="0" borderId="14" xfId="27" applyNumberFormat="1" applyFont="1" applyBorder="1" applyAlignment="1">
      <alignment wrapText="1"/>
    </xf>
    <xf numFmtId="167" fontId="8" fillId="0" borderId="18" xfId="27" applyNumberFormat="1" applyBorder="1" applyAlignment="1">
      <alignment wrapText="1"/>
    </xf>
    <xf numFmtId="167" fontId="25" fillId="0" borderId="0" xfId="27" applyNumberFormat="1" applyFont="1"/>
    <xf numFmtId="167" fontId="8" fillId="0" borderId="0" xfId="27" applyNumberFormat="1" applyAlignment="1">
      <alignment wrapText="1"/>
    </xf>
    <xf numFmtId="165" fontId="25" fillId="0" borderId="0" xfId="27" applyNumberFormat="1" applyFont="1" applyAlignment="1">
      <alignment horizontal="center"/>
    </xf>
    <xf numFmtId="0" fontId="28" fillId="0" borderId="0" xfId="45" applyFont="1" applyAlignment="1">
      <alignment wrapText="1"/>
    </xf>
    <xf numFmtId="0" fontId="29" fillId="0" borderId="19" xfId="45" applyFont="1" applyBorder="1" applyAlignment="1">
      <alignment vertical="top" wrapText="1"/>
    </xf>
    <xf numFmtId="0" fontId="29" fillId="0" borderId="20" xfId="45" applyFont="1" applyBorder="1" applyAlignment="1">
      <alignment vertical="top" wrapText="1"/>
    </xf>
    <xf numFmtId="0" fontId="40" fillId="0" borderId="23" xfId="47" applyFont="1" applyBorder="1" applyAlignment="1">
      <alignment horizontal="center" vertical="center"/>
    </xf>
    <xf numFmtId="0" fontId="40" fillId="0" borderId="24" xfId="47" applyFont="1" applyBorder="1" applyAlignment="1">
      <alignment horizontal="center" vertical="center" wrapText="1"/>
    </xf>
    <xf numFmtId="49" fontId="40" fillId="0" borderId="23" xfId="47" applyNumberFormat="1" applyFont="1" applyBorder="1" applyAlignment="1">
      <alignment horizontal="center" vertical="center"/>
    </xf>
    <xf numFmtId="3" fontId="40" fillId="0" borderId="23" xfId="47" applyNumberFormat="1" applyFont="1" applyBorder="1" applyAlignment="1">
      <alignment horizontal="center" vertical="center"/>
    </xf>
    <xf numFmtId="0" fontId="31" fillId="0" borderId="0" xfId="47" applyFont="1" applyAlignment="1" applyProtection="1">
      <alignment horizontal="left"/>
      <protection locked="0"/>
    </xf>
    <xf numFmtId="0" fontId="31" fillId="0" borderId="0" xfId="47" applyFont="1" applyProtection="1">
      <protection locked="0"/>
    </xf>
    <xf numFmtId="0" fontId="31" fillId="0" borderId="0" xfId="47" applyFont="1"/>
    <xf numFmtId="0" fontId="40" fillId="0" borderId="25" xfId="47" applyFont="1" applyBorder="1" applyAlignment="1">
      <alignment horizontal="center" vertical="center"/>
    </xf>
    <xf numFmtId="0" fontId="41" fillId="0" borderId="26" xfId="47" applyFont="1" applyBorder="1" applyAlignment="1">
      <alignment horizontal="center" vertical="center" wrapText="1"/>
    </xf>
    <xf numFmtId="49" fontId="40" fillId="0" borderId="25" xfId="47" applyNumberFormat="1" applyFont="1" applyBorder="1" applyAlignment="1">
      <alignment horizontal="center" vertical="center"/>
    </xf>
    <xf numFmtId="0" fontId="40" fillId="0" borderId="21" xfId="47" applyFont="1" applyBorder="1" applyAlignment="1">
      <alignment horizontal="center" vertical="center"/>
    </xf>
    <xf numFmtId="0" fontId="40" fillId="0" borderId="27" xfId="47" applyFont="1" applyBorder="1" applyAlignment="1">
      <alignment horizontal="center" vertical="center" wrapText="1"/>
    </xf>
    <xf numFmtId="49" fontId="40" fillId="0" borderId="21" xfId="47" applyNumberFormat="1" applyFont="1" applyBorder="1" applyAlignment="1">
      <alignment horizontal="center" vertical="center"/>
    </xf>
    <xf numFmtId="3" fontId="40" fillId="0" borderId="21" xfId="47" applyNumberFormat="1" applyFont="1" applyBorder="1" applyAlignment="1">
      <alignment horizontal="center" vertical="center"/>
    </xf>
    <xf numFmtId="0" fontId="42" fillId="0" borderId="0" xfId="47" applyFont="1" applyAlignment="1" applyProtection="1">
      <alignment horizontal="left"/>
      <protection locked="0"/>
    </xf>
    <xf numFmtId="0" fontId="42" fillId="0" borderId="0" xfId="47" applyFont="1" applyProtection="1">
      <protection locked="0"/>
    </xf>
    <xf numFmtId="0" fontId="42" fillId="0" borderId="0" xfId="47" applyFont="1"/>
    <xf numFmtId="0" fontId="40" fillId="0" borderId="28" xfId="47" applyFont="1" applyBorder="1" applyAlignment="1">
      <alignment horizontal="center" vertical="center" wrapText="1"/>
    </xf>
    <xf numFmtId="0" fontId="40" fillId="0" borderId="29" xfId="47" applyFont="1" applyBorder="1" applyAlignment="1">
      <alignment horizontal="center" vertical="center" wrapText="1"/>
    </xf>
    <xf numFmtId="49" fontId="40" fillId="0" borderId="28" xfId="47" applyNumberFormat="1" applyFont="1" applyBorder="1" applyAlignment="1">
      <alignment horizontal="center" vertical="center" wrapText="1"/>
    </xf>
    <xf numFmtId="3" fontId="40" fillId="0" borderId="28" xfId="47" applyNumberFormat="1" applyFont="1" applyBorder="1" applyAlignment="1">
      <alignment horizontal="center" vertical="center" wrapText="1"/>
    </xf>
    <xf numFmtId="0" fontId="41" fillId="0" borderId="25" xfId="47" applyFont="1" applyBorder="1" applyAlignment="1">
      <alignment horizontal="center" vertical="top"/>
    </xf>
    <xf numFmtId="0" fontId="41" fillId="0" borderId="26" xfId="47" applyFont="1" applyBorder="1" applyAlignment="1">
      <alignment horizontal="left" vertical="center" wrapText="1"/>
    </xf>
    <xf numFmtId="49" fontId="41" fillId="0" borderId="25" xfId="47" applyNumberFormat="1" applyFont="1" applyBorder="1" applyAlignment="1">
      <alignment horizontal="center" vertical="center"/>
    </xf>
    <xf numFmtId="3" fontId="41" fillId="0" borderId="25" xfId="47" applyNumberFormat="1" applyFont="1" applyBorder="1" applyAlignment="1">
      <alignment horizontal="center" vertical="center"/>
    </xf>
    <xf numFmtId="0" fontId="43" fillId="0" borderId="0" xfId="47" applyFont="1" applyAlignment="1" applyProtection="1">
      <alignment horizontal="left"/>
      <protection locked="0"/>
    </xf>
    <xf numFmtId="0" fontId="43" fillId="0" borderId="0" xfId="47" applyFont="1" applyProtection="1">
      <protection locked="0"/>
    </xf>
    <xf numFmtId="0" fontId="43" fillId="0" borderId="0" xfId="47" applyFont="1"/>
    <xf numFmtId="0" fontId="41" fillId="0" borderId="21" xfId="47" applyFont="1" applyBorder="1" applyAlignment="1">
      <alignment horizontal="center" vertical="center"/>
    </xf>
    <xf numFmtId="0" fontId="41" fillId="0" borderId="21" xfId="47" applyFont="1" applyBorder="1" applyAlignment="1">
      <alignment horizontal="left" vertical="center" wrapText="1"/>
    </xf>
    <xf numFmtId="49" fontId="41" fillId="0" borderId="21" xfId="47" applyNumberFormat="1" applyFont="1" applyBorder="1" applyAlignment="1">
      <alignment horizontal="center" vertical="center"/>
    </xf>
    <xf numFmtId="0" fontId="41" fillId="0" borderId="21" xfId="47" applyFont="1" applyBorder="1" applyAlignment="1">
      <alignment horizontal="center" vertical="top"/>
    </xf>
    <xf numFmtId="0" fontId="41" fillId="0" borderId="30" xfId="47" applyFont="1" applyBorder="1" applyAlignment="1">
      <alignment horizontal="center" vertical="center"/>
    </xf>
    <xf numFmtId="0" fontId="41" fillId="0" borderId="30" xfId="47" applyFont="1" applyBorder="1" applyAlignment="1">
      <alignment horizontal="left" vertical="center" wrapText="1"/>
    </xf>
    <xf numFmtId="165" fontId="41" fillId="0" borderId="25" xfId="47" applyNumberFormat="1" applyFont="1" applyBorder="1" applyAlignment="1">
      <alignment horizontal="right" vertical="center"/>
    </xf>
    <xf numFmtId="0" fontId="40" fillId="0" borderId="21" xfId="47" applyFont="1" applyBorder="1" applyAlignment="1">
      <alignment horizontal="left" vertical="center" wrapText="1"/>
    </xf>
    <xf numFmtId="0" fontId="43" fillId="0" borderId="0" xfId="47" applyFont="1" applyAlignment="1">
      <alignment horizontal="left" vertical="center"/>
    </xf>
    <xf numFmtId="0" fontId="43" fillId="0" borderId="0" xfId="47" applyFont="1" applyAlignment="1">
      <alignment horizontal="left" vertical="center" wrapText="1"/>
    </xf>
    <xf numFmtId="49" fontId="43" fillId="0" borderId="0" xfId="47" applyNumberFormat="1" applyFont="1" applyAlignment="1">
      <alignment horizontal="center" vertical="center"/>
    </xf>
    <xf numFmtId="3" fontId="43" fillId="0" borderId="0" xfId="47" applyNumberFormat="1" applyFont="1" applyAlignment="1">
      <alignment horizontal="center" vertical="center"/>
    </xf>
    <xf numFmtId="0" fontId="7" fillId="0" borderId="0" xfId="47" applyAlignment="1">
      <alignment horizontal="left" vertical="center"/>
    </xf>
    <xf numFmtId="0" fontId="7" fillId="0" borderId="0" xfId="47" applyAlignment="1">
      <alignment horizontal="left" vertical="center" wrapText="1"/>
    </xf>
    <xf numFmtId="49" fontId="7" fillId="0" borderId="0" xfId="47" applyNumberFormat="1" applyAlignment="1">
      <alignment horizontal="center" vertical="center"/>
    </xf>
    <xf numFmtId="3" fontId="7" fillId="0" borderId="0" xfId="47" applyNumberFormat="1" applyAlignment="1">
      <alignment horizontal="center" vertical="center"/>
    </xf>
    <xf numFmtId="0" fontId="40" fillId="0" borderId="23" xfId="42" applyFont="1" applyBorder="1" applyAlignment="1">
      <alignment horizontal="center" vertical="center"/>
    </xf>
    <xf numFmtId="0" fontId="40" fillId="0" borderId="31" xfId="42" applyFont="1" applyBorder="1" applyAlignment="1">
      <alignment horizontal="center" vertical="center" wrapText="1"/>
    </xf>
    <xf numFmtId="49" fontId="40" fillId="0" borderId="24" xfId="42" applyNumberFormat="1" applyFont="1" applyBorder="1" applyAlignment="1">
      <alignment horizontal="center" vertical="center"/>
    </xf>
    <xf numFmtId="3" fontId="40" fillId="0" borderId="24" xfId="42" applyNumberFormat="1" applyFont="1" applyBorder="1" applyAlignment="1">
      <alignment horizontal="center" vertical="center"/>
    </xf>
    <xf numFmtId="3" fontId="40" fillId="0" borderId="23" xfId="42" applyNumberFormat="1" applyFont="1" applyBorder="1" applyAlignment="1">
      <alignment horizontal="center" vertical="center"/>
    </xf>
    <xf numFmtId="0" fontId="31" fillId="0" borderId="0" xfId="42" applyFont="1" applyProtection="1">
      <protection locked="0"/>
    </xf>
    <xf numFmtId="0" fontId="31" fillId="0" borderId="0" xfId="42" applyFont="1"/>
    <xf numFmtId="0" fontId="40" fillId="0" borderId="25" xfId="42" applyFont="1" applyBorder="1" applyAlignment="1">
      <alignment horizontal="center" vertical="center"/>
    </xf>
    <xf numFmtId="0" fontId="41" fillId="0" borderId="32" xfId="42" applyFont="1" applyBorder="1" applyAlignment="1">
      <alignment horizontal="center" vertical="center" wrapText="1"/>
    </xf>
    <xf numFmtId="49" fontId="40" fillId="0" borderId="26" xfId="42" applyNumberFormat="1" applyFont="1" applyBorder="1" applyAlignment="1">
      <alignment horizontal="center" vertical="center"/>
    </xf>
    <xf numFmtId="3" fontId="40" fillId="0" borderId="25" xfId="42" applyNumberFormat="1" applyFont="1" applyBorder="1" applyAlignment="1">
      <alignment horizontal="center" vertical="center"/>
    </xf>
    <xf numFmtId="0" fontId="40" fillId="0" borderId="21" xfId="42" applyFont="1" applyBorder="1" applyAlignment="1">
      <alignment horizontal="center" vertical="center"/>
    </xf>
    <xf numFmtId="0" fontId="40" fillId="0" borderId="33" xfId="42" applyFont="1" applyBorder="1" applyAlignment="1">
      <alignment horizontal="center" vertical="center" wrapText="1"/>
    </xf>
    <xf numFmtId="49" fontId="40" fillId="0" borderId="21" xfId="42" applyNumberFormat="1" applyFont="1" applyBorder="1" applyAlignment="1">
      <alignment horizontal="center" vertical="center"/>
    </xf>
    <xf numFmtId="3" fontId="40" fillId="0" borderId="21" xfId="42" applyNumberFormat="1" applyFont="1" applyBorder="1" applyAlignment="1">
      <alignment horizontal="center" vertical="center"/>
    </xf>
    <xf numFmtId="0" fontId="42" fillId="0" borderId="0" xfId="42" applyFont="1" applyProtection="1">
      <protection locked="0"/>
    </xf>
    <xf numFmtId="0" fontId="42" fillId="0" borderId="0" xfId="42" applyFont="1"/>
    <xf numFmtId="0" fontId="40" fillId="0" borderId="28" xfId="42" applyFont="1" applyBorder="1" applyAlignment="1">
      <alignment horizontal="center" vertical="center" wrapText="1"/>
    </xf>
    <xf numFmtId="0" fontId="40" fillId="0" borderId="34" xfId="42" applyFont="1" applyBorder="1" applyAlignment="1">
      <alignment horizontal="center" vertical="center" wrapText="1"/>
    </xf>
    <xf numFmtId="49" fontId="40" fillId="0" borderId="28" xfId="42" applyNumberFormat="1" applyFont="1" applyBorder="1" applyAlignment="1">
      <alignment horizontal="center" vertical="center" wrapText="1"/>
    </xf>
    <xf numFmtId="3" fontId="40" fillId="0" borderId="28" xfId="42" applyNumberFormat="1" applyFont="1" applyBorder="1" applyAlignment="1">
      <alignment horizontal="center" vertical="center" wrapText="1"/>
    </xf>
    <xf numFmtId="0" fontId="41" fillId="0" borderId="25" xfId="47" applyFont="1" applyBorder="1" applyAlignment="1">
      <alignment horizontal="center" vertical="center"/>
    </xf>
    <xf numFmtId="0" fontId="41" fillId="0" borderId="25" xfId="47" applyFont="1" applyBorder="1" applyAlignment="1">
      <alignment horizontal="left" vertical="center" wrapText="1"/>
    </xf>
    <xf numFmtId="49" fontId="41" fillId="0" borderId="25" xfId="42" applyNumberFormat="1" applyFont="1" applyBorder="1" applyAlignment="1">
      <alignment horizontal="center" vertical="center"/>
    </xf>
    <xf numFmtId="3" fontId="41" fillId="0" borderId="25" xfId="42" applyNumberFormat="1" applyFont="1" applyBorder="1" applyAlignment="1">
      <alignment horizontal="center" vertical="center"/>
    </xf>
    <xf numFmtId="0" fontId="43" fillId="0" borderId="0" xfId="42" applyFont="1" applyProtection="1">
      <protection locked="0"/>
    </xf>
    <xf numFmtId="0" fontId="43" fillId="0" borderId="0" xfId="42" applyFont="1"/>
    <xf numFmtId="49" fontId="41" fillId="0" borderId="21" xfId="42" applyNumberFormat="1" applyFont="1" applyBorder="1" applyAlignment="1">
      <alignment horizontal="center" vertical="center"/>
    </xf>
    <xf numFmtId="0" fontId="43" fillId="0" borderId="0" xfId="42" applyFont="1" applyAlignment="1" applyProtection="1">
      <alignment vertical="center"/>
      <protection locked="0"/>
    </xf>
    <xf numFmtId="0" fontId="43" fillId="0" borderId="0" xfId="42" applyFont="1" applyAlignment="1">
      <alignment vertical="center"/>
    </xf>
    <xf numFmtId="0" fontId="41" fillId="0" borderId="21" xfId="42" applyFont="1" applyBorder="1" applyAlignment="1">
      <alignment horizontal="center" vertical="center"/>
    </xf>
    <xf numFmtId="0" fontId="41" fillId="0" borderId="33" xfId="42" applyFont="1" applyBorder="1" applyAlignment="1">
      <alignment horizontal="left" vertical="center" wrapText="1"/>
    </xf>
    <xf numFmtId="14" fontId="41" fillId="0" borderId="21" xfId="42" applyNumberFormat="1" applyFont="1" applyBorder="1" applyAlignment="1">
      <alignment horizontal="center" vertical="top"/>
    </xf>
    <xf numFmtId="0" fontId="41" fillId="0" borderId="21" xfId="42" applyFont="1" applyBorder="1" applyAlignment="1">
      <alignment horizontal="center" vertical="top"/>
    </xf>
    <xf numFmtId="0" fontId="40" fillId="0" borderId="33" xfId="42" applyFont="1" applyBorder="1" applyAlignment="1">
      <alignment horizontal="left" vertical="center" wrapText="1"/>
    </xf>
    <xf numFmtId="0" fontId="7" fillId="0" borderId="0" xfId="42" applyFont="1" applyAlignment="1">
      <alignment horizontal="left" vertical="center"/>
    </xf>
    <xf numFmtId="0" fontId="7" fillId="0" borderId="0" xfId="42" applyFont="1" applyAlignment="1">
      <alignment horizontal="left" vertical="center" wrapText="1"/>
    </xf>
    <xf numFmtId="49" fontId="7" fillId="0" borderId="0" xfId="42" applyNumberFormat="1" applyFont="1" applyAlignment="1">
      <alignment horizontal="center" vertical="center"/>
    </xf>
    <xf numFmtId="3" fontId="7" fillId="0" borderId="0" xfId="42" applyNumberFormat="1" applyFont="1" applyAlignment="1">
      <alignment horizontal="center" vertical="center"/>
    </xf>
    <xf numFmtId="0" fontId="7" fillId="0" borderId="30" xfId="42" applyFont="1" applyBorder="1" applyAlignment="1">
      <alignment horizontal="left" vertical="center"/>
    </xf>
    <xf numFmtId="0" fontId="31" fillId="0" borderId="0" xfId="42" applyFont="1" applyAlignment="1" applyProtection="1">
      <alignment horizontal="left"/>
      <protection locked="0"/>
    </xf>
    <xf numFmtId="0" fontId="42" fillId="0" borderId="0" xfId="42" applyFont="1" applyAlignment="1" applyProtection="1">
      <alignment horizontal="left"/>
      <protection locked="0"/>
    </xf>
    <xf numFmtId="0" fontId="41" fillId="0" borderId="25" xfId="42" applyFont="1" applyBorder="1" applyAlignment="1">
      <alignment horizontal="center" vertical="center"/>
    </xf>
    <xf numFmtId="0" fontId="41" fillId="0" borderId="26" xfId="42" applyFont="1" applyBorder="1" applyAlignment="1">
      <alignment horizontal="left" vertical="center" wrapText="1"/>
    </xf>
    <xf numFmtId="0" fontId="43" fillId="0" borderId="0" xfId="42" applyFont="1" applyAlignment="1" applyProtection="1">
      <alignment horizontal="left"/>
      <protection locked="0"/>
    </xf>
    <xf numFmtId="0" fontId="41" fillId="0" borderId="21" xfId="42" applyFont="1" applyBorder="1" applyAlignment="1">
      <alignment horizontal="left" vertical="center" wrapText="1"/>
    </xf>
    <xf numFmtId="0" fontId="43" fillId="21" borderId="0" xfId="42" applyFont="1" applyFill="1" applyAlignment="1" applyProtection="1">
      <alignment horizontal="left"/>
      <protection locked="0"/>
    </xf>
    <xf numFmtId="0" fontId="43" fillId="21" borderId="0" xfId="42" applyFont="1" applyFill="1" applyProtection="1">
      <protection locked="0"/>
    </xf>
    <xf numFmtId="0" fontId="43" fillId="21" borderId="0" xfId="42" applyFont="1" applyFill="1"/>
    <xf numFmtId="16" fontId="41" fillId="0" borderId="21" xfId="42" applyNumberFormat="1" applyFont="1" applyBorder="1" applyAlignment="1">
      <alignment horizontal="center" vertical="center"/>
    </xf>
    <xf numFmtId="165" fontId="41" fillId="0" borderId="25" xfId="42" applyNumberFormat="1" applyFont="1" applyBorder="1" applyAlignment="1">
      <alignment horizontal="center" vertical="center"/>
    </xf>
    <xf numFmtId="0" fontId="43" fillId="0" borderId="0" xfId="42" applyFont="1" applyAlignment="1">
      <alignment horizontal="left" vertical="center"/>
    </xf>
    <xf numFmtId="0" fontId="43" fillId="0" borderId="0" xfId="42" applyFont="1" applyAlignment="1">
      <alignment horizontal="left" vertical="center" wrapText="1"/>
    </xf>
    <xf numFmtId="49" fontId="43" fillId="0" borderId="0" xfId="42" applyNumberFormat="1" applyFont="1" applyAlignment="1">
      <alignment horizontal="center" vertical="center"/>
    </xf>
    <xf numFmtId="49" fontId="40" fillId="0" borderId="23" xfId="42" applyNumberFormat="1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top"/>
    </xf>
    <xf numFmtId="0" fontId="2" fillId="0" borderId="35" xfId="0" applyFont="1" applyBorder="1" applyAlignment="1">
      <alignment horizontal="right" vertical="top"/>
    </xf>
    <xf numFmtId="0" fontId="2" fillId="3" borderId="35" xfId="0" applyFont="1" applyFill="1" applyBorder="1" applyAlignment="1">
      <alignment horizontal="left" vertical="top"/>
    </xf>
    <xf numFmtId="0" fontId="2" fillId="3" borderId="35" xfId="0" applyFont="1" applyFill="1" applyBorder="1" applyAlignment="1">
      <alignment horizontal="right" vertical="top"/>
    </xf>
    <xf numFmtId="3" fontId="40" fillId="0" borderId="25" xfId="47" applyNumberFormat="1" applyFont="1" applyBorder="1" applyAlignment="1">
      <alignment horizontal="center" vertical="center"/>
    </xf>
    <xf numFmtId="0" fontId="2" fillId="3" borderId="36" xfId="0" applyFont="1" applyFill="1" applyBorder="1" applyAlignment="1">
      <alignment horizontal="left" vertical="top"/>
    </xf>
    <xf numFmtId="0" fontId="2" fillId="3" borderId="36" xfId="0" applyFont="1" applyFill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169" fontId="7" fillId="0" borderId="0" xfId="42" applyNumberFormat="1" applyFont="1" applyAlignment="1">
      <alignment horizontal="center" vertical="center"/>
    </xf>
    <xf numFmtId="169" fontId="46" fillId="0" borderId="0" xfId="42" applyNumberFormat="1" applyFont="1" applyAlignment="1">
      <alignment horizontal="center" vertical="center"/>
    </xf>
    <xf numFmtId="169" fontId="44" fillId="0" borderId="0" xfId="42" applyNumberFormat="1" applyFont="1" applyAlignment="1">
      <alignment horizontal="center" vertical="center"/>
    </xf>
    <xf numFmtId="169" fontId="45" fillId="0" borderId="0" xfId="42" applyNumberFormat="1" applyFont="1" applyAlignment="1">
      <alignment horizontal="center" vertical="center"/>
    </xf>
    <xf numFmtId="0" fontId="49" fillId="0" borderId="35" xfId="0" applyFont="1" applyBorder="1" applyAlignment="1">
      <alignment horizontal="right" vertical="top" wrapText="1"/>
    </xf>
    <xf numFmtId="0" fontId="49" fillId="3" borderId="35" xfId="0" applyFont="1" applyFill="1" applyBorder="1" applyAlignment="1">
      <alignment horizontal="right" vertical="top" wrapText="1"/>
    </xf>
    <xf numFmtId="167" fontId="25" fillId="0" borderId="37" xfId="27" applyNumberFormat="1" applyFont="1" applyBorder="1" applyAlignment="1">
      <alignment wrapText="1"/>
    </xf>
    <xf numFmtId="0" fontId="49" fillId="8" borderId="2" xfId="0" applyFont="1" applyFill="1" applyBorder="1" applyAlignment="1">
      <alignment horizontal="left" vertical="top" wrapText="1"/>
    </xf>
    <xf numFmtId="0" fontId="49" fillId="0" borderId="36" xfId="0" applyFont="1" applyBorder="1" applyAlignment="1">
      <alignment horizontal="right" vertical="top" wrapText="1"/>
    </xf>
    <xf numFmtId="49" fontId="41" fillId="0" borderId="0" xfId="47" applyNumberFormat="1" applyFont="1" applyAlignment="1">
      <alignment horizontal="center" vertical="center"/>
    </xf>
    <xf numFmtId="165" fontId="40" fillId="0" borderId="21" xfId="42" applyNumberFormat="1" applyFont="1" applyBorder="1" applyAlignment="1">
      <alignment horizontal="center" vertical="center"/>
    </xf>
    <xf numFmtId="14" fontId="0" fillId="0" borderId="0" xfId="0" applyNumberFormat="1"/>
    <xf numFmtId="14" fontId="2" fillId="8" borderId="2" xfId="0" applyNumberFormat="1" applyFont="1" applyFill="1" applyBorder="1" applyAlignment="1">
      <alignment horizontal="left" vertical="top"/>
    </xf>
    <xf numFmtId="4" fontId="52" fillId="0" borderId="62" xfId="0" applyNumberFormat="1" applyFont="1" applyBorder="1" applyAlignment="1">
      <alignment horizontal="right" vertical="top" wrapText="1"/>
    </xf>
    <xf numFmtId="4" fontId="52" fillId="22" borderId="62" xfId="0" applyNumberFormat="1" applyFont="1" applyFill="1" applyBorder="1" applyAlignment="1">
      <alignment horizontal="right" vertical="top" wrapText="1"/>
    </xf>
    <xf numFmtId="4" fontId="52" fillId="23" borderId="62" xfId="0" applyNumberFormat="1" applyFont="1" applyFill="1" applyBorder="1" applyAlignment="1">
      <alignment horizontal="right" vertical="top" wrapText="1"/>
    </xf>
    <xf numFmtId="4" fontId="52" fillId="24" borderId="62" xfId="0" applyNumberFormat="1" applyFont="1" applyFill="1" applyBorder="1" applyAlignment="1">
      <alignment horizontal="right" vertical="top" wrapText="1"/>
    </xf>
    <xf numFmtId="14" fontId="2" fillId="8" borderId="0" xfId="0" applyNumberFormat="1" applyFont="1" applyFill="1" applyAlignment="1">
      <alignment horizontal="left" vertical="top"/>
    </xf>
    <xf numFmtId="167" fontId="25" fillId="0" borderId="17" xfId="27" applyNumberFormat="1" applyFont="1" applyBorder="1" applyAlignment="1">
      <alignment horizontal="left" wrapText="1"/>
    </xf>
    <xf numFmtId="4" fontId="52" fillId="25" borderId="62" xfId="0" applyNumberFormat="1" applyFont="1" applyFill="1" applyBorder="1" applyAlignment="1">
      <alignment horizontal="right" vertical="top" wrapText="1"/>
    </xf>
    <xf numFmtId="4" fontId="52" fillId="26" borderId="62" xfId="0" applyNumberFormat="1" applyFont="1" applyFill="1" applyBorder="1" applyAlignment="1">
      <alignment horizontal="right" vertical="top" wrapText="1"/>
    </xf>
    <xf numFmtId="0" fontId="0" fillId="23" borderId="0" xfId="0" applyFill="1"/>
    <xf numFmtId="14" fontId="2" fillId="27" borderId="0" xfId="0" applyNumberFormat="1" applyFont="1" applyFill="1" applyAlignment="1">
      <alignment horizontal="left" vertical="top"/>
    </xf>
    <xf numFmtId="0" fontId="31" fillId="23" borderId="0" xfId="42" applyFont="1" applyFill="1" applyProtection="1">
      <protection locked="0"/>
    </xf>
    <xf numFmtId="0" fontId="42" fillId="23" borderId="0" xfId="42" applyFont="1" applyFill="1" applyProtection="1">
      <protection locked="0"/>
    </xf>
    <xf numFmtId="49" fontId="40" fillId="23" borderId="25" xfId="47" applyNumberFormat="1" applyFont="1" applyFill="1" applyBorder="1" applyAlignment="1">
      <alignment horizontal="center" vertical="center"/>
    </xf>
    <xf numFmtId="4" fontId="52" fillId="28" borderId="62" xfId="0" applyNumberFormat="1" applyFont="1" applyFill="1" applyBorder="1" applyAlignment="1">
      <alignment horizontal="right" vertical="top" wrapText="1"/>
    </xf>
    <xf numFmtId="4" fontId="52" fillId="29" borderId="62" xfId="0" applyNumberFormat="1" applyFont="1" applyFill="1" applyBorder="1" applyAlignment="1">
      <alignment horizontal="right" vertical="top" wrapText="1"/>
    </xf>
    <xf numFmtId="14" fontId="31" fillId="23" borderId="0" xfId="42" applyNumberFormat="1" applyFont="1" applyFill="1" applyProtection="1">
      <protection locked="0"/>
    </xf>
    <xf numFmtId="4" fontId="52" fillId="30" borderId="62" xfId="0" applyNumberFormat="1" applyFont="1" applyFill="1" applyBorder="1" applyAlignment="1">
      <alignment horizontal="right" vertical="top" wrapText="1"/>
    </xf>
    <xf numFmtId="4" fontId="52" fillId="31" borderId="62" xfId="0" applyNumberFormat="1" applyFont="1" applyFill="1" applyBorder="1" applyAlignment="1">
      <alignment horizontal="right" vertical="top" wrapText="1"/>
    </xf>
    <xf numFmtId="0" fontId="54" fillId="0" borderId="0" xfId="47" applyFont="1" applyProtection="1">
      <protection locked="0"/>
    </xf>
    <xf numFmtId="0" fontId="55" fillId="0" borderId="0" xfId="47" applyFont="1" applyProtection="1">
      <protection locked="0"/>
    </xf>
    <xf numFmtId="0" fontId="56" fillId="0" borderId="0" xfId="47" applyFont="1" applyProtection="1">
      <protection locked="0"/>
    </xf>
    <xf numFmtId="0" fontId="56" fillId="0" borderId="0" xfId="47" applyFont="1" applyAlignment="1">
      <alignment horizontal="left" vertical="center"/>
    </xf>
    <xf numFmtId="0" fontId="56" fillId="0" borderId="0" xfId="47" applyFont="1" applyAlignment="1">
      <alignment horizontal="left" vertical="center" wrapText="1"/>
    </xf>
    <xf numFmtId="49" fontId="56" fillId="0" borderId="0" xfId="47" applyNumberFormat="1" applyFont="1" applyAlignment="1">
      <alignment horizontal="center" vertical="center"/>
    </xf>
    <xf numFmtId="3" fontId="56" fillId="0" borderId="0" xfId="47" applyNumberFormat="1" applyFont="1" applyAlignment="1">
      <alignment horizontal="center" vertical="center"/>
    </xf>
    <xf numFmtId="0" fontId="56" fillId="0" borderId="0" xfId="47" applyFont="1" applyAlignment="1" applyProtection="1">
      <alignment horizontal="left"/>
      <protection locked="0"/>
    </xf>
    <xf numFmtId="0" fontId="57" fillId="0" borderId="0" xfId="0" applyFont="1" applyAlignment="1">
      <alignment horizontal="left" vertical="top"/>
    </xf>
    <xf numFmtId="0" fontId="57" fillId="0" borderId="0" xfId="0" applyFont="1" applyAlignment="1">
      <alignment horizontal="right" vertical="top"/>
    </xf>
    <xf numFmtId="4" fontId="58" fillId="28" borderId="62" xfId="0" applyNumberFormat="1" applyFont="1" applyFill="1" applyBorder="1" applyAlignment="1">
      <alignment horizontal="right" vertical="top" wrapText="1"/>
    </xf>
    <xf numFmtId="0" fontId="56" fillId="0" borderId="0" xfId="47" applyFont="1"/>
    <xf numFmtId="169" fontId="59" fillId="0" borderId="0" xfId="47" applyNumberFormat="1" applyFont="1" applyAlignment="1">
      <alignment horizontal="center" vertical="center"/>
    </xf>
    <xf numFmtId="4" fontId="58" fillId="29" borderId="62" xfId="0" applyNumberFormat="1" applyFont="1" applyFill="1" applyBorder="1" applyAlignment="1">
      <alignment horizontal="right" vertical="top" wrapText="1"/>
    </xf>
    <xf numFmtId="0" fontId="54" fillId="0" borderId="0" xfId="42" applyFont="1" applyProtection="1">
      <protection locked="0"/>
    </xf>
    <xf numFmtId="0" fontId="55" fillId="0" borderId="0" xfId="42" applyFont="1" applyProtection="1">
      <protection locked="0"/>
    </xf>
    <xf numFmtId="0" fontId="56" fillId="0" borderId="0" xfId="42" applyFont="1" applyProtection="1">
      <protection locked="0"/>
    </xf>
    <xf numFmtId="0" fontId="56" fillId="0" borderId="0" xfId="42" applyFont="1" applyAlignment="1" applyProtection="1">
      <alignment vertical="center"/>
      <protection locked="0"/>
    </xf>
    <xf numFmtId="0" fontId="56" fillId="21" borderId="0" xfId="42" applyFont="1" applyFill="1" applyProtection="1">
      <protection locked="0"/>
    </xf>
    <xf numFmtId="0" fontId="7" fillId="0" borderId="0" xfId="45"/>
    <xf numFmtId="0" fontId="19" fillId="0" borderId="0" xfId="46"/>
    <xf numFmtId="0" fontId="18" fillId="0" borderId="0" xfId="51" applyFont="1"/>
    <xf numFmtId="0" fontId="18" fillId="0" borderId="0" xfId="45" applyFont="1"/>
    <xf numFmtId="0" fontId="33" fillId="0" borderId="0" xfId="51" applyFont="1"/>
    <xf numFmtId="0" fontId="19" fillId="0" borderId="0" xfId="46" applyAlignment="1">
      <alignment vertical="top"/>
    </xf>
    <xf numFmtId="0" fontId="35" fillId="0" borderId="0" xfId="46" applyFont="1"/>
    <xf numFmtId="0" fontId="19" fillId="0" borderId="0" xfId="46" applyAlignment="1">
      <alignment vertical="top" wrapText="1"/>
    </xf>
    <xf numFmtId="0" fontId="34" fillId="0" borderId="0" xfId="46" applyFont="1" applyAlignment="1">
      <alignment vertical="top" wrapText="1"/>
    </xf>
    <xf numFmtId="0" fontId="34" fillId="0" borderId="0" xfId="46" applyFont="1"/>
    <xf numFmtId="0" fontId="37" fillId="0" borderId="21" xfId="46" applyFont="1" applyBorder="1" applyAlignment="1">
      <alignment horizontal="center" vertical="top"/>
    </xf>
    <xf numFmtId="0" fontId="37" fillId="0" borderId="21" xfId="46" applyFont="1" applyBorder="1" applyAlignment="1">
      <alignment horizontal="center"/>
    </xf>
    <xf numFmtId="0" fontId="37" fillId="0" borderId="0" xfId="46" applyFont="1" applyAlignment="1">
      <alignment horizontal="center"/>
    </xf>
    <xf numFmtId="0" fontId="37" fillId="0" borderId="0" xfId="46" applyFont="1" applyAlignment="1">
      <alignment horizontal="center" vertical="top"/>
    </xf>
    <xf numFmtId="0" fontId="37" fillId="0" borderId="0" xfId="46" applyFont="1"/>
    <xf numFmtId="0" fontId="37" fillId="0" borderId="21" xfId="46" applyFont="1" applyBorder="1"/>
    <xf numFmtId="0" fontId="19" fillId="0" borderId="21" xfId="46" applyBorder="1"/>
    <xf numFmtId="0" fontId="19" fillId="0" borderId="22" xfId="46" applyBorder="1"/>
    <xf numFmtId="0" fontId="19" fillId="0" borderId="21" xfId="46" applyBorder="1" applyAlignment="1">
      <alignment horizontal="center"/>
    </xf>
    <xf numFmtId="0" fontId="53" fillId="0" borderId="0" xfId="45" applyFont="1"/>
    <xf numFmtId="3" fontId="27" fillId="0" borderId="38" xfId="43" applyNumberFormat="1" applyFont="1" applyBorder="1" applyAlignment="1">
      <alignment horizontal="center" vertical="top"/>
    </xf>
    <xf numFmtId="3" fontId="26" fillId="0" borderId="39" xfId="27" applyNumberFormat="1" applyFont="1" applyBorder="1" applyAlignment="1">
      <alignment horizontal="center"/>
    </xf>
    <xf numFmtId="165" fontId="25" fillId="0" borderId="39" xfId="27" applyNumberFormat="1" applyFont="1" applyBorder="1" applyAlignment="1">
      <alignment horizontal="center"/>
    </xf>
    <xf numFmtId="3" fontId="26" fillId="0" borderId="40" xfId="27" applyNumberFormat="1" applyFont="1" applyBorder="1" applyAlignment="1">
      <alignment horizontal="center"/>
    </xf>
    <xf numFmtId="3" fontId="8" fillId="0" borderId="41" xfId="27" applyNumberFormat="1" applyBorder="1" applyAlignment="1">
      <alignment horizontal="center"/>
    </xf>
    <xf numFmtId="3" fontId="8" fillId="0" borderId="42" xfId="27" applyNumberFormat="1" applyBorder="1" applyAlignment="1">
      <alignment horizontal="center"/>
    </xf>
    <xf numFmtId="3" fontId="8" fillId="0" borderId="43" xfId="27" applyNumberFormat="1" applyBorder="1" applyAlignment="1">
      <alignment horizontal="center"/>
    </xf>
    <xf numFmtId="3" fontId="2" fillId="0" borderId="44" xfId="43" applyNumberFormat="1" applyFont="1" applyBorder="1" applyAlignment="1">
      <alignment horizontal="center" vertical="top"/>
    </xf>
    <xf numFmtId="3" fontId="2" fillId="0" borderId="45" xfId="43" applyNumberFormat="1" applyFont="1" applyBorder="1" applyAlignment="1">
      <alignment horizontal="center" vertical="top"/>
    </xf>
    <xf numFmtId="3" fontId="18" fillId="0" borderId="46" xfId="27" applyNumberFormat="1" applyFont="1" applyBorder="1" applyAlignment="1">
      <alignment horizontal="center"/>
    </xf>
    <xf numFmtId="165" fontId="18" fillId="0" borderId="46" xfId="27" applyNumberFormat="1" applyFont="1" applyBorder="1" applyAlignment="1">
      <alignment horizontal="center"/>
    </xf>
    <xf numFmtId="3" fontId="25" fillId="0" borderId="47" xfId="27" applyNumberFormat="1" applyFont="1" applyBorder="1" applyAlignment="1">
      <alignment horizontal="center"/>
    </xf>
    <xf numFmtId="3" fontId="8" fillId="0" borderId="25" xfId="27" applyNumberFormat="1" applyBorder="1" applyAlignment="1">
      <alignment horizontal="center"/>
    </xf>
    <xf numFmtId="3" fontId="8" fillId="0" borderId="21" xfId="27" applyNumberFormat="1" applyBorder="1" applyAlignment="1">
      <alignment horizontal="center"/>
    </xf>
    <xf numFmtId="3" fontId="8" fillId="0" borderId="48" xfId="27" applyNumberFormat="1" applyBorder="1" applyAlignment="1">
      <alignment horizontal="center"/>
    </xf>
    <xf numFmtId="3" fontId="8" fillId="0" borderId="49" xfId="27" applyNumberFormat="1" applyBorder="1" applyAlignment="1">
      <alignment horizontal="center"/>
    </xf>
    <xf numFmtId="165" fontId="18" fillId="0" borderId="41" xfId="27" applyNumberFormat="1" applyFont="1" applyBorder="1" applyAlignment="1">
      <alignment horizontal="center"/>
    </xf>
    <xf numFmtId="165" fontId="18" fillId="0" borderId="43" xfId="27" applyNumberFormat="1" applyFont="1" applyBorder="1" applyAlignment="1">
      <alignment horizontal="center"/>
    </xf>
    <xf numFmtId="3" fontId="25" fillId="0" borderId="25" xfId="27" applyNumberFormat="1" applyFont="1" applyBorder="1" applyAlignment="1">
      <alignment horizontal="center"/>
    </xf>
    <xf numFmtId="165" fontId="25" fillId="0" borderId="25" xfId="27" applyNumberFormat="1" applyFont="1" applyBorder="1" applyAlignment="1">
      <alignment horizontal="center"/>
    </xf>
    <xf numFmtId="3" fontId="25" fillId="0" borderId="48" xfId="27" applyNumberFormat="1" applyFont="1" applyBorder="1" applyAlignment="1">
      <alignment horizontal="center"/>
    </xf>
    <xf numFmtId="3" fontId="8" fillId="0" borderId="23" xfId="27" applyNumberFormat="1" applyBorder="1" applyAlignment="1">
      <alignment horizontal="center"/>
    </xf>
    <xf numFmtId="3" fontId="18" fillId="0" borderId="21" xfId="27" applyNumberFormat="1" applyFont="1" applyBorder="1" applyAlignment="1">
      <alignment horizontal="center"/>
    </xf>
    <xf numFmtId="165" fontId="25" fillId="0" borderId="50" xfId="27" applyNumberFormat="1" applyFont="1" applyBorder="1" applyAlignment="1">
      <alignment horizontal="center"/>
    </xf>
    <xf numFmtId="3" fontId="25" fillId="0" borderId="46" xfId="27" applyNumberFormat="1" applyFont="1" applyBorder="1" applyAlignment="1">
      <alignment horizontal="center"/>
    </xf>
    <xf numFmtId="165" fontId="25" fillId="0" borderId="46" xfId="27" applyNumberFormat="1" applyFont="1" applyBorder="1" applyAlignment="1">
      <alignment horizontal="center"/>
    </xf>
    <xf numFmtId="4" fontId="60" fillId="26" borderId="62" xfId="0" applyNumberFormat="1" applyFont="1" applyFill="1" applyBorder="1" applyAlignment="1">
      <alignment horizontal="right" vertical="top" wrapText="1"/>
    </xf>
    <xf numFmtId="14" fontId="42" fillId="0" borderId="0" xfId="42" applyNumberFormat="1" applyFont="1" applyProtection="1">
      <protection locked="0"/>
    </xf>
    <xf numFmtId="4" fontId="63" fillId="32" borderId="63" xfId="0" applyNumberFormat="1" applyFont="1" applyFill="1" applyBorder="1" applyAlignment="1">
      <alignment horizontal="right" vertical="top" wrapText="1"/>
    </xf>
    <xf numFmtId="4" fontId="63" fillId="33" borderId="63" xfId="0" applyNumberFormat="1" applyFont="1" applyFill="1" applyBorder="1" applyAlignment="1">
      <alignment horizontal="right" vertical="top" wrapText="1"/>
    </xf>
    <xf numFmtId="0" fontId="19" fillId="0" borderId="0" xfId="46"/>
    <xf numFmtId="0" fontId="19" fillId="0" borderId="0" xfId="46" applyAlignment="1">
      <alignment vertical="top" wrapText="1"/>
    </xf>
    <xf numFmtId="0" fontId="32" fillId="0" borderId="0" xfId="46" applyFont="1"/>
    <xf numFmtId="0" fontId="36" fillId="0" borderId="0" xfId="46" applyFont="1"/>
    <xf numFmtId="0" fontId="19" fillId="0" borderId="0" xfId="46" applyAlignment="1">
      <alignment horizontal="center"/>
    </xf>
    <xf numFmtId="0" fontId="7" fillId="0" borderId="0" xfId="45" applyAlignment="1">
      <alignment horizontal="center"/>
    </xf>
    <xf numFmtId="0" fontId="34" fillId="0" borderId="0" xfId="46" applyFont="1" applyAlignment="1">
      <alignment horizontal="center"/>
    </xf>
    <xf numFmtId="0" fontId="38" fillId="0" borderId="24" xfId="46" applyFont="1" applyBorder="1" applyAlignment="1">
      <alignment vertical="top" wrapText="1"/>
    </xf>
    <xf numFmtId="0" fontId="38" fillId="0" borderId="22" xfId="46" applyFont="1" applyBorder="1" applyAlignment="1">
      <alignment vertical="top" wrapText="1"/>
    </xf>
    <xf numFmtId="0" fontId="38" fillId="0" borderId="31" xfId="46" applyFont="1" applyBorder="1" applyAlignment="1">
      <alignment vertical="top" wrapText="1"/>
    </xf>
    <xf numFmtId="0" fontId="38" fillId="0" borderId="51" xfId="46" applyFont="1" applyBorder="1" applyAlignment="1">
      <alignment vertical="top" wrapText="1"/>
    </xf>
    <xf numFmtId="0" fontId="38" fillId="0" borderId="0" xfId="46" applyFont="1" applyAlignment="1">
      <alignment vertical="top" wrapText="1"/>
    </xf>
    <xf numFmtId="0" fontId="38" fillId="0" borderId="52" xfId="46" applyFont="1" applyBorder="1" applyAlignment="1">
      <alignment vertical="top" wrapText="1"/>
    </xf>
    <xf numFmtId="0" fontId="19" fillId="0" borderId="51" xfId="46" applyBorder="1"/>
    <xf numFmtId="0" fontId="19" fillId="0" borderId="52" xfId="46" applyBorder="1"/>
    <xf numFmtId="0" fontId="19" fillId="0" borderId="26" xfId="46" applyBorder="1"/>
    <xf numFmtId="0" fontId="19" fillId="0" borderId="53" xfId="46" applyBorder="1"/>
    <xf numFmtId="0" fontId="19" fillId="0" borderId="32" xfId="46" applyBorder="1"/>
    <xf numFmtId="0" fontId="39" fillId="0" borderId="22" xfId="46" applyFont="1" applyBorder="1"/>
    <xf numFmtId="0" fontId="34" fillId="0" borderId="0" xfId="46" applyFont="1"/>
    <xf numFmtId="0" fontId="7" fillId="0" borderId="0" xfId="45"/>
    <xf numFmtId="167" fontId="25" fillId="20" borderId="54" xfId="27" applyNumberFormat="1" applyFont="1" applyFill="1" applyBorder="1" applyAlignment="1">
      <alignment horizontal="center" wrapText="1"/>
    </xf>
    <xf numFmtId="167" fontId="25" fillId="20" borderId="15" xfId="27" applyNumberFormat="1" applyFont="1" applyFill="1" applyBorder="1" applyAlignment="1">
      <alignment horizontal="center" wrapText="1"/>
    </xf>
    <xf numFmtId="167" fontId="25" fillId="20" borderId="10" xfId="27" applyNumberFormat="1" applyFont="1" applyFill="1" applyBorder="1" applyAlignment="1">
      <alignment horizontal="center"/>
    </xf>
    <xf numFmtId="167" fontId="25" fillId="20" borderId="55" xfId="27" applyNumberFormat="1" applyFont="1" applyFill="1" applyBorder="1" applyAlignment="1">
      <alignment horizontal="center"/>
    </xf>
    <xf numFmtId="167" fontId="25" fillId="20" borderId="11" xfId="27" applyNumberFormat="1" applyFont="1" applyFill="1" applyBorder="1" applyAlignment="1">
      <alignment horizontal="center"/>
    </xf>
    <xf numFmtId="167" fontId="25" fillId="20" borderId="56" xfId="27" applyNumberFormat="1" applyFont="1" applyFill="1" applyBorder="1" applyAlignment="1">
      <alignment horizontal="center" vertical="center"/>
    </xf>
    <xf numFmtId="167" fontId="25" fillId="20" borderId="57" xfId="27" applyNumberFormat="1" applyFont="1" applyFill="1" applyBorder="1" applyAlignment="1">
      <alignment horizontal="center" vertical="center"/>
    </xf>
    <xf numFmtId="0" fontId="29" fillId="0" borderId="58" xfId="45" applyFont="1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29" fillId="0" borderId="59" xfId="45" applyFont="1" applyBorder="1" applyAlignment="1">
      <alignment vertical="top" wrapText="1"/>
    </xf>
    <xf numFmtId="0" fontId="29" fillId="0" borderId="60" xfId="45" applyFont="1" applyBorder="1" applyAlignment="1">
      <alignment vertical="top" wrapText="1"/>
    </xf>
    <xf numFmtId="0" fontId="29" fillId="0" borderId="61" xfId="45" applyFont="1" applyBorder="1" applyAlignment="1">
      <alignment vertical="top" wrapText="1"/>
    </xf>
  </cellXfs>
  <cellStyles count="5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čiarky_vykazy 30062006 sumarne po korekcii IAS" xfId="27" xr:uid="{00000000-0005-0000-0000-00001A000000}"/>
    <cellStyle name="Euro" xfId="28" xr:uid="{00000000-0005-0000-0000-00001B000000}"/>
    <cellStyle name="Explanatory Text" xfId="29" xr:uid="{00000000-0005-0000-0000-00001C000000}"/>
    <cellStyle name="Good" xfId="30" xr:uid="{00000000-0005-0000-0000-00001D000000}"/>
    <cellStyle name="Heading 1" xfId="31" xr:uid="{00000000-0005-0000-0000-00001E000000}"/>
    <cellStyle name="Heading 2" xfId="32" xr:uid="{00000000-0005-0000-0000-00001F000000}"/>
    <cellStyle name="Heading 3" xfId="33" xr:uid="{00000000-0005-0000-0000-000020000000}"/>
    <cellStyle name="Heading 4" xfId="34" xr:uid="{00000000-0005-0000-0000-000021000000}"/>
    <cellStyle name="Check Cell" xfId="35" xr:uid="{00000000-0005-0000-0000-000022000000}"/>
    <cellStyle name="Input" xfId="36" xr:uid="{00000000-0005-0000-0000-000023000000}"/>
    <cellStyle name="Linked Cell" xfId="37" xr:uid="{00000000-0005-0000-0000-000024000000}"/>
    <cellStyle name="Neutral" xfId="38" xr:uid="{00000000-0005-0000-0000-000025000000}"/>
    <cellStyle name="Normal 2" xfId="39" xr:uid="{00000000-0005-0000-0000-000026000000}"/>
    <cellStyle name="Normal 3" xfId="40" xr:uid="{00000000-0005-0000-0000-000027000000}"/>
    <cellStyle name="Normal_~0058801" xfId="41" xr:uid="{00000000-0005-0000-0000-000028000000}"/>
    <cellStyle name="Normal_UcB1-01PASIVA2000" xfId="42" xr:uid="{00000000-0005-0000-0000-000029000000}"/>
    <cellStyle name="normálne_OP_AWM_31122009" xfId="43" xr:uid="{00000000-0005-0000-0000-00002B000000}"/>
    <cellStyle name="normálne_vykazy 30062006 sumarne po korekcii IAS" xfId="44" xr:uid="{00000000-0005-0000-0000-00002C000000}"/>
    <cellStyle name="normálne_vykazy AWM 30062010_FINAL" xfId="45" xr:uid="{00000000-0005-0000-0000-00002D000000}"/>
    <cellStyle name="Normální" xfId="0" builtinId="0"/>
    <cellStyle name="normální_List1" xfId="46" xr:uid="{00000000-0005-0000-0000-00002E000000}"/>
    <cellStyle name="normální_UZ AIS 30062005" xfId="47" xr:uid="{00000000-0005-0000-0000-00002F000000}"/>
    <cellStyle name="Note" xfId="48" xr:uid="{00000000-0005-0000-0000-000030000000}"/>
    <cellStyle name="Output" xfId="49" xr:uid="{00000000-0005-0000-0000-000031000000}"/>
    <cellStyle name="Standard_Orders" xfId="50" xr:uid="{00000000-0005-0000-0000-000032000000}"/>
    <cellStyle name="Standard_Súvaha prvá strana" xfId="51" xr:uid="{00000000-0005-0000-0000-000033000000}"/>
    <cellStyle name="Title" xfId="52" xr:uid="{00000000-0005-0000-0000-000034000000}"/>
    <cellStyle name="Total" xfId="53" xr:uid="{00000000-0005-0000-0000-000035000000}"/>
    <cellStyle name="Warning Text" xfId="54" xr:uid="{00000000-0005-0000-0000-00003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333333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F7F7EF"/>
      <rgbColor rgb="00D4D0C8"/>
      <rgbColor rgb="0080808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tlas\finance\Accounting\AWM\&#218;&#269;tovn&#225;%20z&#225;vierka%202010\FINAL%2031122010\vykazy%20AWM%2030062010_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vaha-Ident"/>
      <sheetName val="SuvAkt"/>
      <sheetName val="SuvPas"/>
      <sheetName val="VykazKomplexVysledku-Ident"/>
      <sheetName val="VykazKomplexVysledku "/>
      <sheetName val="VykazZmienVI_010110_30062010"/>
      <sheetName val="VykazZmienVI_010109_311209"/>
      <sheetName val="06_10 final"/>
      <sheetName val="12_09 final - podklad k vykazom"/>
      <sheetName val="OP_AWM_30062010"/>
      <sheetName val="OP_AWM_31122009-po zdaneni"/>
      <sheetName val="OP_AWM_31122009 - pred Dz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3">
          <cell r="B23">
            <v>1992000.13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indexed="44"/>
    <pageSetUpPr fitToPage="1"/>
  </sheetPr>
  <dimension ref="A1:AI60"/>
  <sheetViews>
    <sheetView showGridLines="0" topLeftCell="A22" workbookViewId="0">
      <selection activeCell="AI57" sqref="AI57"/>
    </sheetView>
  </sheetViews>
  <sheetFormatPr defaultColWidth="9.140625" defaultRowHeight="12.75"/>
  <cols>
    <col min="1" max="38" width="2.7109375" style="183" customWidth="1"/>
    <col min="39" max="16384" width="9.140625" style="183"/>
  </cols>
  <sheetData>
    <row r="1" spans="1:35">
      <c r="A1" s="235"/>
      <c r="B1" s="235"/>
      <c r="C1" s="235"/>
      <c r="D1" s="235"/>
      <c r="E1" s="235"/>
    </row>
    <row r="2" spans="1:35">
      <c r="A2" s="235"/>
      <c r="B2" s="235"/>
      <c r="C2" s="235"/>
      <c r="D2" s="235"/>
      <c r="E2" s="235"/>
      <c r="F2" s="184"/>
      <c r="G2" s="184"/>
      <c r="H2" s="184"/>
      <c r="I2" s="184"/>
      <c r="J2" s="184"/>
      <c r="K2" s="184"/>
      <c r="L2" s="184"/>
      <c r="M2" s="184"/>
      <c r="S2" s="184"/>
      <c r="T2" s="184"/>
      <c r="U2" s="184"/>
      <c r="V2" s="185" t="s">
        <v>32</v>
      </c>
      <c r="W2" s="185"/>
      <c r="X2" s="186"/>
      <c r="Y2" s="185"/>
      <c r="Z2" s="185"/>
      <c r="AA2" s="185"/>
      <c r="AB2" s="185"/>
      <c r="AC2" s="185"/>
      <c r="AD2" s="185"/>
      <c r="AE2" s="185"/>
      <c r="AF2" s="185"/>
      <c r="AG2" s="184"/>
      <c r="AH2" s="184"/>
    </row>
    <row r="3" spans="1:35" ht="15">
      <c r="A3" s="184"/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S3" s="184"/>
      <c r="T3" s="184"/>
      <c r="AG3" s="185"/>
      <c r="AH3" s="185"/>
      <c r="AI3" s="187"/>
    </row>
    <row r="5" spans="1:35">
      <c r="A5" s="184"/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AC5" s="184"/>
      <c r="AD5" s="184"/>
      <c r="AE5" s="184"/>
      <c r="AF5" s="184"/>
      <c r="AG5" s="184"/>
      <c r="AH5" s="184"/>
    </row>
    <row r="6" spans="1:35" ht="12.75" customHeight="1">
      <c r="A6" s="184"/>
      <c r="B6" s="188"/>
      <c r="C6" s="188"/>
      <c r="D6" s="188"/>
      <c r="E6" s="188"/>
      <c r="F6" s="188"/>
      <c r="G6" s="188"/>
      <c r="H6" s="239" t="s">
        <v>519</v>
      </c>
      <c r="I6" s="239"/>
      <c r="J6" s="239"/>
      <c r="K6" s="239"/>
      <c r="L6" s="239"/>
      <c r="M6" s="239"/>
      <c r="N6" s="239"/>
      <c r="O6" s="239"/>
      <c r="P6" s="239"/>
      <c r="Q6" s="239"/>
      <c r="R6" s="239"/>
      <c r="S6" s="239"/>
      <c r="T6" s="239"/>
      <c r="U6" s="239"/>
      <c r="V6" s="239"/>
      <c r="W6" s="239"/>
      <c r="X6" s="239"/>
      <c r="Y6" s="239"/>
      <c r="Z6" s="239"/>
      <c r="AA6" s="239"/>
      <c r="AB6" s="184"/>
      <c r="AC6" s="184"/>
      <c r="AD6" s="184"/>
      <c r="AE6" s="184"/>
      <c r="AF6" s="184"/>
      <c r="AG6" s="184"/>
      <c r="AH6" s="184"/>
    </row>
    <row r="7" spans="1:35" ht="12.75" customHeight="1">
      <c r="A7" s="184"/>
      <c r="B7" s="188"/>
      <c r="C7" s="188"/>
      <c r="D7" s="188"/>
      <c r="E7" s="188"/>
      <c r="F7" s="188"/>
      <c r="G7" s="188"/>
      <c r="H7" s="239"/>
      <c r="I7" s="239"/>
      <c r="J7" s="239"/>
      <c r="K7" s="239"/>
      <c r="L7" s="239"/>
      <c r="M7" s="239"/>
      <c r="N7" s="239"/>
      <c r="O7" s="239"/>
      <c r="P7" s="239"/>
      <c r="Q7" s="239"/>
      <c r="R7" s="239"/>
      <c r="S7" s="239"/>
      <c r="T7" s="239"/>
      <c r="U7" s="239"/>
      <c r="V7" s="239"/>
      <c r="W7" s="239"/>
      <c r="X7" s="239"/>
      <c r="Y7" s="239"/>
      <c r="Z7" s="239"/>
      <c r="AA7" s="239"/>
      <c r="AB7" s="184"/>
      <c r="AC7" s="184"/>
      <c r="AD7" s="184"/>
      <c r="AE7" s="184"/>
      <c r="AF7" s="184"/>
      <c r="AG7" s="184"/>
      <c r="AH7" s="184"/>
    </row>
    <row r="8" spans="1:35" ht="15">
      <c r="A8" s="184"/>
      <c r="B8" s="184"/>
      <c r="C8" s="184"/>
      <c r="D8" s="184"/>
      <c r="E8" s="189"/>
      <c r="F8" s="184"/>
      <c r="G8" s="184"/>
      <c r="H8" s="184"/>
      <c r="I8" s="184"/>
      <c r="J8" s="237" t="s">
        <v>545</v>
      </c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</row>
    <row r="9" spans="1:35" ht="15.75">
      <c r="A9" s="184"/>
      <c r="B9" s="190"/>
      <c r="C9" s="190"/>
      <c r="D9" s="190"/>
      <c r="E9" s="190"/>
      <c r="F9" s="190"/>
      <c r="G9" s="190"/>
      <c r="H9" s="190"/>
      <c r="I9" s="190"/>
      <c r="J9" s="190"/>
      <c r="K9" s="191"/>
      <c r="L9" s="191"/>
      <c r="M9" s="191"/>
      <c r="N9" s="191"/>
      <c r="O9" s="191"/>
      <c r="P9" s="191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</row>
    <row r="10" spans="1:35">
      <c r="A10" s="184"/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</row>
    <row r="11" spans="1:35" ht="15.75">
      <c r="A11" s="184"/>
      <c r="B11" s="184"/>
      <c r="C11" s="184"/>
      <c r="D11" s="184"/>
      <c r="E11" s="184"/>
      <c r="F11" s="184"/>
      <c r="G11" s="184"/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2"/>
      <c r="W11" s="192"/>
      <c r="X11" s="192"/>
      <c r="Y11" s="192"/>
      <c r="Z11" s="192"/>
      <c r="AA11" s="192"/>
      <c r="AB11" s="184"/>
      <c r="AC11" s="184"/>
      <c r="AD11" s="184"/>
      <c r="AE11" s="184"/>
      <c r="AF11" s="184"/>
      <c r="AG11" s="184"/>
      <c r="AH11" s="184"/>
    </row>
    <row r="12" spans="1:35" ht="15.75">
      <c r="A12" s="184"/>
      <c r="B12" s="184"/>
      <c r="C12" s="184"/>
      <c r="D12" s="184"/>
      <c r="E12" s="184"/>
      <c r="F12" s="184"/>
      <c r="G12" s="184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236" t="s">
        <v>33</v>
      </c>
      <c r="W12" s="233"/>
      <c r="X12" s="233"/>
      <c r="Y12" s="233"/>
      <c r="Z12" s="233"/>
      <c r="AA12" s="233"/>
      <c r="AB12" s="233"/>
      <c r="AC12" s="233"/>
      <c r="AD12" s="233"/>
      <c r="AE12" s="233"/>
      <c r="AF12" s="184"/>
      <c r="AG12" s="184"/>
      <c r="AH12" s="184"/>
    </row>
    <row r="13" spans="1:35" ht="15">
      <c r="A13" s="184"/>
      <c r="B13" s="184"/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9"/>
      <c r="N13" s="184"/>
      <c r="O13" s="184"/>
      <c r="P13" s="184"/>
      <c r="Q13" s="184"/>
      <c r="R13" s="184"/>
      <c r="S13" s="184"/>
      <c r="T13" s="184"/>
      <c r="U13" s="184"/>
      <c r="V13" s="233" t="s">
        <v>34</v>
      </c>
      <c r="W13" s="233"/>
      <c r="X13" s="233"/>
      <c r="Y13" s="233"/>
      <c r="Z13" s="233"/>
      <c r="AA13" s="233"/>
      <c r="AB13" s="233"/>
      <c r="AC13" s="233"/>
      <c r="AD13" s="233"/>
      <c r="AE13" s="233"/>
      <c r="AF13" s="184"/>
      <c r="AG13" s="184"/>
      <c r="AH13" s="184"/>
    </row>
    <row r="14" spans="1:35">
      <c r="A14" s="184"/>
      <c r="B14" s="184"/>
      <c r="C14" s="184"/>
      <c r="D14" s="184"/>
      <c r="E14" s="184"/>
      <c r="F14" s="184"/>
      <c r="G14" s="184"/>
      <c r="H14" s="184"/>
      <c r="I14" s="184"/>
      <c r="J14" s="190"/>
      <c r="K14" s="190"/>
      <c r="L14" s="190"/>
      <c r="M14" s="190"/>
      <c r="N14" s="190"/>
      <c r="O14" s="190"/>
      <c r="P14" s="190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</row>
    <row r="15" spans="1:35">
      <c r="A15" s="184"/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184" t="s">
        <v>35</v>
      </c>
      <c r="W15" s="184"/>
      <c r="X15" s="184"/>
      <c r="Y15" s="184"/>
      <c r="Z15" s="184"/>
      <c r="AA15" s="184"/>
      <c r="AB15" s="184"/>
      <c r="AC15" s="184"/>
      <c r="AD15" s="184"/>
      <c r="AE15" s="184"/>
      <c r="AF15" s="184"/>
      <c r="AG15" s="184"/>
      <c r="AH15" s="184"/>
    </row>
    <row r="16" spans="1:35">
      <c r="A16" s="184"/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</row>
    <row r="17" spans="1:34">
      <c r="A17" s="184"/>
      <c r="B17" s="184"/>
      <c r="C17" s="184"/>
      <c r="D17" s="184"/>
      <c r="E17" s="184"/>
      <c r="F17" s="184"/>
      <c r="G17" s="184"/>
      <c r="H17" s="234"/>
      <c r="I17" s="233"/>
      <c r="J17" s="233"/>
      <c r="K17" s="233"/>
      <c r="L17" s="184"/>
      <c r="M17" s="234"/>
      <c r="N17" s="234"/>
      <c r="O17" s="234"/>
      <c r="P17" s="234"/>
      <c r="Q17" s="184"/>
      <c r="R17" s="184"/>
      <c r="S17" s="184"/>
      <c r="T17" s="188"/>
      <c r="U17" s="188"/>
      <c r="V17" s="193">
        <v>0</v>
      </c>
      <c r="W17" s="194">
        <v>1</v>
      </c>
      <c r="X17" s="195"/>
      <c r="Y17" s="193">
        <v>0</v>
      </c>
      <c r="Z17" s="193">
        <v>1</v>
      </c>
      <c r="AA17" s="196"/>
      <c r="AB17" s="193">
        <v>2</v>
      </c>
      <c r="AC17" s="194">
        <v>0</v>
      </c>
      <c r="AD17" s="194">
        <v>1</v>
      </c>
      <c r="AE17" s="194">
        <v>8</v>
      </c>
      <c r="AF17" s="184"/>
      <c r="AG17" s="184"/>
      <c r="AH17" s="184"/>
    </row>
    <row r="18" spans="1:34">
      <c r="A18" s="184"/>
      <c r="B18" s="184"/>
      <c r="C18" s="234"/>
      <c r="D18" s="234"/>
      <c r="E18" s="234"/>
      <c r="F18" s="234"/>
      <c r="G18" s="23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234"/>
      <c r="S18" s="23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</row>
    <row r="19" spans="1:34">
      <c r="A19" s="184"/>
      <c r="B19" s="184"/>
      <c r="C19" s="184"/>
      <c r="D19" s="184"/>
      <c r="E19" s="184"/>
      <c r="F19" s="184"/>
      <c r="G19" s="184"/>
      <c r="H19" s="184"/>
      <c r="I19" s="184"/>
      <c r="J19" s="184"/>
      <c r="K19" s="184"/>
      <c r="L19" s="234"/>
      <c r="M19" s="234"/>
      <c r="N19" s="234"/>
      <c r="O19" s="184"/>
      <c r="P19" s="234"/>
      <c r="Q19" s="234"/>
      <c r="R19" s="234"/>
      <c r="S19" s="234"/>
      <c r="T19" s="184"/>
      <c r="U19" s="184"/>
      <c r="V19" s="184" t="s">
        <v>36</v>
      </c>
      <c r="W19" s="184"/>
      <c r="X19" s="184"/>
      <c r="Y19" s="184"/>
      <c r="Z19" s="184"/>
      <c r="AA19" s="184"/>
      <c r="AB19" s="184"/>
      <c r="AC19" s="184"/>
      <c r="AD19" s="184"/>
      <c r="AE19" s="184"/>
      <c r="AF19" s="184"/>
      <c r="AG19" s="184"/>
      <c r="AH19" s="184"/>
    </row>
    <row r="20" spans="1:34">
      <c r="A20" s="184"/>
      <c r="B20" s="184"/>
      <c r="C20" s="184"/>
      <c r="D20" s="184"/>
      <c r="E20" s="184"/>
      <c r="F20" s="234"/>
      <c r="G20" s="234"/>
      <c r="H20" s="234"/>
      <c r="I20" s="234"/>
      <c r="J20" s="234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  <c r="V20" s="184"/>
      <c r="W20" s="184"/>
      <c r="X20" s="184"/>
      <c r="Y20" s="184"/>
      <c r="Z20" s="184"/>
      <c r="AA20" s="184"/>
      <c r="AB20" s="184"/>
      <c r="AC20" s="184"/>
      <c r="AD20" s="184"/>
      <c r="AE20" s="184"/>
      <c r="AF20" s="184"/>
      <c r="AG20" s="184"/>
      <c r="AH20" s="184"/>
    </row>
    <row r="21" spans="1:34">
      <c r="A21" s="184"/>
      <c r="B21" s="184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8"/>
      <c r="Q21" s="188"/>
      <c r="R21" s="188"/>
      <c r="S21" s="188"/>
      <c r="T21" s="188"/>
      <c r="U21" s="188"/>
      <c r="V21" s="193">
        <v>3</v>
      </c>
      <c r="W21" s="194">
        <v>1</v>
      </c>
      <c r="X21" s="195"/>
      <c r="Y21" s="194">
        <v>1</v>
      </c>
      <c r="Z21" s="194">
        <v>2</v>
      </c>
      <c r="AA21" s="195"/>
      <c r="AB21" s="194">
        <v>2</v>
      </c>
      <c r="AC21" s="194">
        <v>0</v>
      </c>
      <c r="AD21" s="194">
        <v>1</v>
      </c>
      <c r="AE21" s="194">
        <v>8</v>
      </c>
      <c r="AF21" s="184"/>
      <c r="AG21" s="184"/>
      <c r="AH21" s="184"/>
    </row>
    <row r="22" spans="1:34">
      <c r="A22" s="184"/>
      <c r="B22" s="184"/>
      <c r="C22" s="184"/>
      <c r="D22" s="184"/>
      <c r="E22" s="184"/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8"/>
      <c r="T22" s="188"/>
      <c r="U22" s="188"/>
      <c r="V22" s="188"/>
      <c r="W22" s="188"/>
      <c r="X22" s="188"/>
      <c r="Y22" s="188"/>
      <c r="Z22" s="184"/>
      <c r="AA22" s="184"/>
      <c r="AB22" s="184"/>
      <c r="AC22" s="184"/>
      <c r="AD22" s="184"/>
      <c r="AE22" s="184"/>
      <c r="AF22" s="184"/>
      <c r="AG22" s="184"/>
      <c r="AH22" s="184"/>
    </row>
    <row r="23" spans="1:34">
      <c r="A23" s="184"/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8"/>
      <c r="S23" s="188"/>
      <c r="T23" s="188"/>
      <c r="U23" s="188"/>
      <c r="V23" s="233" t="s">
        <v>37</v>
      </c>
      <c r="W23" s="233"/>
      <c r="X23" s="233"/>
      <c r="Y23" s="233"/>
      <c r="Z23" s="233"/>
      <c r="AA23" s="233"/>
      <c r="AB23" s="233"/>
      <c r="AC23" s="233"/>
      <c r="AD23" s="233"/>
      <c r="AE23" s="233"/>
      <c r="AF23" s="184"/>
      <c r="AG23" s="184"/>
      <c r="AH23" s="184"/>
    </row>
    <row r="24" spans="1:34">
      <c r="A24" s="184"/>
      <c r="B24" s="234"/>
      <c r="C24" s="23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233" t="s">
        <v>34</v>
      </c>
      <c r="W24" s="233"/>
      <c r="X24" s="233"/>
      <c r="Y24" s="233"/>
      <c r="Z24" s="233"/>
      <c r="AA24" s="233"/>
      <c r="AB24" s="233"/>
      <c r="AC24" s="233"/>
      <c r="AD24" s="233"/>
      <c r="AE24" s="233"/>
      <c r="AF24" s="184"/>
      <c r="AG24" s="184"/>
      <c r="AH24" s="184"/>
    </row>
    <row r="25" spans="1:34">
      <c r="A25" s="184"/>
      <c r="B25" s="184"/>
      <c r="C25" s="184"/>
      <c r="D25" s="184"/>
      <c r="E25" s="184"/>
      <c r="F25" s="184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  <c r="AA25" s="184"/>
      <c r="AB25" s="184"/>
      <c r="AC25" s="184"/>
      <c r="AD25" s="184"/>
      <c r="AE25" s="184"/>
      <c r="AF25" s="184"/>
      <c r="AG25" s="184"/>
      <c r="AH25" s="184"/>
    </row>
    <row r="26" spans="1:34">
      <c r="A26" s="184"/>
      <c r="B26" s="184"/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8"/>
      <c r="V26" s="193">
        <v>3</v>
      </c>
      <c r="W26" s="193">
        <v>1</v>
      </c>
      <c r="X26" s="196"/>
      <c r="Y26" s="194">
        <v>1</v>
      </c>
      <c r="Z26" s="194">
        <v>2</v>
      </c>
      <c r="AA26" s="195"/>
      <c r="AB26" s="194">
        <v>2</v>
      </c>
      <c r="AC26" s="194">
        <v>0</v>
      </c>
      <c r="AD26" s="194">
        <v>1</v>
      </c>
      <c r="AE26" s="194">
        <v>8</v>
      </c>
      <c r="AF26" s="184"/>
      <c r="AG26" s="184"/>
      <c r="AH26" s="184"/>
    </row>
    <row r="27" spans="1:34">
      <c r="A27" s="184"/>
      <c r="B27" s="184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E27" s="184"/>
      <c r="AF27" s="184"/>
      <c r="AG27" s="184"/>
      <c r="AH27" s="184"/>
    </row>
    <row r="28" spans="1:34">
      <c r="A28" s="184"/>
      <c r="B28" s="233" t="s">
        <v>38</v>
      </c>
      <c r="C28" s="233"/>
      <c r="D28" s="233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97" t="s">
        <v>39</v>
      </c>
      <c r="W28" s="197"/>
      <c r="X28" s="197"/>
      <c r="Y28" s="197"/>
      <c r="Z28" s="195">
        <v>6</v>
      </c>
      <c r="AA28" s="195">
        <v>6</v>
      </c>
      <c r="AB28" s="195">
        <v>1</v>
      </c>
      <c r="AC28" s="195">
        <v>2</v>
      </c>
      <c r="AD28" s="195">
        <v>0</v>
      </c>
      <c r="AE28" s="184"/>
      <c r="AF28" s="184"/>
      <c r="AG28" s="184"/>
      <c r="AH28" s="184"/>
    </row>
    <row r="29" spans="1:34">
      <c r="A29" s="184"/>
      <c r="B29" s="184"/>
      <c r="C29" s="184"/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  <c r="AA29" s="184"/>
      <c r="AB29" s="184"/>
      <c r="AC29" s="184"/>
      <c r="AD29" s="184"/>
      <c r="AE29" s="184"/>
      <c r="AF29" s="184"/>
      <c r="AG29" s="184"/>
      <c r="AH29" s="184"/>
    </row>
    <row r="30" spans="1:34">
      <c r="A30" s="184"/>
      <c r="B30" s="194">
        <v>3</v>
      </c>
      <c r="C30" s="194">
        <v>5</v>
      </c>
      <c r="D30" s="194">
        <v>7</v>
      </c>
      <c r="E30" s="194">
        <v>6</v>
      </c>
      <c r="F30" s="194">
        <v>3</v>
      </c>
      <c r="G30" s="194">
        <v>3</v>
      </c>
      <c r="H30" s="194">
        <v>8</v>
      </c>
      <c r="I30" s="194">
        <v>8</v>
      </c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184"/>
      <c r="AG30" s="184"/>
      <c r="AH30" s="184"/>
    </row>
    <row r="31" spans="1:34">
      <c r="A31" s="184"/>
      <c r="B31" s="184"/>
      <c r="C31" s="184"/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233"/>
      <c r="T31" s="233"/>
      <c r="U31" s="233"/>
      <c r="V31" s="233"/>
      <c r="W31" s="233"/>
      <c r="X31" s="233"/>
      <c r="Y31" s="233"/>
      <c r="Z31" s="233"/>
      <c r="AA31" s="233"/>
      <c r="AB31" s="184"/>
      <c r="AC31" s="184"/>
      <c r="AD31" s="184"/>
      <c r="AE31" s="184"/>
      <c r="AF31" s="184"/>
      <c r="AG31" s="184"/>
      <c r="AH31" s="184"/>
    </row>
    <row r="32" spans="1:34">
      <c r="A32" s="184"/>
      <c r="B32" s="234" t="s">
        <v>40</v>
      </c>
      <c r="C32" s="234"/>
      <c r="D32" s="234"/>
      <c r="E32" s="234"/>
      <c r="F32" s="234"/>
      <c r="G32" s="234"/>
      <c r="H32" s="234"/>
      <c r="I32" s="234"/>
      <c r="J32" s="234"/>
      <c r="K32" s="234"/>
      <c r="L32" s="234"/>
      <c r="M32" s="234"/>
      <c r="N32" s="234"/>
      <c r="O32" s="234"/>
      <c r="P32" s="234"/>
      <c r="Q32" s="234"/>
      <c r="R32" s="234"/>
      <c r="S32" s="184"/>
      <c r="T32" s="184"/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  <c r="AF32" s="184"/>
      <c r="AG32" s="184"/>
      <c r="AH32" s="184"/>
    </row>
    <row r="33" spans="1:34">
      <c r="A33" s="184"/>
      <c r="B33" s="184"/>
      <c r="C33" s="184"/>
      <c r="D33" s="184"/>
      <c r="E33" s="184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4"/>
      <c r="W33" s="184"/>
      <c r="X33" s="184"/>
      <c r="Y33" s="184"/>
      <c r="Z33" s="184"/>
      <c r="AA33" s="184"/>
      <c r="AB33" s="184"/>
      <c r="AC33" s="184"/>
      <c r="AD33" s="184"/>
      <c r="AE33" s="184"/>
      <c r="AF33" s="184"/>
      <c r="AG33" s="184"/>
      <c r="AH33" s="184"/>
    </row>
    <row r="34" spans="1:34">
      <c r="A34" s="184"/>
      <c r="B34" s="194" t="s">
        <v>31</v>
      </c>
      <c r="C34" s="194" t="s">
        <v>41</v>
      </c>
      <c r="D34" s="194" t="s">
        <v>42</v>
      </c>
      <c r="E34" s="194" t="s">
        <v>43</v>
      </c>
      <c r="F34" s="194" t="s">
        <v>44</v>
      </c>
      <c r="G34" s="194" t="s">
        <v>44</v>
      </c>
      <c r="H34" s="194"/>
      <c r="I34" s="194" t="s">
        <v>45</v>
      </c>
      <c r="J34" s="194" t="s">
        <v>46</v>
      </c>
      <c r="K34" s="194" t="s">
        <v>47</v>
      </c>
      <c r="L34" s="194" t="s">
        <v>48</v>
      </c>
      <c r="M34" s="194" t="s">
        <v>49</v>
      </c>
      <c r="N34" s="194" t="s">
        <v>50</v>
      </c>
      <c r="O34" s="194"/>
      <c r="P34" s="194" t="s">
        <v>51</v>
      </c>
      <c r="Q34" s="194" t="s">
        <v>47</v>
      </c>
      <c r="R34" s="194" t="s">
        <v>52</v>
      </c>
      <c r="S34" s="194" t="s">
        <v>47</v>
      </c>
      <c r="T34" s="194" t="s">
        <v>53</v>
      </c>
      <c r="U34" s="194" t="s">
        <v>46</v>
      </c>
      <c r="V34" s="194" t="s">
        <v>54</v>
      </c>
      <c r="W34" s="194" t="s">
        <v>46</v>
      </c>
      <c r="X34" s="194" t="s">
        <v>52</v>
      </c>
      <c r="Y34" s="194" t="s">
        <v>49</v>
      </c>
      <c r="Z34" s="194" t="s">
        <v>55</v>
      </c>
      <c r="AA34" s="194"/>
      <c r="AB34" s="194"/>
      <c r="AC34" s="198"/>
      <c r="AD34" s="199"/>
      <c r="AE34" s="199"/>
      <c r="AF34" s="184"/>
      <c r="AG34" s="184"/>
      <c r="AH34" s="184"/>
    </row>
    <row r="35" spans="1:34">
      <c r="A35" s="184"/>
      <c r="B35" s="194" t="s">
        <v>56</v>
      </c>
      <c r="C35" s="194" t="s">
        <v>57</v>
      </c>
      <c r="D35" s="194" t="s">
        <v>58</v>
      </c>
      <c r="E35" s="194" t="s">
        <v>55</v>
      </c>
      <c r="F35" s="194"/>
      <c r="G35" s="194" t="s">
        <v>47</v>
      </c>
      <c r="H35" s="194" t="s">
        <v>59</v>
      </c>
      <c r="I35" s="194" t="s">
        <v>44</v>
      </c>
      <c r="J35" s="194" t="s">
        <v>59</v>
      </c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194"/>
      <c r="AA35" s="194"/>
      <c r="AB35" s="194"/>
      <c r="AC35" s="198"/>
      <c r="AD35" s="199"/>
      <c r="AE35" s="199"/>
      <c r="AF35" s="184"/>
      <c r="AG35" s="184"/>
      <c r="AH35" s="184"/>
    </row>
    <row r="36" spans="1:34">
      <c r="A36" s="184"/>
      <c r="B36" s="200"/>
      <c r="C36" s="200"/>
      <c r="D36" s="200"/>
      <c r="E36" s="200"/>
      <c r="F36" s="200"/>
      <c r="G36" s="200"/>
      <c r="H36" s="200"/>
      <c r="I36" s="200"/>
      <c r="J36" s="200"/>
      <c r="K36" s="200"/>
      <c r="L36" s="200"/>
      <c r="M36" s="200"/>
      <c r="N36" s="200"/>
      <c r="O36" s="200"/>
      <c r="P36" s="200"/>
      <c r="Q36" s="200"/>
      <c r="R36" s="200"/>
      <c r="S36" s="200"/>
      <c r="T36" s="200"/>
      <c r="U36" s="200"/>
      <c r="V36" s="200"/>
      <c r="W36" s="200"/>
      <c r="X36" s="200"/>
      <c r="Y36" s="200"/>
      <c r="Z36" s="200"/>
      <c r="AA36" s="200"/>
      <c r="AB36" s="200"/>
      <c r="AC36" s="200"/>
      <c r="AD36" s="200"/>
      <c r="AE36" s="200"/>
      <c r="AF36" s="184"/>
      <c r="AG36" s="184"/>
      <c r="AH36" s="184"/>
    </row>
    <row r="37" spans="1:34">
      <c r="A37" s="184"/>
      <c r="B37" s="234" t="s">
        <v>60</v>
      </c>
      <c r="C37" s="234"/>
      <c r="D37" s="234"/>
      <c r="E37" s="234"/>
      <c r="F37" s="234"/>
      <c r="G37" s="234"/>
      <c r="H37" s="234"/>
      <c r="I37" s="234"/>
      <c r="J37" s="234"/>
      <c r="K37" s="234"/>
      <c r="L37" s="234"/>
      <c r="M37" s="234"/>
      <c r="N37" s="234"/>
      <c r="O37" s="234"/>
      <c r="P37" s="184"/>
      <c r="Q37" s="184"/>
      <c r="R37" s="184"/>
      <c r="S37" s="184"/>
      <c r="T37" s="184"/>
      <c r="U37" s="184"/>
      <c r="V37" s="184"/>
      <c r="W37" s="184"/>
      <c r="X37" s="184"/>
      <c r="Y37" s="184"/>
      <c r="Z37" s="184"/>
      <c r="AA37" s="184"/>
      <c r="AB37" s="184"/>
      <c r="AC37" s="184"/>
      <c r="AD37" s="184"/>
      <c r="AE37" s="184"/>
      <c r="AF37" s="184"/>
      <c r="AG37" s="184"/>
      <c r="AH37" s="184"/>
    </row>
    <row r="38" spans="1:34">
      <c r="A38" s="184"/>
      <c r="B38" s="184"/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84"/>
      <c r="T38" s="184"/>
      <c r="U38" s="184"/>
      <c r="V38" s="184"/>
      <c r="W38" s="184"/>
      <c r="X38" s="184"/>
      <c r="Y38" s="184"/>
      <c r="Z38" s="184"/>
      <c r="AA38" s="184"/>
      <c r="AB38" s="184"/>
      <c r="AC38" s="184"/>
      <c r="AD38" s="184"/>
      <c r="AE38" s="184"/>
      <c r="AF38" s="184"/>
      <c r="AG38" s="184"/>
      <c r="AH38" s="184"/>
    </row>
    <row r="39" spans="1:34">
      <c r="A39" s="184"/>
      <c r="B39" s="194" t="s">
        <v>47</v>
      </c>
      <c r="C39" s="194" t="s">
        <v>61</v>
      </c>
      <c r="D39" s="194" t="s">
        <v>41</v>
      </c>
      <c r="E39" s="194" t="s">
        <v>62</v>
      </c>
      <c r="F39" s="194" t="s">
        <v>43</v>
      </c>
      <c r="G39" s="194" t="s">
        <v>63</v>
      </c>
      <c r="H39" s="194" t="s">
        <v>64</v>
      </c>
      <c r="I39" s="194"/>
      <c r="J39" s="194" t="s">
        <v>44</v>
      </c>
      <c r="K39" s="194" t="s">
        <v>65</v>
      </c>
      <c r="L39" s="194" t="s">
        <v>43</v>
      </c>
      <c r="M39" s="194" t="s">
        <v>48</v>
      </c>
      <c r="N39" s="194" t="s">
        <v>43</v>
      </c>
      <c r="O39" s="194" t="s">
        <v>66</v>
      </c>
      <c r="P39" s="194" t="s">
        <v>52</v>
      </c>
      <c r="Q39" s="194" t="s">
        <v>43</v>
      </c>
      <c r="R39" s="194" t="s">
        <v>44</v>
      </c>
      <c r="S39" s="194" t="s">
        <v>67</v>
      </c>
      <c r="T39" s="199"/>
      <c r="U39" s="199"/>
      <c r="V39" s="199"/>
      <c r="W39" s="199"/>
      <c r="X39" s="199"/>
      <c r="Y39" s="199"/>
      <c r="Z39" s="199"/>
      <c r="AA39" s="199"/>
      <c r="AB39" s="199"/>
      <c r="AC39" s="199"/>
      <c r="AD39" s="199"/>
      <c r="AE39" s="199"/>
      <c r="AF39" s="184"/>
      <c r="AG39" s="184"/>
      <c r="AH39" s="184"/>
    </row>
    <row r="40" spans="1:34">
      <c r="A40" s="184"/>
      <c r="B40" s="184"/>
      <c r="C40" s="184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184"/>
      <c r="W40" s="184"/>
      <c r="X40" s="184"/>
      <c r="Y40" s="184"/>
      <c r="Z40" s="184"/>
      <c r="AA40" s="184"/>
      <c r="AB40" s="184"/>
      <c r="AC40" s="184"/>
      <c r="AD40" s="184"/>
      <c r="AE40" s="184"/>
      <c r="AF40" s="184"/>
      <c r="AG40" s="184"/>
      <c r="AH40" s="184"/>
    </row>
    <row r="41" spans="1:34">
      <c r="A41" s="184"/>
      <c r="B41" s="234" t="s">
        <v>68</v>
      </c>
      <c r="C41" s="234"/>
      <c r="D41" s="234"/>
      <c r="E41" s="234"/>
      <c r="F41" s="234"/>
      <c r="G41" s="234"/>
      <c r="H41" s="23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  <c r="V41" s="184"/>
      <c r="W41" s="184"/>
      <c r="X41" s="184"/>
      <c r="Y41" s="184"/>
      <c r="Z41" s="184"/>
      <c r="AA41" s="184"/>
      <c r="AB41" s="184"/>
      <c r="AC41" s="184"/>
      <c r="AD41" s="184"/>
      <c r="AE41" s="184"/>
      <c r="AF41" s="184"/>
      <c r="AG41" s="184"/>
      <c r="AH41" s="184"/>
    </row>
    <row r="42" spans="1:34">
      <c r="A42" s="184"/>
      <c r="B42" s="184"/>
      <c r="C42" s="184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4"/>
      <c r="Y42" s="184"/>
      <c r="Z42" s="184"/>
      <c r="AA42" s="184"/>
      <c r="AB42" s="184"/>
      <c r="AC42" s="184"/>
      <c r="AD42" s="184"/>
      <c r="AE42" s="184"/>
      <c r="AF42" s="184"/>
      <c r="AG42" s="184"/>
      <c r="AH42" s="184"/>
    </row>
    <row r="43" spans="1:34">
      <c r="A43" s="184"/>
      <c r="B43" s="194" t="s">
        <v>525</v>
      </c>
      <c r="C43" s="194" t="s">
        <v>43</v>
      </c>
      <c r="D43" s="194" t="s">
        <v>41</v>
      </c>
      <c r="E43" s="194" t="s">
        <v>50</v>
      </c>
      <c r="F43" s="194" t="s">
        <v>43</v>
      </c>
      <c r="G43" s="194" t="s">
        <v>63</v>
      </c>
      <c r="H43" s="194" t="s">
        <v>47</v>
      </c>
      <c r="I43" s="194"/>
      <c r="J43" s="194">
        <v>3</v>
      </c>
      <c r="K43" s="194"/>
      <c r="L43" s="194"/>
      <c r="M43" s="194"/>
      <c r="N43" s="194"/>
      <c r="O43" s="194"/>
      <c r="P43" s="194"/>
      <c r="Q43" s="194"/>
      <c r="R43" s="194"/>
      <c r="S43" s="194"/>
      <c r="T43" s="194"/>
      <c r="U43" s="201"/>
      <c r="V43" s="199"/>
      <c r="W43" s="199"/>
      <c r="X43" s="199"/>
      <c r="Y43" s="199"/>
      <c r="Z43" s="199"/>
      <c r="AA43" s="199"/>
      <c r="AB43" s="199"/>
      <c r="AC43" s="199"/>
      <c r="AD43" s="199"/>
      <c r="AE43" s="199"/>
      <c r="AF43" s="184"/>
      <c r="AG43" s="184"/>
      <c r="AH43" s="184"/>
    </row>
    <row r="44" spans="1:34">
      <c r="A44" s="184"/>
      <c r="B44" s="194">
        <v>8</v>
      </c>
      <c r="C44" s="194">
        <v>1</v>
      </c>
      <c r="D44" s="194">
        <v>1</v>
      </c>
      <c r="E44" s="194"/>
      <c r="F44" s="194">
        <v>0</v>
      </c>
      <c r="G44" s="194">
        <v>3</v>
      </c>
      <c r="H44" s="194"/>
      <c r="I44" s="194"/>
      <c r="J44" s="194" t="s">
        <v>69</v>
      </c>
      <c r="K44" s="194" t="s">
        <v>42</v>
      </c>
      <c r="L44" s="194" t="s">
        <v>47</v>
      </c>
      <c r="M44" s="194" t="s">
        <v>49</v>
      </c>
      <c r="N44" s="194" t="s">
        <v>62</v>
      </c>
      <c r="O44" s="194" t="s">
        <v>44</v>
      </c>
      <c r="P44" s="194" t="s">
        <v>48</v>
      </c>
      <c r="Q44" s="194" t="s">
        <v>47</v>
      </c>
      <c r="R44" s="194" t="s">
        <v>63</v>
      </c>
      <c r="S44" s="194" t="s">
        <v>47</v>
      </c>
      <c r="T44" s="194"/>
      <c r="U44" s="201"/>
      <c r="V44" s="199"/>
      <c r="W44" s="199"/>
      <c r="X44" s="199"/>
      <c r="Y44" s="199"/>
      <c r="Z44" s="199"/>
      <c r="AA44" s="199"/>
      <c r="AB44" s="199"/>
      <c r="AC44" s="199"/>
      <c r="AD44" s="199"/>
      <c r="AE44" s="199"/>
      <c r="AF44" s="184"/>
      <c r="AG44" s="184"/>
      <c r="AH44" s="184"/>
    </row>
    <row r="45" spans="1:34">
      <c r="A45" s="184"/>
      <c r="B45" s="184"/>
      <c r="C45" s="184"/>
      <c r="D45" s="184"/>
      <c r="E45" s="184"/>
      <c r="F45" s="184"/>
      <c r="G45" s="184"/>
      <c r="H45" s="184"/>
      <c r="I45" s="184"/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184"/>
      <c r="W45" s="184"/>
      <c r="X45" s="184"/>
      <c r="Y45" s="184"/>
      <c r="Z45" s="184"/>
      <c r="AA45" s="184"/>
      <c r="AB45" s="184"/>
      <c r="AC45" s="184"/>
      <c r="AD45" s="184"/>
      <c r="AE45" s="184"/>
      <c r="AF45" s="184"/>
      <c r="AG45" s="184"/>
      <c r="AH45" s="184"/>
    </row>
    <row r="46" spans="1:34">
      <c r="A46" s="184"/>
      <c r="B46" s="234" t="s">
        <v>70</v>
      </c>
      <c r="C46" s="234"/>
      <c r="D46" s="234"/>
      <c r="E46" s="234"/>
      <c r="F46" s="234"/>
      <c r="G46" s="234"/>
      <c r="H46" s="234"/>
      <c r="I46" s="234"/>
      <c r="J46" s="184"/>
      <c r="K46" s="234" t="s">
        <v>71</v>
      </c>
      <c r="L46" s="234"/>
      <c r="M46" s="234"/>
      <c r="N46" s="234"/>
      <c r="O46" s="234"/>
      <c r="P46" s="234"/>
      <c r="Q46" s="234"/>
      <c r="R46" s="234"/>
      <c r="S46" s="234"/>
      <c r="T46" s="234"/>
      <c r="U46" s="184"/>
      <c r="V46" s="234" t="s">
        <v>72</v>
      </c>
      <c r="W46" s="234"/>
      <c r="X46" s="234"/>
      <c r="Y46" s="234"/>
      <c r="Z46" s="234"/>
      <c r="AA46" s="234"/>
      <c r="AB46" s="234"/>
      <c r="AC46" s="234"/>
      <c r="AD46" s="234"/>
      <c r="AE46" s="234"/>
      <c r="AF46" s="184"/>
      <c r="AG46" s="184"/>
      <c r="AH46" s="184"/>
    </row>
    <row r="47" spans="1:34">
      <c r="A47" s="184"/>
      <c r="B47" s="194">
        <v>0</v>
      </c>
      <c r="C47" s="194">
        <v>2</v>
      </c>
      <c r="D47" s="194"/>
      <c r="E47" s="194"/>
      <c r="F47" s="194"/>
      <c r="G47" s="194"/>
      <c r="H47" s="194"/>
      <c r="I47" s="195"/>
      <c r="J47" s="195"/>
      <c r="K47" s="194">
        <v>5</v>
      </c>
      <c r="L47" s="194">
        <v>8</v>
      </c>
      <c r="M47" s="194">
        <v>2</v>
      </c>
      <c r="N47" s="194">
        <v>4</v>
      </c>
      <c r="O47" s="194">
        <v>0</v>
      </c>
      <c r="P47" s="194">
        <v>3</v>
      </c>
      <c r="Q47" s="194">
        <v>0</v>
      </c>
      <c r="R47" s="194">
        <v>0</v>
      </c>
      <c r="S47" s="195"/>
      <c r="T47" s="195"/>
      <c r="U47" s="195"/>
      <c r="V47" s="194">
        <v>5</v>
      </c>
      <c r="W47" s="194">
        <v>8</v>
      </c>
      <c r="X47" s="194">
        <v>2</v>
      </c>
      <c r="Y47" s="194">
        <v>4</v>
      </c>
      <c r="Z47" s="194">
        <v>0</v>
      </c>
      <c r="AA47" s="194">
        <v>3</v>
      </c>
      <c r="AB47" s="194">
        <v>1</v>
      </c>
      <c r="AC47" s="194">
        <v>1</v>
      </c>
      <c r="AD47" s="184"/>
      <c r="AE47" s="184"/>
      <c r="AF47" s="184"/>
      <c r="AG47" s="184"/>
      <c r="AH47" s="184"/>
    </row>
    <row r="48" spans="1:34">
      <c r="A48" s="184"/>
      <c r="B48" s="184"/>
      <c r="C48" s="184"/>
      <c r="D48" s="184"/>
      <c r="E48" s="184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  <c r="Y48" s="184"/>
      <c r="Z48" s="184"/>
      <c r="AA48" s="184"/>
      <c r="AB48" s="184"/>
      <c r="AC48" s="184"/>
      <c r="AD48" s="184"/>
      <c r="AE48" s="184"/>
      <c r="AF48" s="184"/>
      <c r="AG48" s="184"/>
      <c r="AH48" s="184"/>
    </row>
    <row r="49" spans="1:34">
      <c r="A49" s="184"/>
      <c r="B49" s="184"/>
      <c r="C49" s="184"/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  <c r="AA49" s="184"/>
      <c r="AB49" s="184"/>
      <c r="AC49" s="184"/>
      <c r="AD49" s="184"/>
      <c r="AE49" s="184"/>
      <c r="AF49" s="184"/>
      <c r="AG49" s="184"/>
      <c r="AH49" s="184"/>
    </row>
    <row r="50" spans="1:34">
      <c r="A50" s="184"/>
      <c r="B50" s="240" t="s">
        <v>546</v>
      </c>
      <c r="C50" s="241"/>
      <c r="D50" s="241"/>
      <c r="E50" s="241"/>
      <c r="F50" s="241"/>
      <c r="G50" s="241"/>
      <c r="H50" s="242"/>
      <c r="I50" s="240" t="s">
        <v>28</v>
      </c>
      <c r="J50" s="241"/>
      <c r="K50" s="241"/>
      <c r="L50" s="241"/>
      <c r="M50" s="241"/>
      <c r="N50" s="241"/>
      <c r="O50" s="241"/>
      <c r="P50" s="242"/>
      <c r="Q50" s="240" t="s">
        <v>29</v>
      </c>
      <c r="R50" s="241"/>
      <c r="S50" s="241"/>
      <c r="T50" s="241"/>
      <c r="U50" s="241"/>
      <c r="V50" s="241"/>
      <c r="W50" s="241"/>
      <c r="X50" s="242"/>
      <c r="Y50" s="240" t="s">
        <v>30</v>
      </c>
      <c r="Z50" s="241"/>
      <c r="AA50" s="241"/>
      <c r="AB50" s="241"/>
      <c r="AC50" s="241"/>
      <c r="AD50" s="241"/>
      <c r="AE50" s="242"/>
      <c r="AF50" s="184"/>
      <c r="AG50" s="184"/>
      <c r="AH50" s="184"/>
    </row>
    <row r="51" spans="1:34">
      <c r="A51" s="184"/>
      <c r="B51" s="243"/>
      <c r="C51" s="244"/>
      <c r="D51" s="244"/>
      <c r="E51" s="244"/>
      <c r="F51" s="244"/>
      <c r="G51" s="244"/>
      <c r="H51" s="245"/>
      <c r="I51" s="243"/>
      <c r="J51" s="244"/>
      <c r="K51" s="244"/>
      <c r="L51" s="244"/>
      <c r="M51" s="244"/>
      <c r="N51" s="244"/>
      <c r="O51" s="244"/>
      <c r="P51" s="245"/>
      <c r="Q51" s="243"/>
      <c r="R51" s="244"/>
      <c r="S51" s="244"/>
      <c r="T51" s="244"/>
      <c r="U51" s="244"/>
      <c r="V51" s="244"/>
      <c r="W51" s="244"/>
      <c r="X51" s="245"/>
      <c r="Y51" s="243"/>
      <c r="Z51" s="244"/>
      <c r="AA51" s="244"/>
      <c r="AB51" s="244"/>
      <c r="AC51" s="244"/>
      <c r="AD51" s="244"/>
      <c r="AE51" s="245"/>
      <c r="AF51" s="184"/>
      <c r="AG51" s="184"/>
      <c r="AH51" s="184"/>
    </row>
    <row r="52" spans="1:34">
      <c r="A52" s="184"/>
      <c r="B52" s="243"/>
      <c r="C52" s="244"/>
      <c r="D52" s="244"/>
      <c r="E52" s="244"/>
      <c r="F52" s="244"/>
      <c r="G52" s="244"/>
      <c r="H52" s="245"/>
      <c r="I52" s="243"/>
      <c r="J52" s="244"/>
      <c r="K52" s="244"/>
      <c r="L52" s="244"/>
      <c r="M52" s="244"/>
      <c r="N52" s="244"/>
      <c r="O52" s="244"/>
      <c r="P52" s="245"/>
      <c r="Q52" s="243"/>
      <c r="R52" s="244"/>
      <c r="S52" s="244"/>
      <c r="T52" s="244"/>
      <c r="U52" s="244"/>
      <c r="V52" s="244"/>
      <c r="W52" s="244"/>
      <c r="X52" s="245"/>
      <c r="Y52" s="243"/>
      <c r="Z52" s="244"/>
      <c r="AA52" s="244"/>
      <c r="AB52" s="244"/>
      <c r="AC52" s="244"/>
      <c r="AD52" s="244"/>
      <c r="AE52" s="245"/>
      <c r="AF52" s="184"/>
      <c r="AG52" s="184"/>
      <c r="AH52" s="184"/>
    </row>
    <row r="53" spans="1:34">
      <c r="A53" s="184"/>
      <c r="B53" s="243"/>
      <c r="C53" s="244"/>
      <c r="D53" s="244"/>
      <c r="E53" s="244"/>
      <c r="F53" s="244"/>
      <c r="G53" s="244"/>
      <c r="H53" s="245"/>
      <c r="I53" s="243"/>
      <c r="J53" s="244"/>
      <c r="K53" s="244"/>
      <c r="L53" s="244"/>
      <c r="M53" s="244"/>
      <c r="N53" s="244"/>
      <c r="O53" s="244"/>
      <c r="P53" s="245"/>
      <c r="Q53" s="243"/>
      <c r="R53" s="244"/>
      <c r="S53" s="244"/>
      <c r="T53" s="244"/>
      <c r="U53" s="244"/>
      <c r="V53" s="244"/>
      <c r="W53" s="244"/>
      <c r="X53" s="245"/>
      <c r="Y53" s="243"/>
      <c r="Z53" s="244"/>
      <c r="AA53" s="244"/>
      <c r="AB53" s="244"/>
      <c r="AC53" s="244"/>
      <c r="AD53" s="244"/>
      <c r="AE53" s="245"/>
      <c r="AF53" s="184"/>
      <c r="AG53" s="184"/>
      <c r="AH53" s="184"/>
    </row>
    <row r="54" spans="1:34">
      <c r="A54" s="184"/>
      <c r="B54" s="243"/>
      <c r="C54" s="244"/>
      <c r="D54" s="244"/>
      <c r="E54" s="244"/>
      <c r="F54" s="244"/>
      <c r="G54" s="244"/>
      <c r="H54" s="245"/>
      <c r="I54" s="243"/>
      <c r="J54" s="244"/>
      <c r="K54" s="244"/>
      <c r="L54" s="244"/>
      <c r="M54" s="244"/>
      <c r="N54" s="244"/>
      <c r="O54" s="244"/>
      <c r="P54" s="245"/>
      <c r="Q54" s="243"/>
      <c r="R54" s="244"/>
      <c r="S54" s="244"/>
      <c r="T54" s="244"/>
      <c r="U54" s="244"/>
      <c r="V54" s="244"/>
      <c r="W54" s="244"/>
      <c r="X54" s="245"/>
      <c r="Y54" s="243"/>
      <c r="Z54" s="244"/>
      <c r="AA54" s="244"/>
      <c r="AB54" s="244"/>
      <c r="AC54" s="244"/>
      <c r="AD54" s="244"/>
      <c r="AE54" s="245"/>
      <c r="AF54" s="184"/>
      <c r="AG54" s="184"/>
      <c r="AH54" s="184"/>
    </row>
    <row r="55" spans="1:34">
      <c r="A55" s="184"/>
      <c r="B55" s="243"/>
      <c r="C55" s="244"/>
      <c r="D55" s="244"/>
      <c r="E55" s="244"/>
      <c r="F55" s="244"/>
      <c r="G55" s="244"/>
      <c r="H55" s="245"/>
      <c r="I55" s="243"/>
      <c r="J55" s="244"/>
      <c r="K55" s="244"/>
      <c r="L55" s="244"/>
      <c r="M55" s="244"/>
      <c r="N55" s="244"/>
      <c r="O55" s="244"/>
      <c r="P55" s="245"/>
      <c r="Q55" s="243"/>
      <c r="R55" s="244"/>
      <c r="S55" s="244"/>
      <c r="T55" s="244"/>
      <c r="U55" s="244"/>
      <c r="V55" s="244"/>
      <c r="W55" s="244"/>
      <c r="X55" s="245"/>
      <c r="Y55" s="243"/>
      <c r="Z55" s="244"/>
      <c r="AA55" s="244"/>
      <c r="AB55" s="244"/>
      <c r="AC55" s="244"/>
      <c r="AD55" s="244"/>
      <c r="AE55" s="245"/>
      <c r="AF55" s="184"/>
      <c r="AG55" s="184"/>
      <c r="AH55" s="184"/>
    </row>
    <row r="56" spans="1:34">
      <c r="A56" s="184"/>
      <c r="B56" s="246"/>
      <c r="C56" s="233"/>
      <c r="D56" s="233"/>
      <c r="E56" s="233"/>
      <c r="F56" s="233"/>
      <c r="G56" s="233"/>
      <c r="H56" s="247"/>
      <c r="I56" s="246"/>
      <c r="J56" s="233"/>
      <c r="K56" s="233"/>
      <c r="L56" s="233"/>
      <c r="M56" s="233"/>
      <c r="N56" s="233"/>
      <c r="O56" s="233"/>
      <c r="P56" s="247"/>
      <c r="Q56" s="246"/>
      <c r="R56" s="233"/>
      <c r="S56" s="233"/>
      <c r="T56" s="233"/>
      <c r="U56" s="233"/>
      <c r="V56" s="233"/>
      <c r="W56" s="233"/>
      <c r="X56" s="247"/>
      <c r="Y56" s="246"/>
      <c r="Z56" s="233"/>
      <c r="AA56" s="233"/>
      <c r="AB56" s="233"/>
      <c r="AC56" s="233"/>
      <c r="AD56" s="233"/>
      <c r="AE56" s="247"/>
      <c r="AF56" s="184"/>
      <c r="AG56" s="184"/>
      <c r="AH56" s="184"/>
    </row>
    <row r="57" spans="1:34">
      <c r="A57" s="184"/>
      <c r="B57" s="248"/>
      <c r="C57" s="249"/>
      <c r="D57" s="249"/>
      <c r="E57" s="249"/>
      <c r="F57" s="249"/>
      <c r="G57" s="249"/>
      <c r="H57" s="250"/>
      <c r="I57" s="248"/>
      <c r="J57" s="249"/>
      <c r="K57" s="249"/>
      <c r="L57" s="249"/>
      <c r="M57" s="249"/>
      <c r="N57" s="249"/>
      <c r="O57" s="249"/>
      <c r="P57" s="250"/>
      <c r="Q57" s="248"/>
      <c r="R57" s="249"/>
      <c r="S57" s="249"/>
      <c r="T57" s="249"/>
      <c r="U57" s="249"/>
      <c r="V57" s="249"/>
      <c r="W57" s="249"/>
      <c r="X57" s="250"/>
      <c r="Y57" s="248"/>
      <c r="Z57" s="249"/>
      <c r="AA57" s="249"/>
      <c r="AB57" s="249"/>
      <c r="AC57" s="249"/>
      <c r="AD57" s="249"/>
      <c r="AE57" s="250"/>
      <c r="AF57" s="184"/>
      <c r="AG57" s="184"/>
      <c r="AH57" s="184"/>
    </row>
    <row r="58" spans="1:34" ht="12.95" customHeight="1">
      <c r="A58" s="184"/>
      <c r="B58" s="251" t="s">
        <v>73</v>
      </c>
      <c r="C58" s="251"/>
      <c r="D58" s="251"/>
      <c r="E58" s="251"/>
      <c r="F58" s="251"/>
      <c r="G58" s="251"/>
      <c r="H58" s="251"/>
      <c r="I58" s="184"/>
      <c r="J58" s="184"/>
      <c r="K58" s="184"/>
      <c r="L58" s="184"/>
      <c r="M58" s="184"/>
      <c r="N58" s="184"/>
      <c r="O58" s="184"/>
      <c r="P58" s="184"/>
      <c r="Q58" s="184"/>
      <c r="R58" s="184"/>
      <c r="S58" s="184"/>
      <c r="T58" s="184"/>
      <c r="U58" s="184"/>
      <c r="V58" s="184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</row>
    <row r="60" spans="1:34">
      <c r="B60" s="202"/>
    </row>
  </sheetData>
  <mergeCells count="28">
    <mergeCell ref="B58:H58"/>
    <mergeCell ref="L19:N19"/>
    <mergeCell ref="P19:S19"/>
    <mergeCell ref="C18:G18"/>
    <mergeCell ref="R18:S18"/>
    <mergeCell ref="K46:T46"/>
    <mergeCell ref="F20:J20"/>
    <mergeCell ref="B28:D28"/>
    <mergeCell ref="B24:C24"/>
    <mergeCell ref="B46:I46"/>
    <mergeCell ref="Y50:AE57"/>
    <mergeCell ref="B50:H57"/>
    <mergeCell ref="I50:P57"/>
    <mergeCell ref="Q50:X57"/>
    <mergeCell ref="B37:O37"/>
    <mergeCell ref="B41:H41"/>
    <mergeCell ref="V46:AE46"/>
    <mergeCell ref="A1:E2"/>
    <mergeCell ref="V12:AE12"/>
    <mergeCell ref="J8:W8"/>
    <mergeCell ref="H6:AA7"/>
    <mergeCell ref="V13:AE13"/>
    <mergeCell ref="V24:AE24"/>
    <mergeCell ref="H17:K17"/>
    <mergeCell ref="V23:AE23"/>
    <mergeCell ref="S31:AA31"/>
    <mergeCell ref="B32:R32"/>
    <mergeCell ref="M17:P17"/>
  </mergeCells>
  <phoneticPr fontId="31" type="noConversion"/>
  <pageMargins left="0.39370078740157483" right="0" top="0.59055118110236227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44"/>
    <pageSetUpPr fitToPage="1"/>
  </sheetPr>
  <dimension ref="A1:AZ138"/>
  <sheetViews>
    <sheetView showGridLines="0" showZeros="0" view="pageBreakPreview" zoomScale="75" zoomScaleNormal="75" zoomScaleSheetLayoutView="75" workbookViewId="0">
      <selection activeCell="E79" sqref="E79"/>
    </sheetView>
  </sheetViews>
  <sheetFormatPr defaultColWidth="11.42578125" defaultRowHeight="12.75"/>
  <cols>
    <col min="1" max="1" width="7.5703125" style="65" customWidth="1"/>
    <col min="2" max="2" width="54.5703125" style="66" customWidth="1"/>
    <col min="3" max="3" width="8" style="67" hidden="1" customWidth="1"/>
    <col min="4" max="6" width="16.140625" style="67" customWidth="1"/>
    <col min="7" max="7" width="16.140625" style="67" hidden="1" customWidth="1"/>
    <col min="8" max="8" width="12" style="67" hidden="1" customWidth="1"/>
    <col min="9" max="9" width="13.140625" style="67" hidden="1" customWidth="1"/>
    <col min="10" max="11" width="13.140625" style="68" hidden="1" customWidth="1"/>
    <col min="12" max="12" width="11.42578125" style="29" hidden="1" customWidth="1"/>
    <col min="13" max="13" width="8.5703125" hidden="1" customWidth="1"/>
    <col min="14" max="14" width="40.5703125" hidden="1" customWidth="1"/>
    <col min="15" max="17" width="12.5703125" hidden="1" customWidth="1"/>
    <col min="18" max="18" width="12.5703125" style="154" hidden="1" customWidth="1"/>
    <col min="19" max="22" width="12.5703125" hidden="1" customWidth="1"/>
    <col min="23" max="23" width="11.42578125" style="30" hidden="1" customWidth="1"/>
    <col min="24" max="25" width="11.42578125" style="164" customWidth="1"/>
    <col min="26" max="51" width="11.42578125" style="30" customWidth="1"/>
    <col min="52" max="16384" width="11.42578125" style="31"/>
  </cols>
  <sheetData>
    <row r="1" spans="1:52" ht="15">
      <c r="A1" s="25" t="s">
        <v>74</v>
      </c>
      <c r="B1" s="26" t="s">
        <v>75</v>
      </c>
      <c r="C1" s="27" t="s">
        <v>76</v>
      </c>
      <c r="D1" s="27" t="s">
        <v>77</v>
      </c>
      <c r="E1" s="28" t="s">
        <v>61</v>
      </c>
      <c r="F1" s="28" t="s">
        <v>61</v>
      </c>
      <c r="G1" s="28" t="s">
        <v>61</v>
      </c>
      <c r="H1" s="28" t="s">
        <v>61</v>
      </c>
      <c r="I1" s="28" t="s">
        <v>61</v>
      </c>
      <c r="J1" s="28" t="s">
        <v>61</v>
      </c>
      <c r="K1" s="28" t="s">
        <v>61</v>
      </c>
    </row>
    <row r="2" spans="1:52" ht="15">
      <c r="A2" s="32" t="s">
        <v>78</v>
      </c>
      <c r="B2" s="33"/>
      <c r="C2" s="34" t="s">
        <v>79</v>
      </c>
      <c r="D2" s="34" t="s">
        <v>80</v>
      </c>
      <c r="E2" s="34" t="s">
        <v>544</v>
      </c>
      <c r="F2" s="34" t="s">
        <v>537</v>
      </c>
      <c r="G2" s="34" t="s">
        <v>527</v>
      </c>
      <c r="H2" s="34" t="s">
        <v>526</v>
      </c>
      <c r="I2" s="34" t="s">
        <v>523</v>
      </c>
      <c r="J2" s="34" t="s">
        <v>521</v>
      </c>
      <c r="K2" s="34" t="s">
        <v>518</v>
      </c>
    </row>
    <row r="3" spans="1:52" s="41" customFormat="1" ht="15">
      <c r="A3" s="35" t="s">
        <v>47</v>
      </c>
      <c r="B3" s="36" t="s">
        <v>81</v>
      </c>
      <c r="C3" s="37" t="s">
        <v>41</v>
      </c>
      <c r="D3" s="37" t="s">
        <v>41</v>
      </c>
      <c r="E3" s="38">
        <v>1</v>
      </c>
      <c r="F3" s="38">
        <v>2</v>
      </c>
      <c r="G3" s="38">
        <v>3</v>
      </c>
      <c r="H3" s="38">
        <v>3</v>
      </c>
      <c r="I3" s="38">
        <v>4</v>
      </c>
      <c r="J3" s="38">
        <v>5</v>
      </c>
      <c r="K3" s="38">
        <v>6</v>
      </c>
      <c r="L3" s="39"/>
      <c r="M3"/>
      <c r="N3"/>
      <c r="O3"/>
      <c r="P3"/>
      <c r="Q3"/>
      <c r="R3" s="154"/>
      <c r="S3"/>
      <c r="T3"/>
      <c r="U3"/>
      <c r="V3"/>
      <c r="W3" s="40"/>
      <c r="X3" s="165"/>
      <c r="Y3" s="165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</row>
    <row r="4" spans="1:52" s="41" customFormat="1" ht="15.75" thickBot="1">
      <c r="A4" s="42" t="s">
        <v>82</v>
      </c>
      <c r="B4" s="43" t="s">
        <v>83</v>
      </c>
      <c r="C4" s="44" t="s">
        <v>82</v>
      </c>
      <c r="D4" s="44" t="s">
        <v>82</v>
      </c>
      <c r="E4" s="45" t="s">
        <v>82</v>
      </c>
      <c r="F4" s="45" t="s">
        <v>82</v>
      </c>
      <c r="G4" s="45" t="s">
        <v>82</v>
      </c>
      <c r="H4" s="45" t="s">
        <v>82</v>
      </c>
      <c r="I4" s="45" t="s">
        <v>82</v>
      </c>
      <c r="J4" s="45" t="s">
        <v>82</v>
      </c>
      <c r="K4" s="45" t="s">
        <v>82</v>
      </c>
      <c r="L4" s="39"/>
      <c r="M4" s="1" t="s">
        <v>424</v>
      </c>
      <c r="N4" s="1" t="s">
        <v>425</v>
      </c>
      <c r="O4" s="1" t="s">
        <v>426</v>
      </c>
      <c r="P4" s="150">
        <v>43281</v>
      </c>
      <c r="Q4" s="150">
        <v>43100</v>
      </c>
      <c r="R4" s="155">
        <v>42916</v>
      </c>
      <c r="S4" s="150">
        <v>42735</v>
      </c>
      <c r="T4" s="150">
        <v>42369</v>
      </c>
      <c r="U4" s="144">
        <v>42004</v>
      </c>
      <c r="V4" s="145">
        <v>41639</v>
      </c>
      <c r="W4" s="145">
        <v>41274</v>
      </c>
      <c r="X4" s="165"/>
      <c r="Y4" s="165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</row>
    <row r="5" spans="1:52" s="52" customFormat="1" ht="27.75" customHeight="1">
      <c r="A5" s="46" t="s">
        <v>84</v>
      </c>
      <c r="B5" s="47" t="s">
        <v>85</v>
      </c>
      <c r="C5" s="48" t="s">
        <v>86</v>
      </c>
      <c r="D5" s="48" t="s">
        <v>520</v>
      </c>
      <c r="E5" s="49">
        <f>ROUND(SUM(P5),0)</f>
        <v>148</v>
      </c>
      <c r="F5" s="49">
        <f>ROUND(SUM(Q5),0)</f>
        <v>1909</v>
      </c>
      <c r="G5" s="49">
        <f t="shared" ref="G5:K6" si="0">ROUND(SUM(S5),0)</f>
        <v>1322</v>
      </c>
      <c r="H5" s="49">
        <f t="shared" si="0"/>
        <v>9176</v>
      </c>
      <c r="I5" s="49">
        <f t="shared" si="0"/>
        <v>12936</v>
      </c>
      <c r="J5" s="49">
        <f t="shared" si="0"/>
        <v>25835</v>
      </c>
      <c r="K5" s="49">
        <f t="shared" si="0"/>
        <v>30482</v>
      </c>
      <c r="L5" s="50" t="s">
        <v>507</v>
      </c>
      <c r="M5" s="124" t="s">
        <v>84</v>
      </c>
      <c r="N5" s="124" t="s">
        <v>429</v>
      </c>
      <c r="O5" s="125">
        <v>1</v>
      </c>
      <c r="P5" s="231">
        <v>148</v>
      </c>
      <c r="Q5" s="152">
        <v>1908.79</v>
      </c>
      <c r="R5" s="159">
        <v>2964.96</v>
      </c>
      <c r="S5" s="152">
        <v>1322.34</v>
      </c>
      <c r="T5" s="146">
        <v>9175.65</v>
      </c>
      <c r="U5" s="137">
        <v>12936.47</v>
      </c>
      <c r="V5" s="137">
        <v>25834.82</v>
      </c>
      <c r="W5" s="137">
        <v>30481.97</v>
      </c>
      <c r="X5" s="166"/>
      <c r="Y5" s="166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</row>
    <row r="6" spans="1:52" s="52" customFormat="1" ht="21.75" customHeight="1">
      <c r="A6" s="53" t="s">
        <v>88</v>
      </c>
      <c r="B6" s="54" t="s">
        <v>89</v>
      </c>
      <c r="C6" s="55" t="s">
        <v>90</v>
      </c>
      <c r="D6" s="55" t="s">
        <v>520</v>
      </c>
      <c r="E6" s="49">
        <f>ROUND(SUM(P6),0)</f>
        <v>1759</v>
      </c>
      <c r="F6" s="49">
        <f t="shared" ref="F6:F37" si="1">ROUND(SUM(Q6),0)</f>
        <v>2531</v>
      </c>
      <c r="G6" s="49">
        <f t="shared" si="0"/>
        <v>118892</v>
      </c>
      <c r="H6" s="49">
        <f t="shared" si="0"/>
        <v>4681</v>
      </c>
      <c r="I6" s="49">
        <f t="shared" si="0"/>
        <v>2496</v>
      </c>
      <c r="J6" s="49">
        <f t="shared" si="0"/>
        <v>676</v>
      </c>
      <c r="K6" s="49">
        <f t="shared" si="0"/>
        <v>149365</v>
      </c>
      <c r="L6" s="50" t="s">
        <v>508</v>
      </c>
      <c r="M6" s="126" t="s">
        <v>88</v>
      </c>
      <c r="N6" s="126" t="s">
        <v>89</v>
      </c>
      <c r="O6" s="127">
        <v>2</v>
      </c>
      <c r="P6" s="232">
        <v>1758.8</v>
      </c>
      <c r="Q6" s="153">
        <v>2530.6799999999998</v>
      </c>
      <c r="R6" s="160">
        <v>100740.49</v>
      </c>
      <c r="S6" s="153">
        <v>118892.42</v>
      </c>
      <c r="T6" s="147">
        <v>4680.5200000000004</v>
      </c>
      <c r="U6" s="138">
        <v>2495.65</v>
      </c>
      <c r="V6" s="138">
        <v>676.01</v>
      </c>
      <c r="W6" s="138">
        <v>149364.51999999999</v>
      </c>
      <c r="X6" s="166"/>
      <c r="Y6" s="166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</row>
    <row r="7" spans="1:52" s="52" customFormat="1" ht="21.75" customHeight="1">
      <c r="A7" s="56" t="s">
        <v>91</v>
      </c>
      <c r="B7" s="54" t="s">
        <v>92</v>
      </c>
      <c r="C7" s="55" t="s">
        <v>93</v>
      </c>
      <c r="D7" s="55"/>
      <c r="E7" s="49">
        <f t="shared" ref="E7:E37" si="2">ROUND(SUM(P7),0)</f>
        <v>0</v>
      </c>
      <c r="F7" s="49">
        <f t="shared" si="1"/>
        <v>0</v>
      </c>
      <c r="G7" s="49">
        <f t="shared" ref="G7:J14" si="3">SUM(S7)</f>
        <v>0</v>
      </c>
      <c r="H7" s="49">
        <f t="shared" si="3"/>
        <v>0</v>
      </c>
      <c r="I7" s="49">
        <f t="shared" si="3"/>
        <v>0</v>
      </c>
      <c r="J7" s="49">
        <f t="shared" si="3"/>
        <v>0</v>
      </c>
      <c r="K7" s="49"/>
      <c r="L7" s="50"/>
      <c r="M7" s="124" t="s">
        <v>91</v>
      </c>
      <c r="N7" s="124" t="s">
        <v>92</v>
      </c>
      <c r="O7" s="125">
        <v>3</v>
      </c>
      <c r="P7" s="231">
        <v>0</v>
      </c>
      <c r="Q7" s="152">
        <v>0</v>
      </c>
      <c r="R7" s="159">
        <v>0</v>
      </c>
      <c r="S7" s="152">
        <v>0</v>
      </c>
      <c r="T7" s="146">
        <v>0</v>
      </c>
      <c r="U7" s="137">
        <v>0</v>
      </c>
      <c r="V7" s="137">
        <v>0</v>
      </c>
      <c r="W7" s="137">
        <v>0</v>
      </c>
      <c r="X7" s="166"/>
      <c r="Y7" s="166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</row>
    <row r="8" spans="1:52" s="52" customFormat="1" ht="21.75" customHeight="1">
      <c r="A8" s="53" t="s">
        <v>94</v>
      </c>
      <c r="B8" s="54" t="s">
        <v>95</v>
      </c>
      <c r="C8" s="55" t="s">
        <v>96</v>
      </c>
      <c r="D8" s="55"/>
      <c r="E8" s="49">
        <f t="shared" si="2"/>
        <v>0</v>
      </c>
      <c r="F8" s="49">
        <f t="shared" si="1"/>
        <v>0</v>
      </c>
      <c r="G8" s="49">
        <f t="shared" si="3"/>
        <v>0</v>
      </c>
      <c r="H8" s="49">
        <f t="shared" si="3"/>
        <v>0</v>
      </c>
      <c r="I8" s="49">
        <f t="shared" si="3"/>
        <v>0</v>
      </c>
      <c r="J8" s="49">
        <f t="shared" si="3"/>
        <v>0</v>
      </c>
      <c r="K8" s="49"/>
      <c r="L8" s="50"/>
      <c r="M8" s="126" t="s">
        <v>430</v>
      </c>
      <c r="N8" s="126" t="s">
        <v>95</v>
      </c>
      <c r="O8" s="127">
        <v>4</v>
      </c>
      <c r="P8" s="232">
        <v>0</v>
      </c>
      <c r="Q8" s="153">
        <v>0</v>
      </c>
      <c r="R8" s="160">
        <v>0</v>
      </c>
      <c r="S8" s="153">
        <v>0</v>
      </c>
      <c r="T8" s="147">
        <v>0</v>
      </c>
      <c r="U8" s="138">
        <v>0</v>
      </c>
      <c r="V8" s="138">
        <v>0</v>
      </c>
      <c r="W8" s="138">
        <v>0</v>
      </c>
      <c r="X8" s="166"/>
      <c r="Y8" s="166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</row>
    <row r="9" spans="1:52" s="52" customFormat="1" ht="21.75" customHeight="1">
      <c r="A9" s="53" t="s">
        <v>97</v>
      </c>
      <c r="B9" s="54" t="s">
        <v>98</v>
      </c>
      <c r="C9" s="55" t="s">
        <v>99</v>
      </c>
      <c r="D9" s="55"/>
      <c r="E9" s="49">
        <f t="shared" si="2"/>
        <v>0</v>
      </c>
      <c r="F9" s="49">
        <f t="shared" si="1"/>
        <v>0</v>
      </c>
      <c r="G9" s="49">
        <f t="shared" si="3"/>
        <v>0</v>
      </c>
      <c r="H9" s="49">
        <f t="shared" si="3"/>
        <v>0</v>
      </c>
      <c r="I9" s="49">
        <f t="shared" si="3"/>
        <v>0</v>
      </c>
      <c r="J9" s="49">
        <f t="shared" si="3"/>
        <v>0</v>
      </c>
      <c r="K9" s="49"/>
      <c r="L9" s="50"/>
      <c r="M9" s="124" t="s">
        <v>329</v>
      </c>
      <c r="N9" s="124" t="s">
        <v>98</v>
      </c>
      <c r="O9" s="125">
        <v>5</v>
      </c>
      <c r="P9" s="231">
        <v>0</v>
      </c>
      <c r="Q9" s="152">
        <v>0</v>
      </c>
      <c r="R9" s="159">
        <v>0</v>
      </c>
      <c r="S9" s="152">
        <v>0</v>
      </c>
      <c r="T9" s="146">
        <v>0</v>
      </c>
      <c r="U9" s="137">
        <v>0</v>
      </c>
      <c r="V9" s="137">
        <v>0</v>
      </c>
      <c r="W9" s="137">
        <v>0</v>
      </c>
      <c r="X9" s="166"/>
      <c r="Y9" s="166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</row>
    <row r="10" spans="1:52" s="52" customFormat="1" ht="21.75" customHeight="1">
      <c r="A10" s="53" t="s">
        <v>100</v>
      </c>
      <c r="B10" s="54" t="s">
        <v>101</v>
      </c>
      <c r="C10" s="55" t="s">
        <v>102</v>
      </c>
      <c r="D10" s="55"/>
      <c r="E10" s="49">
        <f t="shared" si="2"/>
        <v>0</v>
      </c>
      <c r="F10" s="49">
        <f t="shared" si="1"/>
        <v>0</v>
      </c>
      <c r="G10" s="49">
        <f t="shared" si="3"/>
        <v>0</v>
      </c>
      <c r="H10" s="49">
        <f t="shared" si="3"/>
        <v>0</v>
      </c>
      <c r="I10" s="49">
        <f t="shared" si="3"/>
        <v>0</v>
      </c>
      <c r="J10" s="49">
        <f t="shared" si="3"/>
        <v>0</v>
      </c>
      <c r="K10" s="49"/>
      <c r="L10" s="50"/>
      <c r="M10" s="126" t="s">
        <v>100</v>
      </c>
      <c r="N10" s="126" t="s">
        <v>431</v>
      </c>
      <c r="O10" s="127">
        <v>6</v>
      </c>
      <c r="P10" s="232">
        <v>0</v>
      </c>
      <c r="Q10" s="153">
        <v>0</v>
      </c>
      <c r="R10" s="160">
        <v>0</v>
      </c>
      <c r="S10" s="153">
        <v>0</v>
      </c>
      <c r="T10" s="147">
        <v>0</v>
      </c>
      <c r="U10" s="138">
        <v>0</v>
      </c>
      <c r="V10" s="138">
        <v>0</v>
      </c>
      <c r="W10" s="138">
        <v>0</v>
      </c>
      <c r="X10" s="166"/>
      <c r="Y10" s="166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</row>
    <row r="11" spans="1:52" s="52" customFormat="1" ht="21.75" customHeight="1">
      <c r="A11" s="53" t="s">
        <v>103</v>
      </c>
      <c r="B11" s="54" t="s">
        <v>104</v>
      </c>
      <c r="C11" s="55" t="s">
        <v>0</v>
      </c>
      <c r="D11" s="55"/>
      <c r="E11" s="49">
        <f t="shared" si="2"/>
        <v>0</v>
      </c>
      <c r="F11" s="49">
        <f t="shared" si="1"/>
        <v>0</v>
      </c>
      <c r="G11" s="49">
        <f t="shared" si="3"/>
        <v>0</v>
      </c>
      <c r="H11" s="49">
        <f t="shared" si="3"/>
        <v>0</v>
      </c>
      <c r="I11" s="49">
        <f t="shared" si="3"/>
        <v>0</v>
      </c>
      <c r="J11" s="49">
        <f t="shared" si="3"/>
        <v>0</v>
      </c>
      <c r="K11" s="49"/>
      <c r="L11" s="50"/>
      <c r="M11" s="124" t="s">
        <v>103</v>
      </c>
      <c r="N11" s="124" t="s">
        <v>432</v>
      </c>
      <c r="O11" s="125">
        <v>7</v>
      </c>
      <c r="P11" s="231">
        <v>0</v>
      </c>
      <c r="Q11" s="152">
        <v>0</v>
      </c>
      <c r="R11" s="159">
        <v>0</v>
      </c>
      <c r="S11" s="152">
        <v>0</v>
      </c>
      <c r="T11" s="146">
        <v>0</v>
      </c>
      <c r="U11" s="137">
        <v>0</v>
      </c>
      <c r="V11" s="137">
        <v>0</v>
      </c>
      <c r="W11" s="137">
        <v>0</v>
      </c>
      <c r="X11" s="166"/>
      <c r="Y11" s="166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</row>
    <row r="12" spans="1:52" s="52" customFormat="1" ht="21.75" customHeight="1">
      <c r="A12" s="53" t="s">
        <v>94</v>
      </c>
      <c r="B12" s="54" t="s">
        <v>105</v>
      </c>
      <c r="C12" s="55" t="s">
        <v>106</v>
      </c>
      <c r="D12" s="55"/>
      <c r="E12" s="49">
        <f t="shared" si="2"/>
        <v>0</v>
      </c>
      <c r="F12" s="49">
        <f t="shared" si="1"/>
        <v>0</v>
      </c>
      <c r="G12" s="49">
        <f t="shared" si="3"/>
        <v>0</v>
      </c>
      <c r="H12" s="49">
        <f t="shared" si="3"/>
        <v>0</v>
      </c>
      <c r="I12" s="49">
        <f t="shared" si="3"/>
        <v>0</v>
      </c>
      <c r="J12" s="49">
        <f t="shared" si="3"/>
        <v>0</v>
      </c>
      <c r="K12" s="49"/>
      <c r="L12" s="50"/>
      <c r="M12" s="126" t="s">
        <v>430</v>
      </c>
      <c r="N12" s="126" t="s">
        <v>105</v>
      </c>
      <c r="O12" s="127">
        <v>8</v>
      </c>
      <c r="P12" s="232">
        <v>0</v>
      </c>
      <c r="Q12" s="153">
        <v>0</v>
      </c>
      <c r="R12" s="160">
        <v>0</v>
      </c>
      <c r="S12" s="153">
        <v>0</v>
      </c>
      <c r="T12" s="147">
        <v>0</v>
      </c>
      <c r="U12" s="138">
        <v>0</v>
      </c>
      <c r="V12" s="138">
        <v>0</v>
      </c>
      <c r="W12" s="138">
        <v>0</v>
      </c>
      <c r="X12" s="166"/>
      <c r="Y12" s="166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</row>
    <row r="13" spans="1:52" s="52" customFormat="1" ht="21.75" customHeight="1">
      <c r="A13" s="53" t="s">
        <v>97</v>
      </c>
      <c r="B13" s="54" t="s">
        <v>107</v>
      </c>
      <c r="C13" s="55" t="s">
        <v>108</v>
      </c>
      <c r="D13" s="55"/>
      <c r="E13" s="49">
        <f t="shared" si="2"/>
        <v>0</v>
      </c>
      <c r="F13" s="49">
        <f t="shared" si="1"/>
        <v>0</v>
      </c>
      <c r="G13" s="49">
        <f t="shared" si="3"/>
        <v>0</v>
      </c>
      <c r="H13" s="49">
        <f t="shared" si="3"/>
        <v>0</v>
      </c>
      <c r="I13" s="49">
        <f t="shared" si="3"/>
        <v>0</v>
      </c>
      <c r="J13" s="49">
        <f t="shared" si="3"/>
        <v>0</v>
      </c>
      <c r="K13" s="49"/>
      <c r="L13" s="50"/>
      <c r="M13" s="124" t="s">
        <v>329</v>
      </c>
      <c r="N13" s="124" t="s">
        <v>107</v>
      </c>
      <c r="O13" s="125">
        <v>9</v>
      </c>
      <c r="P13" s="231">
        <v>0</v>
      </c>
      <c r="Q13" s="152">
        <v>0</v>
      </c>
      <c r="R13" s="159">
        <v>0</v>
      </c>
      <c r="S13" s="152">
        <v>0</v>
      </c>
      <c r="T13" s="146">
        <v>0</v>
      </c>
      <c r="U13" s="137">
        <v>0</v>
      </c>
      <c r="V13" s="137">
        <v>0</v>
      </c>
      <c r="W13" s="137">
        <v>0</v>
      </c>
      <c r="X13" s="166"/>
      <c r="Y13" s="166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</row>
    <row r="14" spans="1:52" s="52" customFormat="1" ht="21.75" customHeight="1">
      <c r="A14" s="53" t="s">
        <v>109</v>
      </c>
      <c r="B14" s="54" t="s">
        <v>110</v>
      </c>
      <c r="C14" s="55" t="s">
        <v>111</v>
      </c>
      <c r="D14" s="55"/>
      <c r="E14" s="49">
        <f t="shared" si="2"/>
        <v>0</v>
      </c>
      <c r="F14" s="49">
        <f t="shared" si="1"/>
        <v>0</v>
      </c>
      <c r="G14" s="49">
        <f t="shared" si="3"/>
        <v>0</v>
      </c>
      <c r="H14" s="49">
        <f t="shared" si="3"/>
        <v>0</v>
      </c>
      <c r="I14" s="49">
        <f t="shared" si="3"/>
        <v>0</v>
      </c>
      <c r="J14" s="49">
        <f t="shared" si="3"/>
        <v>0</v>
      </c>
      <c r="K14" s="49"/>
      <c r="L14" s="50"/>
      <c r="M14" s="126" t="s">
        <v>109</v>
      </c>
      <c r="N14" s="126" t="s">
        <v>110</v>
      </c>
      <c r="O14" s="127">
        <v>10</v>
      </c>
      <c r="P14" s="232">
        <v>0</v>
      </c>
      <c r="Q14" s="153">
        <v>0</v>
      </c>
      <c r="R14" s="160">
        <v>0</v>
      </c>
      <c r="S14" s="153">
        <v>0</v>
      </c>
      <c r="T14" s="147">
        <v>0</v>
      </c>
      <c r="U14" s="138">
        <v>0</v>
      </c>
      <c r="V14" s="138">
        <v>0</v>
      </c>
      <c r="W14" s="138">
        <v>0</v>
      </c>
      <c r="X14" s="166"/>
      <c r="Y14" s="166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</row>
    <row r="15" spans="1:52" s="52" customFormat="1" ht="21.75" customHeight="1">
      <c r="A15" s="53" t="s">
        <v>112</v>
      </c>
      <c r="B15" s="54" t="s">
        <v>113</v>
      </c>
      <c r="C15" s="55" t="s">
        <v>114</v>
      </c>
      <c r="D15" s="55"/>
      <c r="E15" s="49">
        <f t="shared" si="2"/>
        <v>2151315</v>
      </c>
      <c r="F15" s="49">
        <f t="shared" si="1"/>
        <v>1571991</v>
      </c>
      <c r="G15" s="49">
        <f>SUM(G19+G25+G37)</f>
        <v>714587.11</v>
      </c>
      <c r="H15" s="49">
        <f>SUM(H19+H25+H37)</f>
        <v>197433.11</v>
      </c>
      <c r="I15" s="49">
        <f>SUM(I19+I25+I37)</f>
        <v>162017.78</v>
      </c>
      <c r="J15" s="49">
        <f>SUM(J19+J25+J37)</f>
        <v>415368.78</v>
      </c>
      <c r="K15" s="49">
        <f>SUM(K19+K25+K37)</f>
        <v>327201.98</v>
      </c>
      <c r="L15" s="50" t="s">
        <v>345</v>
      </c>
      <c r="M15" s="124" t="s">
        <v>112</v>
      </c>
      <c r="N15" s="124" t="s">
        <v>113</v>
      </c>
      <c r="O15" s="125">
        <v>11</v>
      </c>
      <c r="P15" s="231">
        <v>2151314.64</v>
      </c>
      <c r="Q15" s="152">
        <v>1571991.49</v>
      </c>
      <c r="R15" s="159">
        <v>1513371.47</v>
      </c>
      <c r="S15" s="152">
        <v>710315.97</v>
      </c>
      <c r="T15" s="146">
        <v>193162.69</v>
      </c>
      <c r="U15" s="137">
        <v>162017.51999999999</v>
      </c>
      <c r="V15" s="137">
        <v>415369.89</v>
      </c>
      <c r="W15" s="137">
        <v>327202.03000000003</v>
      </c>
      <c r="X15" s="166"/>
      <c r="Y15" s="166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</row>
    <row r="16" spans="1:52" s="52" customFormat="1" ht="21.75" customHeight="1">
      <c r="A16" s="56" t="s">
        <v>115</v>
      </c>
      <c r="B16" s="54" t="s">
        <v>116</v>
      </c>
      <c r="C16" s="55"/>
      <c r="D16" s="55"/>
      <c r="E16" s="49">
        <f t="shared" si="2"/>
        <v>0</v>
      </c>
      <c r="F16" s="49">
        <f t="shared" si="1"/>
        <v>0</v>
      </c>
      <c r="G16" s="49">
        <f t="shared" ref="G16:K18" si="4">SUM(S16)</f>
        <v>0</v>
      </c>
      <c r="H16" s="49">
        <f t="shared" si="4"/>
        <v>0</v>
      </c>
      <c r="I16" s="49">
        <f t="shared" si="4"/>
        <v>0</v>
      </c>
      <c r="J16" s="49">
        <f t="shared" si="4"/>
        <v>0</v>
      </c>
      <c r="K16" s="49">
        <f t="shared" si="4"/>
        <v>0</v>
      </c>
      <c r="L16" s="50"/>
      <c r="M16" s="126" t="s">
        <v>115</v>
      </c>
      <c r="N16" s="126" t="s">
        <v>116</v>
      </c>
      <c r="O16" s="127">
        <v>12</v>
      </c>
      <c r="P16" s="232">
        <v>0</v>
      </c>
      <c r="Q16" s="153">
        <v>0</v>
      </c>
      <c r="R16" s="160">
        <v>0</v>
      </c>
      <c r="S16" s="153">
        <v>0</v>
      </c>
      <c r="T16" s="147">
        <v>0</v>
      </c>
      <c r="U16" s="138">
        <v>0</v>
      </c>
      <c r="V16" s="138">
        <v>0</v>
      </c>
      <c r="W16" s="138">
        <v>0</v>
      </c>
      <c r="X16" s="166"/>
      <c r="Y16" s="166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</row>
    <row r="17" spans="1:52" s="52" customFormat="1" ht="21.75" customHeight="1">
      <c r="A17" s="53" t="s">
        <v>94</v>
      </c>
      <c r="B17" s="54" t="s">
        <v>95</v>
      </c>
      <c r="C17" s="55" t="s">
        <v>96</v>
      </c>
      <c r="D17" s="55"/>
      <c r="E17" s="49">
        <f t="shared" si="2"/>
        <v>0</v>
      </c>
      <c r="F17" s="49">
        <f t="shared" si="1"/>
        <v>0</v>
      </c>
      <c r="G17" s="49">
        <f t="shared" si="4"/>
        <v>0</v>
      </c>
      <c r="H17" s="49">
        <f t="shared" si="4"/>
        <v>0</v>
      </c>
      <c r="I17" s="49">
        <f t="shared" si="4"/>
        <v>0</v>
      </c>
      <c r="J17" s="49">
        <f t="shared" si="4"/>
        <v>0</v>
      </c>
      <c r="K17" s="49">
        <f t="shared" si="4"/>
        <v>0</v>
      </c>
      <c r="L17" s="50"/>
      <c r="M17" s="124" t="s">
        <v>430</v>
      </c>
      <c r="N17" s="124" t="s">
        <v>95</v>
      </c>
      <c r="O17" s="125">
        <v>13</v>
      </c>
      <c r="P17" s="231">
        <v>0</v>
      </c>
      <c r="Q17" s="152">
        <v>0</v>
      </c>
      <c r="R17" s="159">
        <v>0</v>
      </c>
      <c r="S17" s="152">
        <v>0</v>
      </c>
      <c r="T17" s="146">
        <v>0</v>
      </c>
      <c r="U17" s="137">
        <v>0</v>
      </c>
      <c r="V17" s="137">
        <v>0</v>
      </c>
      <c r="W17" s="137">
        <v>0</v>
      </c>
      <c r="X17" s="166"/>
      <c r="Y17" s="166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</row>
    <row r="18" spans="1:52" s="52" customFormat="1" ht="21.75" customHeight="1">
      <c r="A18" s="53" t="s">
        <v>97</v>
      </c>
      <c r="B18" s="54" t="s">
        <v>98</v>
      </c>
      <c r="C18" s="55" t="s">
        <v>99</v>
      </c>
      <c r="D18" s="55"/>
      <c r="E18" s="49">
        <f t="shared" si="2"/>
        <v>0</v>
      </c>
      <c r="F18" s="49">
        <f t="shared" si="1"/>
        <v>0</v>
      </c>
      <c r="G18" s="49">
        <f t="shared" si="4"/>
        <v>0</v>
      </c>
      <c r="H18" s="49">
        <f t="shared" si="4"/>
        <v>0</v>
      </c>
      <c r="I18" s="49">
        <f t="shared" si="4"/>
        <v>0</v>
      </c>
      <c r="J18" s="49">
        <f t="shared" si="4"/>
        <v>0</v>
      </c>
      <c r="K18" s="49">
        <f t="shared" si="4"/>
        <v>0</v>
      </c>
      <c r="L18" s="50"/>
      <c r="M18" s="126" t="s">
        <v>329</v>
      </c>
      <c r="N18" s="126" t="s">
        <v>98</v>
      </c>
      <c r="O18" s="127">
        <v>14</v>
      </c>
      <c r="P18" s="232">
        <v>0</v>
      </c>
      <c r="Q18" s="153">
        <v>0</v>
      </c>
      <c r="R18" s="160">
        <v>0</v>
      </c>
      <c r="S18" s="153">
        <v>0</v>
      </c>
      <c r="T18" s="147">
        <v>0</v>
      </c>
      <c r="U18" s="138">
        <v>0</v>
      </c>
      <c r="V18" s="138">
        <v>0</v>
      </c>
      <c r="W18" s="138">
        <v>0</v>
      </c>
      <c r="X18" s="166"/>
      <c r="Y18" s="166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</row>
    <row r="19" spans="1:52" s="52" customFormat="1" ht="21.75" customHeight="1">
      <c r="A19" s="56" t="s">
        <v>117</v>
      </c>
      <c r="B19" s="54" t="s">
        <v>118</v>
      </c>
      <c r="C19" s="55"/>
      <c r="D19" s="55" t="s">
        <v>119</v>
      </c>
      <c r="E19" s="49">
        <f t="shared" si="2"/>
        <v>266972</v>
      </c>
      <c r="F19" s="49">
        <f t="shared" si="1"/>
        <v>182176</v>
      </c>
      <c r="G19" s="49">
        <f>SUM(G20:G21)</f>
        <v>323574.11</v>
      </c>
      <c r="H19" s="49">
        <f>SUM(H20:H21)</f>
        <v>158852.10999999999</v>
      </c>
      <c r="I19" s="49">
        <f>SUM(I20:I21)</f>
        <v>95635.78</v>
      </c>
      <c r="J19" s="49">
        <f>SUM(J20:J21)</f>
        <v>47435.78</v>
      </c>
      <c r="K19" s="49">
        <f>SUM(K20:K21)</f>
        <v>147015.98000000001</v>
      </c>
      <c r="L19" s="50" t="s">
        <v>345</v>
      </c>
      <c r="M19" s="124" t="s">
        <v>117</v>
      </c>
      <c r="N19" s="124" t="s">
        <v>118</v>
      </c>
      <c r="O19" s="125">
        <v>15</v>
      </c>
      <c r="P19" s="231">
        <v>266971.59999999998</v>
      </c>
      <c r="Q19" s="152">
        <v>182175.88</v>
      </c>
      <c r="R19" s="159">
        <v>74019.31</v>
      </c>
      <c r="S19" s="152">
        <v>319302.83</v>
      </c>
      <c r="T19" s="146">
        <v>154581.16</v>
      </c>
      <c r="U19" s="137">
        <v>95635.94</v>
      </c>
      <c r="V19" s="137">
        <v>47436.09</v>
      </c>
      <c r="W19" s="137">
        <v>147016.20000000001</v>
      </c>
      <c r="X19" s="166"/>
      <c r="Y19" s="166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</row>
    <row r="20" spans="1:52" s="52" customFormat="1" ht="21.75" customHeight="1">
      <c r="A20" s="53" t="s">
        <v>94</v>
      </c>
      <c r="B20" s="54" t="s">
        <v>95</v>
      </c>
      <c r="C20" s="55" t="s">
        <v>96</v>
      </c>
      <c r="D20" s="55"/>
      <c r="E20" s="49">
        <f t="shared" si="2"/>
        <v>266972</v>
      </c>
      <c r="F20" s="49">
        <f t="shared" si="1"/>
        <v>182176</v>
      </c>
      <c r="G20" s="49">
        <f>ROUND(SUM(S20),0)</f>
        <v>326416</v>
      </c>
      <c r="H20" s="49">
        <f>ROUND(SUM(T20),0)</f>
        <v>161694</v>
      </c>
      <c r="I20" s="49">
        <f>ROUND(SUM(U20),0)</f>
        <v>98478</v>
      </c>
      <c r="J20" s="49">
        <f>ROUND(SUM(V20),0)</f>
        <v>50278</v>
      </c>
      <c r="K20" s="49">
        <f>ROUND(SUM(W20),0)</f>
        <v>153525</v>
      </c>
      <c r="L20" s="50" t="s">
        <v>509</v>
      </c>
      <c r="M20" s="126" t="s">
        <v>430</v>
      </c>
      <c r="N20" s="126" t="s">
        <v>95</v>
      </c>
      <c r="O20" s="127">
        <v>16</v>
      </c>
      <c r="P20" s="232">
        <v>266971.59999999998</v>
      </c>
      <c r="Q20" s="153">
        <v>182175.88</v>
      </c>
      <c r="R20" s="160">
        <v>81132.2</v>
      </c>
      <c r="S20" s="153">
        <v>326415.71999999997</v>
      </c>
      <c r="T20" s="147">
        <v>161694.04999999999</v>
      </c>
      <c r="U20" s="138">
        <v>98478.16</v>
      </c>
      <c r="V20" s="138">
        <v>50278.31</v>
      </c>
      <c r="W20" s="138">
        <v>153525.22</v>
      </c>
      <c r="X20" s="166"/>
      <c r="Y20" s="166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</row>
    <row r="21" spans="1:52" s="52" customFormat="1" ht="21.75" customHeight="1">
      <c r="A21" s="53" t="s">
        <v>97</v>
      </c>
      <c r="B21" s="54" t="s">
        <v>98</v>
      </c>
      <c r="C21" s="55" t="s">
        <v>99</v>
      </c>
      <c r="D21" s="55"/>
      <c r="E21" s="49">
        <f t="shared" si="2"/>
        <v>0</v>
      </c>
      <c r="F21" s="49">
        <f t="shared" si="1"/>
        <v>0</v>
      </c>
      <c r="G21" s="59">
        <f>SUM(S21)+4271</f>
        <v>-2841.8900000000003</v>
      </c>
      <c r="H21" s="59">
        <f>SUM(T21)+4271</f>
        <v>-2841.8900000000003</v>
      </c>
      <c r="I21" s="59">
        <f t="shared" ref="I21:K24" si="5">SUM(U21)</f>
        <v>-2842.22</v>
      </c>
      <c r="J21" s="59">
        <f t="shared" si="5"/>
        <v>-2842.22</v>
      </c>
      <c r="K21" s="59">
        <f t="shared" si="5"/>
        <v>-6509.02</v>
      </c>
      <c r="L21" s="50"/>
      <c r="M21" s="124" t="s">
        <v>329</v>
      </c>
      <c r="N21" s="124" t="s">
        <v>98</v>
      </c>
      <c r="O21" s="125">
        <v>17</v>
      </c>
      <c r="P21" s="231">
        <v>0</v>
      </c>
      <c r="Q21" s="152">
        <v>0</v>
      </c>
      <c r="R21" s="159">
        <v>-7112.89</v>
      </c>
      <c r="S21" s="152">
        <v>-7112.89</v>
      </c>
      <c r="T21" s="149">
        <v>-7112.89</v>
      </c>
      <c r="U21" s="137">
        <v>-2842.22</v>
      </c>
      <c r="V21" s="137">
        <v>-2842.22</v>
      </c>
      <c r="W21" s="137">
        <v>-6509.02</v>
      </c>
      <c r="X21" s="166"/>
      <c r="Y21" s="166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</row>
    <row r="22" spans="1:52" s="52" customFormat="1" ht="21.75" customHeight="1">
      <c r="A22" s="56" t="s">
        <v>120</v>
      </c>
      <c r="B22" s="54" t="s">
        <v>121</v>
      </c>
      <c r="C22" s="55"/>
      <c r="D22" s="55"/>
      <c r="E22" s="49">
        <f t="shared" si="2"/>
        <v>0</v>
      </c>
      <c r="F22" s="49">
        <f t="shared" si="1"/>
        <v>0</v>
      </c>
      <c r="G22" s="49">
        <f t="shared" ref="G22:H24" si="6">SUM(S22)</f>
        <v>0</v>
      </c>
      <c r="H22" s="49">
        <f t="shared" si="6"/>
        <v>0</v>
      </c>
      <c r="I22" s="49">
        <f t="shared" si="5"/>
        <v>0</v>
      </c>
      <c r="J22" s="49">
        <f t="shared" si="5"/>
        <v>0</v>
      </c>
      <c r="K22" s="49">
        <f t="shared" si="5"/>
        <v>0</v>
      </c>
      <c r="L22" s="50"/>
      <c r="M22" s="126" t="s">
        <v>120</v>
      </c>
      <c r="N22" s="126" t="s">
        <v>121</v>
      </c>
      <c r="O22" s="127">
        <v>18</v>
      </c>
      <c r="P22" s="232">
        <v>0</v>
      </c>
      <c r="Q22" s="153">
        <v>0</v>
      </c>
      <c r="R22" s="160">
        <v>0</v>
      </c>
      <c r="S22" s="153">
        <v>0</v>
      </c>
      <c r="T22" s="147">
        <v>0</v>
      </c>
      <c r="U22" s="138">
        <v>0</v>
      </c>
      <c r="V22" s="138">
        <v>0</v>
      </c>
      <c r="W22" s="138">
        <v>0</v>
      </c>
      <c r="X22" s="166"/>
      <c r="Y22" s="166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</row>
    <row r="23" spans="1:52" s="52" customFormat="1" ht="21.75" customHeight="1">
      <c r="A23" s="53" t="s">
        <v>94</v>
      </c>
      <c r="B23" s="54" t="s">
        <v>95</v>
      </c>
      <c r="C23" s="55" t="s">
        <v>96</v>
      </c>
      <c r="D23" s="55"/>
      <c r="E23" s="49">
        <f t="shared" si="2"/>
        <v>0</v>
      </c>
      <c r="F23" s="49">
        <f t="shared" si="1"/>
        <v>0</v>
      </c>
      <c r="G23" s="49">
        <f t="shared" si="6"/>
        <v>0</v>
      </c>
      <c r="H23" s="49">
        <f t="shared" si="6"/>
        <v>0</v>
      </c>
      <c r="I23" s="49">
        <f t="shared" si="5"/>
        <v>0</v>
      </c>
      <c r="J23" s="49">
        <f t="shared" si="5"/>
        <v>0</v>
      </c>
      <c r="K23" s="49">
        <f t="shared" si="5"/>
        <v>0</v>
      </c>
      <c r="L23" s="50" t="s">
        <v>122</v>
      </c>
      <c r="M23" s="124" t="s">
        <v>430</v>
      </c>
      <c r="N23" s="124" t="s">
        <v>95</v>
      </c>
      <c r="O23" s="125">
        <v>19</v>
      </c>
      <c r="P23" s="231">
        <v>0</v>
      </c>
      <c r="Q23" s="152">
        <v>0</v>
      </c>
      <c r="R23" s="159">
        <v>0</v>
      </c>
      <c r="S23" s="152">
        <v>0</v>
      </c>
      <c r="T23" s="146">
        <v>0</v>
      </c>
      <c r="U23" s="137">
        <v>0</v>
      </c>
      <c r="V23" s="137">
        <v>0</v>
      </c>
      <c r="W23" s="137">
        <v>0</v>
      </c>
      <c r="X23" s="166"/>
      <c r="Y23" s="166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</row>
    <row r="24" spans="1:52" s="52" customFormat="1" ht="21.75" customHeight="1">
      <c r="A24" s="53" t="s">
        <v>97</v>
      </c>
      <c r="B24" s="54" t="s">
        <v>98</v>
      </c>
      <c r="C24" s="55" t="s">
        <v>99</v>
      </c>
      <c r="D24" s="55"/>
      <c r="E24" s="49">
        <f t="shared" si="2"/>
        <v>0</v>
      </c>
      <c r="F24" s="49">
        <f t="shared" si="1"/>
        <v>0</v>
      </c>
      <c r="G24" s="49">
        <f t="shared" si="6"/>
        <v>0</v>
      </c>
      <c r="H24" s="49">
        <f t="shared" si="6"/>
        <v>0</v>
      </c>
      <c r="I24" s="49">
        <f t="shared" si="5"/>
        <v>0</v>
      </c>
      <c r="J24" s="49">
        <f t="shared" si="5"/>
        <v>0</v>
      </c>
      <c r="K24" s="49">
        <f t="shared" si="5"/>
        <v>0</v>
      </c>
      <c r="L24" s="50">
        <v>349</v>
      </c>
      <c r="M24" s="126" t="s">
        <v>329</v>
      </c>
      <c r="N24" s="126" t="s">
        <v>98</v>
      </c>
      <c r="O24" s="127">
        <v>20</v>
      </c>
      <c r="P24" s="232">
        <v>0</v>
      </c>
      <c r="Q24" s="153">
        <v>0</v>
      </c>
      <c r="R24" s="160">
        <v>0</v>
      </c>
      <c r="S24" s="153">
        <v>0</v>
      </c>
      <c r="T24" s="147">
        <v>0</v>
      </c>
      <c r="U24" s="138">
        <v>0</v>
      </c>
      <c r="V24" s="138">
        <v>0</v>
      </c>
      <c r="W24" s="138">
        <v>0</v>
      </c>
      <c r="X24" s="166"/>
      <c r="Y24" s="166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</row>
    <row r="25" spans="1:52" s="52" customFormat="1" ht="21.75" customHeight="1">
      <c r="A25" s="56" t="s">
        <v>123</v>
      </c>
      <c r="B25" s="54" t="s">
        <v>124</v>
      </c>
      <c r="C25" s="55"/>
      <c r="D25" s="55" t="s">
        <v>119</v>
      </c>
      <c r="E25" s="49">
        <f t="shared" si="2"/>
        <v>1884343</v>
      </c>
      <c r="F25" s="49">
        <f t="shared" si="1"/>
        <v>1389816</v>
      </c>
      <c r="G25" s="49">
        <f>SUM(G26:G27)</f>
        <v>391013</v>
      </c>
      <c r="H25" s="49">
        <f>SUM(H26:H27)</f>
        <v>38581</v>
      </c>
      <c r="I25" s="49">
        <f>SUM(I26:I27)</f>
        <v>66284</v>
      </c>
      <c r="J25" s="49">
        <f>SUM(J26:J27)</f>
        <v>366520</v>
      </c>
      <c r="K25" s="49">
        <f>SUM(K26:K27)</f>
        <v>178850</v>
      </c>
      <c r="L25" s="50" t="s">
        <v>345</v>
      </c>
      <c r="M25" s="124" t="s">
        <v>123</v>
      </c>
      <c r="N25" s="124" t="s">
        <v>124</v>
      </c>
      <c r="O25" s="125">
        <v>21</v>
      </c>
      <c r="P25" s="231">
        <v>1884343.04</v>
      </c>
      <c r="Q25" s="152">
        <v>1389815.61</v>
      </c>
      <c r="R25" s="159">
        <v>1439352.16</v>
      </c>
      <c r="S25" s="152">
        <v>391013.14</v>
      </c>
      <c r="T25" s="146">
        <v>38581.53</v>
      </c>
      <c r="U25" s="137">
        <v>66283.53</v>
      </c>
      <c r="V25" s="137">
        <v>366520.56</v>
      </c>
      <c r="W25" s="137">
        <v>178849.74</v>
      </c>
      <c r="X25" s="166"/>
      <c r="Y25" s="166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</row>
    <row r="26" spans="1:52" s="52" customFormat="1" ht="21.75" customHeight="1">
      <c r="A26" s="53" t="s">
        <v>94</v>
      </c>
      <c r="B26" s="54" t="s">
        <v>95</v>
      </c>
      <c r="C26" s="55" t="s">
        <v>96</v>
      </c>
      <c r="D26" s="55"/>
      <c r="E26" s="49">
        <f t="shared" si="2"/>
        <v>1884343</v>
      </c>
      <c r="F26" s="49">
        <f t="shared" si="1"/>
        <v>1389816</v>
      </c>
      <c r="G26" s="49">
        <f>ROUND(SUM(S26),0)</f>
        <v>391013</v>
      </c>
      <c r="H26" s="49">
        <f>ROUND(SUM(T26),0)-1</f>
        <v>38581</v>
      </c>
      <c r="I26" s="49">
        <f>ROUND(SUM(U26),0)</f>
        <v>66284</v>
      </c>
      <c r="J26" s="49">
        <f>ROUND(SUM(V26),0)</f>
        <v>368492</v>
      </c>
      <c r="K26" s="49">
        <f>ROUND(SUM(W26),0)+1</f>
        <v>180822</v>
      </c>
      <c r="L26" s="50" t="s">
        <v>510</v>
      </c>
      <c r="M26" s="126" t="s">
        <v>430</v>
      </c>
      <c r="N26" s="126" t="s">
        <v>95</v>
      </c>
      <c r="O26" s="127">
        <v>22</v>
      </c>
      <c r="P26" s="232">
        <v>1884343.04</v>
      </c>
      <c r="Q26" s="153">
        <v>1389815.61</v>
      </c>
      <c r="R26" s="160">
        <v>1439352.16</v>
      </c>
      <c r="S26" s="153">
        <v>391013.14</v>
      </c>
      <c r="T26" s="147">
        <v>38581.53</v>
      </c>
      <c r="U26" s="138">
        <v>66283.53</v>
      </c>
      <c r="V26" s="138">
        <v>368492.16</v>
      </c>
      <c r="W26" s="138">
        <v>180821.34</v>
      </c>
      <c r="X26" s="166"/>
      <c r="Y26" s="166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</row>
    <row r="27" spans="1:52" s="52" customFormat="1" ht="21.75" customHeight="1">
      <c r="A27" s="53" t="s">
        <v>97</v>
      </c>
      <c r="B27" s="54" t="s">
        <v>98</v>
      </c>
      <c r="C27" s="55" t="s">
        <v>99</v>
      </c>
      <c r="D27" s="55"/>
      <c r="E27" s="49">
        <f t="shared" si="2"/>
        <v>0</v>
      </c>
      <c r="F27" s="49">
        <f t="shared" si="1"/>
        <v>0</v>
      </c>
      <c r="G27" s="59">
        <f>ROUND(SUM(S27),0)</f>
        <v>0</v>
      </c>
      <c r="H27" s="59">
        <f>ROUND(SUM(T27),0)</f>
        <v>0</v>
      </c>
      <c r="I27" s="59">
        <f>ROUND(SUM(U27),0)</f>
        <v>0</v>
      </c>
      <c r="J27" s="59">
        <f>ROUND(SUM(V27),0)</f>
        <v>-1972</v>
      </c>
      <c r="K27" s="59">
        <f>ROUND(SUM(W27),0)</f>
        <v>-1972</v>
      </c>
      <c r="L27" s="50"/>
      <c r="M27" s="124" t="s">
        <v>329</v>
      </c>
      <c r="N27" s="124" t="s">
        <v>98</v>
      </c>
      <c r="O27" s="125">
        <v>23</v>
      </c>
      <c r="P27" s="231">
        <v>0</v>
      </c>
      <c r="Q27" s="152">
        <v>0</v>
      </c>
      <c r="R27" s="159">
        <v>0</v>
      </c>
      <c r="S27" s="152">
        <v>0</v>
      </c>
      <c r="T27" s="146">
        <v>0</v>
      </c>
      <c r="U27" s="137">
        <v>0</v>
      </c>
      <c r="V27" s="137">
        <v>-1971.6</v>
      </c>
      <c r="W27" s="137">
        <v>-1971.6</v>
      </c>
      <c r="X27" s="166"/>
      <c r="Y27" s="166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</row>
    <row r="28" spans="1:52" s="52" customFormat="1" ht="21.75" customHeight="1">
      <c r="A28" s="56" t="s">
        <v>125</v>
      </c>
      <c r="B28" s="54" t="s">
        <v>126</v>
      </c>
      <c r="C28" s="55"/>
      <c r="D28" s="55"/>
      <c r="E28" s="49">
        <f t="shared" si="2"/>
        <v>0</v>
      </c>
      <c r="F28" s="49">
        <f t="shared" si="1"/>
        <v>0</v>
      </c>
      <c r="G28" s="49">
        <f t="shared" ref="G28:G36" si="7">SUM(S28)</f>
        <v>0</v>
      </c>
      <c r="H28" s="49">
        <f t="shared" ref="H28:H36" si="8">SUM(T28)</f>
        <v>0</v>
      </c>
      <c r="I28" s="49">
        <f t="shared" ref="I28:I36" si="9">SUM(U28)</f>
        <v>0</v>
      </c>
      <c r="J28" s="49">
        <f t="shared" ref="J28:J36" si="10">SUM(V28)</f>
        <v>0</v>
      </c>
      <c r="K28" s="49"/>
      <c r="L28" s="50"/>
      <c r="M28" s="126" t="s">
        <v>125</v>
      </c>
      <c r="N28" s="126" t="s">
        <v>126</v>
      </c>
      <c r="O28" s="127">
        <v>24</v>
      </c>
      <c r="P28" s="232">
        <v>0</v>
      </c>
      <c r="Q28" s="153">
        <v>0</v>
      </c>
      <c r="R28" s="160">
        <v>0</v>
      </c>
      <c r="S28" s="153">
        <v>0</v>
      </c>
      <c r="T28" s="147">
        <v>0</v>
      </c>
      <c r="U28" s="138">
        <v>0</v>
      </c>
      <c r="V28" s="138">
        <v>0</v>
      </c>
      <c r="W28" s="138">
        <v>0</v>
      </c>
      <c r="X28" s="166"/>
      <c r="Y28" s="166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</row>
    <row r="29" spans="1:52" s="52" customFormat="1" ht="21.75" customHeight="1">
      <c r="A29" s="53" t="s">
        <v>94</v>
      </c>
      <c r="B29" s="54" t="s">
        <v>95</v>
      </c>
      <c r="C29" s="55"/>
      <c r="D29" s="55"/>
      <c r="E29" s="49">
        <f t="shared" si="2"/>
        <v>0</v>
      </c>
      <c r="F29" s="49">
        <f t="shared" si="1"/>
        <v>0</v>
      </c>
      <c r="G29" s="49">
        <f t="shared" si="7"/>
        <v>0</v>
      </c>
      <c r="H29" s="49">
        <f t="shared" si="8"/>
        <v>0</v>
      </c>
      <c r="I29" s="49">
        <f t="shared" si="9"/>
        <v>0</v>
      </c>
      <c r="J29" s="49">
        <f t="shared" si="10"/>
        <v>0</v>
      </c>
      <c r="K29" s="49"/>
      <c r="L29" s="50"/>
      <c r="M29" s="124" t="s">
        <v>430</v>
      </c>
      <c r="N29" s="124" t="s">
        <v>95</v>
      </c>
      <c r="O29" s="125">
        <v>25</v>
      </c>
      <c r="P29" s="231">
        <v>0</v>
      </c>
      <c r="Q29" s="152">
        <v>0</v>
      </c>
      <c r="R29" s="159">
        <v>0</v>
      </c>
      <c r="S29" s="152">
        <v>0</v>
      </c>
      <c r="T29" s="146">
        <v>0</v>
      </c>
      <c r="U29" s="137">
        <v>0</v>
      </c>
      <c r="V29" s="137">
        <v>0</v>
      </c>
      <c r="W29" s="137">
        <v>0</v>
      </c>
      <c r="X29" s="166"/>
      <c r="Y29" s="166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</row>
    <row r="30" spans="1:52" s="52" customFormat="1" ht="21.75" customHeight="1">
      <c r="A30" s="53" t="s">
        <v>97</v>
      </c>
      <c r="B30" s="54" t="s">
        <v>98</v>
      </c>
      <c r="C30" s="55"/>
      <c r="D30" s="55"/>
      <c r="E30" s="49">
        <f t="shared" si="2"/>
        <v>0</v>
      </c>
      <c r="F30" s="49">
        <f t="shared" si="1"/>
        <v>0</v>
      </c>
      <c r="G30" s="49">
        <f t="shared" si="7"/>
        <v>0</v>
      </c>
      <c r="H30" s="49">
        <f t="shared" si="8"/>
        <v>0</v>
      </c>
      <c r="I30" s="49">
        <f t="shared" si="9"/>
        <v>0</v>
      </c>
      <c r="J30" s="49">
        <f t="shared" si="10"/>
        <v>0</v>
      </c>
      <c r="K30" s="49"/>
      <c r="L30" s="50"/>
      <c r="M30" s="126" t="s">
        <v>329</v>
      </c>
      <c r="N30" s="126" t="s">
        <v>98</v>
      </c>
      <c r="O30" s="127">
        <v>26</v>
      </c>
      <c r="P30" s="232">
        <v>0</v>
      </c>
      <c r="Q30" s="153">
        <v>0</v>
      </c>
      <c r="R30" s="160">
        <v>0</v>
      </c>
      <c r="S30" s="153">
        <v>0</v>
      </c>
      <c r="T30" s="147">
        <v>0</v>
      </c>
      <c r="U30" s="138">
        <v>0</v>
      </c>
      <c r="V30" s="138">
        <v>0</v>
      </c>
      <c r="W30" s="138">
        <v>0</v>
      </c>
      <c r="X30" s="166"/>
      <c r="Y30" s="166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</row>
    <row r="31" spans="1:52" s="52" customFormat="1" ht="21.75" customHeight="1">
      <c r="A31" s="56" t="s">
        <v>127</v>
      </c>
      <c r="B31" s="54" t="s">
        <v>128</v>
      </c>
      <c r="C31" s="55"/>
      <c r="D31" s="55"/>
      <c r="E31" s="49">
        <f t="shared" si="2"/>
        <v>0</v>
      </c>
      <c r="F31" s="49">
        <f t="shared" si="1"/>
        <v>0</v>
      </c>
      <c r="G31" s="49">
        <f t="shared" si="7"/>
        <v>0</v>
      </c>
      <c r="H31" s="49">
        <f t="shared" si="8"/>
        <v>0</v>
      </c>
      <c r="I31" s="49">
        <f t="shared" si="9"/>
        <v>0</v>
      </c>
      <c r="J31" s="49">
        <f t="shared" si="10"/>
        <v>0</v>
      </c>
      <c r="K31" s="49">
        <f>+K32+K33</f>
        <v>0</v>
      </c>
      <c r="L31" s="50"/>
      <c r="M31" s="124" t="s">
        <v>127</v>
      </c>
      <c r="N31" s="124" t="s">
        <v>128</v>
      </c>
      <c r="O31" s="125">
        <v>27</v>
      </c>
      <c r="P31" s="231">
        <v>0</v>
      </c>
      <c r="Q31" s="152">
        <v>0</v>
      </c>
      <c r="R31" s="159">
        <v>0</v>
      </c>
      <c r="S31" s="152">
        <v>0</v>
      </c>
      <c r="T31" s="146">
        <v>0</v>
      </c>
      <c r="U31" s="137">
        <v>0</v>
      </c>
      <c r="V31" s="137">
        <v>0</v>
      </c>
      <c r="W31" s="137">
        <v>0</v>
      </c>
      <c r="X31" s="166"/>
      <c r="Y31" s="166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</row>
    <row r="32" spans="1:52" s="52" customFormat="1" ht="21.75" customHeight="1">
      <c r="A32" s="53" t="s">
        <v>94</v>
      </c>
      <c r="B32" s="54" t="s">
        <v>95</v>
      </c>
      <c r="C32" s="55" t="s">
        <v>96</v>
      </c>
      <c r="D32" s="55"/>
      <c r="E32" s="49">
        <f t="shared" si="2"/>
        <v>0</v>
      </c>
      <c r="F32" s="49">
        <f t="shared" si="1"/>
        <v>0</v>
      </c>
      <c r="G32" s="49">
        <f t="shared" si="7"/>
        <v>0</v>
      </c>
      <c r="H32" s="49">
        <f t="shared" si="8"/>
        <v>0</v>
      </c>
      <c r="I32" s="49">
        <f t="shared" si="9"/>
        <v>0</v>
      </c>
      <c r="J32" s="49">
        <f t="shared" si="10"/>
        <v>0</v>
      </c>
      <c r="K32" s="49"/>
      <c r="L32" s="50" t="s">
        <v>129</v>
      </c>
      <c r="M32" s="126" t="s">
        <v>430</v>
      </c>
      <c r="N32" s="126" t="s">
        <v>95</v>
      </c>
      <c r="O32" s="127">
        <v>28</v>
      </c>
      <c r="P32" s="232">
        <v>0</v>
      </c>
      <c r="Q32" s="153">
        <v>0</v>
      </c>
      <c r="R32" s="160">
        <v>0</v>
      </c>
      <c r="S32" s="153">
        <v>0</v>
      </c>
      <c r="T32" s="147">
        <v>0</v>
      </c>
      <c r="U32" s="138">
        <v>0</v>
      </c>
      <c r="V32" s="138">
        <v>0</v>
      </c>
      <c r="W32" s="138">
        <v>0</v>
      </c>
      <c r="X32" s="166"/>
      <c r="Y32" s="166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</row>
    <row r="33" spans="1:52" s="52" customFormat="1" ht="21.75" customHeight="1">
      <c r="A33" s="53" t="s">
        <v>97</v>
      </c>
      <c r="B33" s="54" t="s">
        <v>98</v>
      </c>
      <c r="C33" s="55" t="s">
        <v>99</v>
      </c>
      <c r="D33" s="55"/>
      <c r="E33" s="49">
        <f t="shared" si="2"/>
        <v>0</v>
      </c>
      <c r="F33" s="49">
        <f t="shared" si="1"/>
        <v>0</v>
      </c>
      <c r="G33" s="49">
        <f t="shared" si="7"/>
        <v>0</v>
      </c>
      <c r="H33" s="49">
        <f t="shared" si="8"/>
        <v>0</v>
      </c>
      <c r="I33" s="49">
        <f t="shared" si="9"/>
        <v>0</v>
      </c>
      <c r="J33" s="49">
        <f t="shared" si="10"/>
        <v>0</v>
      </c>
      <c r="K33" s="49"/>
      <c r="L33" s="50"/>
      <c r="M33" s="124" t="s">
        <v>329</v>
      </c>
      <c r="N33" s="124" t="s">
        <v>98</v>
      </c>
      <c r="O33" s="125">
        <v>29</v>
      </c>
      <c r="P33" s="231">
        <v>0</v>
      </c>
      <c r="Q33" s="152">
        <v>0</v>
      </c>
      <c r="R33" s="159">
        <v>0</v>
      </c>
      <c r="S33" s="152">
        <v>0</v>
      </c>
      <c r="T33" s="146">
        <v>0</v>
      </c>
      <c r="U33" s="137">
        <v>0</v>
      </c>
      <c r="V33" s="137">
        <v>0</v>
      </c>
      <c r="W33" s="137">
        <v>0</v>
      </c>
      <c r="X33" s="166"/>
      <c r="Y33" s="166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</row>
    <row r="34" spans="1:52" s="52" customFormat="1" ht="21.75" customHeight="1">
      <c r="A34" s="56" t="s">
        <v>130</v>
      </c>
      <c r="B34" s="54" t="s">
        <v>131</v>
      </c>
      <c r="C34" s="55"/>
      <c r="D34" s="55"/>
      <c r="E34" s="49">
        <f t="shared" si="2"/>
        <v>0</v>
      </c>
      <c r="F34" s="49">
        <f t="shared" si="1"/>
        <v>0</v>
      </c>
      <c r="G34" s="49">
        <f t="shared" si="7"/>
        <v>0</v>
      </c>
      <c r="H34" s="49">
        <f t="shared" si="8"/>
        <v>0</v>
      </c>
      <c r="I34" s="49">
        <f t="shared" si="9"/>
        <v>0</v>
      </c>
      <c r="J34" s="49">
        <f t="shared" si="10"/>
        <v>0</v>
      </c>
      <c r="K34" s="49"/>
      <c r="L34" s="50"/>
      <c r="M34" s="126" t="s">
        <v>130</v>
      </c>
      <c r="N34" s="126" t="s">
        <v>433</v>
      </c>
      <c r="O34" s="127">
        <v>30</v>
      </c>
      <c r="P34" s="232">
        <v>0</v>
      </c>
      <c r="Q34" s="153">
        <v>0</v>
      </c>
      <c r="R34" s="160">
        <v>0</v>
      </c>
      <c r="S34" s="153">
        <v>0</v>
      </c>
      <c r="T34" s="147">
        <v>0</v>
      </c>
      <c r="U34" s="138">
        <v>0</v>
      </c>
      <c r="V34" s="138">
        <v>0</v>
      </c>
      <c r="W34" s="138">
        <v>0</v>
      </c>
      <c r="X34" s="166"/>
      <c r="Y34" s="166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</row>
    <row r="35" spans="1:52" s="52" customFormat="1" ht="21.75" customHeight="1">
      <c r="A35" s="53" t="s">
        <v>94</v>
      </c>
      <c r="B35" s="54" t="s">
        <v>95</v>
      </c>
      <c r="C35" s="55"/>
      <c r="D35" s="55"/>
      <c r="E35" s="49">
        <f t="shared" si="2"/>
        <v>0</v>
      </c>
      <c r="F35" s="49">
        <f t="shared" si="1"/>
        <v>0</v>
      </c>
      <c r="G35" s="49">
        <f t="shared" si="7"/>
        <v>0</v>
      </c>
      <c r="H35" s="49">
        <f t="shared" si="8"/>
        <v>0</v>
      </c>
      <c r="I35" s="49">
        <f t="shared" si="9"/>
        <v>0</v>
      </c>
      <c r="J35" s="49">
        <f t="shared" si="10"/>
        <v>0</v>
      </c>
      <c r="K35" s="49"/>
      <c r="L35" s="50"/>
      <c r="M35" s="124" t="s">
        <v>430</v>
      </c>
      <c r="N35" s="124" t="s">
        <v>95</v>
      </c>
      <c r="O35" s="125">
        <v>31</v>
      </c>
      <c r="P35" s="231">
        <v>0</v>
      </c>
      <c r="Q35" s="152">
        <v>0</v>
      </c>
      <c r="R35" s="159">
        <v>0</v>
      </c>
      <c r="S35" s="152">
        <v>0</v>
      </c>
      <c r="T35" s="146">
        <v>0</v>
      </c>
      <c r="U35" s="137">
        <v>0</v>
      </c>
      <c r="V35" s="137">
        <v>0</v>
      </c>
      <c r="W35" s="137">
        <v>0</v>
      </c>
      <c r="X35" s="166"/>
      <c r="Y35" s="166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</row>
    <row r="36" spans="1:52" s="52" customFormat="1" ht="21.75" customHeight="1">
      <c r="A36" s="53" t="s">
        <v>97</v>
      </c>
      <c r="B36" s="54" t="s">
        <v>98</v>
      </c>
      <c r="C36" s="55"/>
      <c r="D36" s="55"/>
      <c r="E36" s="49">
        <f t="shared" si="2"/>
        <v>0</v>
      </c>
      <c r="F36" s="49">
        <f t="shared" si="1"/>
        <v>0</v>
      </c>
      <c r="G36" s="49">
        <f t="shared" si="7"/>
        <v>0</v>
      </c>
      <c r="H36" s="49">
        <f t="shared" si="8"/>
        <v>0</v>
      </c>
      <c r="I36" s="49">
        <f t="shared" si="9"/>
        <v>0</v>
      </c>
      <c r="J36" s="49">
        <f t="shared" si="10"/>
        <v>0</v>
      </c>
      <c r="K36" s="49"/>
      <c r="L36" s="50"/>
      <c r="M36" s="126" t="s">
        <v>329</v>
      </c>
      <c r="N36" s="126" t="s">
        <v>98</v>
      </c>
      <c r="O36" s="127">
        <v>32</v>
      </c>
      <c r="P36" s="232">
        <v>0</v>
      </c>
      <c r="Q36" s="153">
        <v>0</v>
      </c>
      <c r="R36" s="160">
        <v>0</v>
      </c>
      <c r="S36" s="153">
        <v>0</v>
      </c>
      <c r="T36" s="147">
        <v>0</v>
      </c>
      <c r="U36" s="138">
        <v>0</v>
      </c>
      <c r="V36" s="138">
        <v>0</v>
      </c>
      <c r="W36" s="138">
        <v>0</v>
      </c>
      <c r="X36" s="166"/>
      <c r="Y36" s="166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</row>
    <row r="37" spans="1:52" s="52" customFormat="1" ht="21.75" customHeight="1">
      <c r="A37" s="56" t="s">
        <v>132</v>
      </c>
      <c r="B37" s="54" t="s">
        <v>133</v>
      </c>
      <c r="C37" s="55"/>
      <c r="D37" s="55"/>
      <c r="E37" s="49">
        <f t="shared" si="2"/>
        <v>0</v>
      </c>
      <c r="F37" s="49">
        <f t="shared" si="1"/>
        <v>0</v>
      </c>
      <c r="G37" s="49"/>
      <c r="H37" s="49">
        <v>0</v>
      </c>
      <c r="I37" s="49">
        <f>SUM(I38:I39)</f>
        <v>98</v>
      </c>
      <c r="J37" s="49">
        <f>SUM(J38:J39)</f>
        <v>1413</v>
      </c>
      <c r="K37" s="49">
        <f>SUM(K38:K39)</f>
        <v>1336</v>
      </c>
      <c r="L37" s="50" t="s">
        <v>345</v>
      </c>
      <c r="M37" s="124" t="s">
        <v>132</v>
      </c>
      <c r="N37" s="124" t="s">
        <v>434</v>
      </c>
      <c r="O37" s="125">
        <v>33</v>
      </c>
      <c r="P37" s="231">
        <v>0</v>
      </c>
      <c r="Q37" s="152">
        <v>0</v>
      </c>
      <c r="R37" s="159">
        <v>0</v>
      </c>
      <c r="S37" s="152">
        <v>0</v>
      </c>
      <c r="T37" s="146">
        <v>0</v>
      </c>
      <c r="U37" s="137">
        <v>98.05</v>
      </c>
      <c r="V37" s="137">
        <v>1413.24</v>
      </c>
      <c r="W37" s="137">
        <v>1336.09</v>
      </c>
      <c r="X37" s="166"/>
      <c r="Y37" s="166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</row>
    <row r="38" spans="1:52" s="52" customFormat="1" ht="21.75" customHeight="1">
      <c r="A38" s="53" t="s">
        <v>94</v>
      </c>
      <c r="B38" s="54" t="s">
        <v>95</v>
      </c>
      <c r="C38" s="55" t="s">
        <v>96</v>
      </c>
      <c r="D38" s="55"/>
      <c r="E38" s="49">
        <v>4271</v>
      </c>
      <c r="F38" s="49">
        <v>4271</v>
      </c>
      <c r="G38" s="49">
        <v>4271</v>
      </c>
      <c r="H38" s="49">
        <f>ROUND(SUM(T38),0)</f>
        <v>4271</v>
      </c>
      <c r="I38" s="49">
        <f>ROUND(SUM(U38),0)</f>
        <v>98</v>
      </c>
      <c r="J38" s="49">
        <f>ROUND(SUM(V38),0)</f>
        <v>1413</v>
      </c>
      <c r="K38" s="49">
        <f>ROUND(SUM(W38),0)</f>
        <v>1336</v>
      </c>
      <c r="L38" s="50" t="s">
        <v>511</v>
      </c>
      <c r="M38" s="126" t="s">
        <v>430</v>
      </c>
      <c r="N38" s="126" t="s">
        <v>95</v>
      </c>
      <c r="O38" s="127">
        <v>34</v>
      </c>
      <c r="P38" s="232">
        <v>0</v>
      </c>
      <c r="Q38" s="153">
        <v>4270.67</v>
      </c>
      <c r="R38" s="160">
        <v>0</v>
      </c>
      <c r="S38" s="149">
        <v>4271</v>
      </c>
      <c r="T38" s="149">
        <v>4271</v>
      </c>
      <c r="U38" s="138">
        <v>98.05</v>
      </c>
      <c r="V38" s="138">
        <v>1413.24</v>
      </c>
      <c r="W38" s="138">
        <v>1336.09</v>
      </c>
      <c r="X38" s="166"/>
      <c r="Y38" s="166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</row>
    <row r="39" spans="1:52" s="52" customFormat="1" ht="21.75" customHeight="1">
      <c r="A39" s="53" t="s">
        <v>97</v>
      </c>
      <c r="B39" s="54" t="s">
        <v>98</v>
      </c>
      <c r="C39" s="55" t="s">
        <v>99</v>
      </c>
      <c r="D39" s="55"/>
      <c r="E39" s="59">
        <v>-4271</v>
      </c>
      <c r="F39" s="59">
        <v>-4271</v>
      </c>
      <c r="G39" s="59">
        <v>-4271</v>
      </c>
      <c r="H39" s="59">
        <f>SUM(T39)</f>
        <v>-4271</v>
      </c>
      <c r="I39" s="49">
        <f>SUM(U39)</f>
        <v>0</v>
      </c>
      <c r="J39" s="49">
        <f>SUM(V39)</f>
        <v>0</v>
      </c>
      <c r="K39" s="49">
        <f>SUM(W39)</f>
        <v>0</v>
      </c>
      <c r="L39" s="50"/>
      <c r="M39" s="124" t="s">
        <v>329</v>
      </c>
      <c r="N39" s="124" t="s">
        <v>98</v>
      </c>
      <c r="O39" s="125">
        <v>35</v>
      </c>
      <c r="P39" s="231">
        <v>0</v>
      </c>
      <c r="Q39" s="152">
        <v>-4270.67</v>
      </c>
      <c r="R39" s="159">
        <v>0</v>
      </c>
      <c r="S39" s="149">
        <v>-4271</v>
      </c>
      <c r="T39" s="149">
        <v>-4271</v>
      </c>
      <c r="U39" s="137">
        <v>0</v>
      </c>
      <c r="V39" s="137">
        <v>0</v>
      </c>
      <c r="W39" s="137">
        <v>0</v>
      </c>
      <c r="X39" s="166"/>
      <c r="Y39" s="166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</row>
    <row r="40" spans="1:52" s="52" customFormat="1" ht="21.75" customHeight="1">
      <c r="A40" s="53" t="s">
        <v>134</v>
      </c>
      <c r="B40" s="54" t="s">
        <v>135</v>
      </c>
      <c r="C40" s="55" t="s">
        <v>136</v>
      </c>
      <c r="D40" s="55"/>
      <c r="E40" s="49">
        <f t="shared" ref="E40:E75" si="11">ROUND(SUM(P40),0)</f>
        <v>5845138</v>
      </c>
      <c r="F40" s="49">
        <f t="shared" ref="F40:F75" si="12">ROUND(SUM(Q40),0)</f>
        <v>10307606</v>
      </c>
      <c r="G40" s="49">
        <f>SUM(G42+G41)</f>
        <v>10222941</v>
      </c>
      <c r="H40" s="49">
        <f>SUM(H42)</f>
        <v>1539048</v>
      </c>
      <c r="I40" s="49">
        <f>SUM(I42)</f>
        <v>1496715</v>
      </c>
      <c r="J40" s="49">
        <f>SUM(J42)</f>
        <v>1307077</v>
      </c>
      <c r="K40" s="49">
        <f>SUM(K42)</f>
        <v>1231294</v>
      </c>
      <c r="L40" s="50" t="s">
        <v>345</v>
      </c>
      <c r="M40" s="126" t="s">
        <v>134</v>
      </c>
      <c r="N40" s="126" t="s">
        <v>135</v>
      </c>
      <c r="O40" s="127">
        <v>36</v>
      </c>
      <c r="P40" s="232">
        <v>5845138.4299999997</v>
      </c>
      <c r="Q40" s="153">
        <v>10307605.609999999</v>
      </c>
      <c r="R40" s="160">
        <v>9761968.2799999993</v>
      </c>
      <c r="S40" s="153">
        <v>10222941.17</v>
      </c>
      <c r="T40" s="147">
        <v>1539048.28</v>
      </c>
      <c r="U40" s="138">
        <v>1496714.76</v>
      </c>
      <c r="V40" s="138">
        <v>1307076.98</v>
      </c>
      <c r="W40" s="138">
        <v>1231293.6499999999</v>
      </c>
      <c r="X40" s="166"/>
      <c r="Y40" s="166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</row>
    <row r="41" spans="1:52" s="52" customFormat="1" ht="21.75" customHeight="1">
      <c r="A41" s="53" t="s">
        <v>94</v>
      </c>
      <c r="B41" s="54" t="s">
        <v>137</v>
      </c>
      <c r="C41" s="55" t="s">
        <v>138</v>
      </c>
      <c r="D41" s="55"/>
      <c r="E41" s="49">
        <f t="shared" si="11"/>
        <v>0</v>
      </c>
      <c r="F41" s="49">
        <f t="shared" si="12"/>
        <v>0</v>
      </c>
      <c r="G41" s="49">
        <f>SUM(S41)</f>
        <v>0</v>
      </c>
      <c r="H41" s="49">
        <f>SUM(T41)</f>
        <v>0</v>
      </c>
      <c r="I41" s="49">
        <f>SUM(U41)</f>
        <v>0</v>
      </c>
      <c r="J41" s="49">
        <f>SUM(V41)</f>
        <v>0</v>
      </c>
      <c r="K41" s="49">
        <f>SUM(W41)</f>
        <v>0</v>
      </c>
      <c r="L41" s="50"/>
      <c r="M41" s="124" t="s">
        <v>430</v>
      </c>
      <c r="N41" s="124" t="s">
        <v>137</v>
      </c>
      <c r="O41" s="125">
        <v>37</v>
      </c>
      <c r="P41" s="231">
        <v>0</v>
      </c>
      <c r="Q41" s="152">
        <v>0</v>
      </c>
      <c r="R41" s="159">
        <v>0</v>
      </c>
      <c r="S41" s="152">
        <v>0</v>
      </c>
      <c r="T41" s="146">
        <v>0</v>
      </c>
      <c r="U41" s="137">
        <v>0</v>
      </c>
      <c r="V41" s="137">
        <v>0</v>
      </c>
      <c r="W41" s="137">
        <v>0</v>
      </c>
      <c r="X41" s="166"/>
      <c r="Y41" s="166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</row>
    <row r="42" spans="1:52" s="52" customFormat="1" ht="21.75" customHeight="1">
      <c r="A42" s="53" t="s">
        <v>97</v>
      </c>
      <c r="B42" s="54" t="s">
        <v>139</v>
      </c>
      <c r="C42" s="55" t="s">
        <v>140</v>
      </c>
      <c r="D42" s="55"/>
      <c r="E42" s="49">
        <f t="shared" si="11"/>
        <v>5845138</v>
      </c>
      <c r="F42" s="49">
        <f t="shared" si="12"/>
        <v>10307606</v>
      </c>
      <c r="G42" s="49">
        <f>SUM(G43:G44)</f>
        <v>10222941</v>
      </c>
      <c r="H42" s="49">
        <f>SUM(H43:H44)</f>
        <v>1539048</v>
      </c>
      <c r="I42" s="49">
        <f>SUM(I43:I44)</f>
        <v>1496715</v>
      </c>
      <c r="J42" s="49">
        <f>SUM(J43:J44)</f>
        <v>1307077</v>
      </c>
      <c r="K42" s="49">
        <f>SUM(K43:K44)</f>
        <v>1231294</v>
      </c>
      <c r="L42" s="50" t="s">
        <v>345</v>
      </c>
      <c r="M42" s="126" t="s">
        <v>329</v>
      </c>
      <c r="N42" s="126" t="s">
        <v>139</v>
      </c>
      <c r="O42" s="127">
        <v>38</v>
      </c>
      <c r="P42" s="232">
        <v>5845138.4299999997</v>
      </c>
      <c r="Q42" s="153">
        <v>10307605.609999999</v>
      </c>
      <c r="R42" s="160">
        <v>9761968.2799999993</v>
      </c>
      <c r="S42" s="153">
        <v>10222941.17</v>
      </c>
      <c r="T42" s="147">
        <v>1539048.28</v>
      </c>
      <c r="U42" s="138">
        <v>1496714.76</v>
      </c>
      <c r="V42" s="138">
        <v>1307076.98</v>
      </c>
      <c r="W42" s="138">
        <v>1231293.6499999999</v>
      </c>
      <c r="X42" s="166"/>
      <c r="Y42" s="166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</row>
    <row r="43" spans="1:52" s="52" customFormat="1" ht="21.75" customHeight="1">
      <c r="A43" s="53" t="s">
        <v>141</v>
      </c>
      <c r="B43" s="54" t="s">
        <v>95</v>
      </c>
      <c r="C43" s="55" t="s">
        <v>142</v>
      </c>
      <c r="D43" s="55" t="s">
        <v>143</v>
      </c>
      <c r="E43" s="49">
        <f t="shared" si="11"/>
        <v>5845138</v>
      </c>
      <c r="F43" s="49">
        <f t="shared" si="12"/>
        <v>10307606</v>
      </c>
      <c r="G43" s="49">
        <f>ROUND(SUM(S43),0)</f>
        <v>10222941</v>
      </c>
      <c r="H43" s="49">
        <f>ROUND(SUM(T43),0)</f>
        <v>1539048</v>
      </c>
      <c r="I43" s="49">
        <f>ROUND(SUM(U43),0)</f>
        <v>1496715</v>
      </c>
      <c r="J43" s="49">
        <f>ROUND(SUM(V43),0)</f>
        <v>1307077</v>
      </c>
      <c r="K43" s="49">
        <f>ROUND(SUM(W43),0)</f>
        <v>1231294</v>
      </c>
      <c r="L43" s="50">
        <v>391</v>
      </c>
      <c r="M43" s="124" t="s">
        <v>435</v>
      </c>
      <c r="N43" s="124" t="s">
        <v>95</v>
      </c>
      <c r="O43" s="125">
        <v>39</v>
      </c>
      <c r="P43" s="231">
        <v>5845138.4299999997</v>
      </c>
      <c r="Q43" s="152">
        <v>10307605.609999999</v>
      </c>
      <c r="R43" s="159">
        <v>9761968.2799999993</v>
      </c>
      <c r="S43" s="152">
        <v>10222941.17</v>
      </c>
      <c r="T43" s="146">
        <v>1539048.28</v>
      </c>
      <c r="U43" s="137">
        <v>1496714.76</v>
      </c>
      <c r="V43" s="137">
        <v>1307076.98</v>
      </c>
      <c r="W43" s="137">
        <v>1231293.6499999999</v>
      </c>
      <c r="X43" s="166"/>
      <c r="Y43" s="166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</row>
    <row r="44" spans="1:52" s="52" customFormat="1" ht="21.75" customHeight="1">
      <c r="A44" s="53" t="s">
        <v>144</v>
      </c>
      <c r="B44" s="54" t="s">
        <v>98</v>
      </c>
      <c r="C44" s="55" t="s">
        <v>145</v>
      </c>
      <c r="D44" s="55"/>
      <c r="E44" s="49">
        <f t="shared" si="11"/>
        <v>0</v>
      </c>
      <c r="F44" s="49">
        <f t="shared" si="12"/>
        <v>0</v>
      </c>
      <c r="G44" s="49">
        <f t="shared" ref="G44:G62" si="13">SUM(S44)</f>
        <v>0</v>
      </c>
      <c r="H44" s="49">
        <f t="shared" ref="H44:H62" si="14">SUM(T44)</f>
        <v>0</v>
      </c>
      <c r="I44" s="49">
        <f t="shared" ref="I44:I62" si="15">SUM(U44)</f>
        <v>0</v>
      </c>
      <c r="J44" s="49">
        <f t="shared" ref="J44:J62" si="16">SUM(V44)</f>
        <v>0</v>
      </c>
      <c r="K44" s="49"/>
      <c r="L44" s="50"/>
      <c r="M44" s="126" t="s">
        <v>436</v>
      </c>
      <c r="N44" s="126" t="s">
        <v>98</v>
      </c>
      <c r="O44" s="127">
        <v>40</v>
      </c>
      <c r="P44" s="232">
        <v>0</v>
      </c>
      <c r="Q44" s="153">
        <v>0</v>
      </c>
      <c r="R44" s="160">
        <v>0</v>
      </c>
      <c r="S44" s="153">
        <v>0</v>
      </c>
      <c r="T44" s="147">
        <v>0</v>
      </c>
      <c r="U44" s="138">
        <v>0</v>
      </c>
      <c r="V44" s="138">
        <v>0</v>
      </c>
      <c r="W44" s="138">
        <v>0</v>
      </c>
      <c r="X44" s="166"/>
      <c r="Y44" s="166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</row>
    <row r="45" spans="1:52" s="52" customFormat="1" ht="27.75" customHeight="1">
      <c r="A45" s="56" t="s">
        <v>146</v>
      </c>
      <c r="B45" s="54" t="s">
        <v>147</v>
      </c>
      <c r="C45" s="55" t="s">
        <v>148</v>
      </c>
      <c r="D45" s="55"/>
      <c r="E45" s="49">
        <f t="shared" si="11"/>
        <v>0</v>
      </c>
      <c r="F45" s="49">
        <f t="shared" si="12"/>
        <v>0</v>
      </c>
      <c r="G45" s="49">
        <f t="shared" si="13"/>
        <v>0</v>
      </c>
      <c r="H45" s="49">
        <f t="shared" si="14"/>
        <v>0</v>
      </c>
      <c r="I45" s="49">
        <f t="shared" si="15"/>
        <v>0</v>
      </c>
      <c r="J45" s="49">
        <f t="shared" si="16"/>
        <v>0</v>
      </c>
      <c r="K45" s="49"/>
      <c r="L45" s="50"/>
      <c r="M45" s="124" t="s">
        <v>146</v>
      </c>
      <c r="N45" s="124" t="s">
        <v>147</v>
      </c>
      <c r="O45" s="125">
        <v>41</v>
      </c>
      <c r="P45" s="231">
        <v>0</v>
      </c>
      <c r="Q45" s="152">
        <v>0</v>
      </c>
      <c r="R45" s="159">
        <v>0</v>
      </c>
      <c r="S45" s="152">
        <v>0</v>
      </c>
      <c r="T45" s="146">
        <v>0</v>
      </c>
      <c r="U45" s="137">
        <v>0</v>
      </c>
      <c r="V45" s="137">
        <v>0</v>
      </c>
      <c r="W45" s="137">
        <v>0</v>
      </c>
      <c r="X45" s="166"/>
      <c r="Y45" s="166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</row>
    <row r="46" spans="1:52" s="52" customFormat="1" ht="21.75" customHeight="1">
      <c r="A46" s="53" t="s">
        <v>94</v>
      </c>
      <c r="B46" s="54" t="s">
        <v>149</v>
      </c>
      <c r="C46" s="55" t="s">
        <v>150</v>
      </c>
      <c r="D46" s="55"/>
      <c r="E46" s="49">
        <f t="shared" si="11"/>
        <v>0</v>
      </c>
      <c r="F46" s="49">
        <f t="shared" si="12"/>
        <v>0</v>
      </c>
      <c r="G46" s="49">
        <f t="shared" si="13"/>
        <v>0</v>
      </c>
      <c r="H46" s="49">
        <f t="shared" si="14"/>
        <v>0</v>
      </c>
      <c r="I46" s="49">
        <f t="shared" si="15"/>
        <v>0</v>
      </c>
      <c r="J46" s="49">
        <f t="shared" si="16"/>
        <v>0</v>
      </c>
      <c r="K46" s="49"/>
      <c r="L46" s="50"/>
      <c r="M46" s="126" t="s">
        <v>430</v>
      </c>
      <c r="N46" s="126" t="s">
        <v>149</v>
      </c>
      <c r="O46" s="127">
        <v>42</v>
      </c>
      <c r="P46" s="232">
        <v>0</v>
      </c>
      <c r="Q46" s="153">
        <v>0</v>
      </c>
      <c r="R46" s="160">
        <v>0</v>
      </c>
      <c r="S46" s="153">
        <v>0</v>
      </c>
      <c r="T46" s="147">
        <v>0</v>
      </c>
      <c r="U46" s="138">
        <v>0</v>
      </c>
      <c r="V46" s="138">
        <v>0</v>
      </c>
      <c r="W46" s="138">
        <v>0</v>
      </c>
      <c r="X46" s="166"/>
      <c r="Y46" s="166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</row>
    <row r="47" spans="1:52" s="52" customFormat="1" ht="21.75" customHeight="1">
      <c r="A47" s="53" t="s">
        <v>151</v>
      </c>
      <c r="B47" s="54" t="s">
        <v>95</v>
      </c>
      <c r="C47" s="55" t="s">
        <v>152</v>
      </c>
      <c r="D47" s="55"/>
      <c r="E47" s="49">
        <f t="shared" si="11"/>
        <v>0</v>
      </c>
      <c r="F47" s="49">
        <f t="shared" si="12"/>
        <v>0</v>
      </c>
      <c r="G47" s="49">
        <f t="shared" si="13"/>
        <v>0</v>
      </c>
      <c r="H47" s="49">
        <f t="shared" si="14"/>
        <v>0</v>
      </c>
      <c r="I47" s="49">
        <f t="shared" si="15"/>
        <v>0</v>
      </c>
      <c r="J47" s="49">
        <f t="shared" si="16"/>
        <v>0</v>
      </c>
      <c r="K47" s="49"/>
      <c r="L47" s="50"/>
      <c r="M47" s="124" t="s">
        <v>437</v>
      </c>
      <c r="N47" s="124" t="s">
        <v>95</v>
      </c>
      <c r="O47" s="125">
        <v>43</v>
      </c>
      <c r="P47" s="231">
        <v>0</v>
      </c>
      <c r="Q47" s="152">
        <v>0</v>
      </c>
      <c r="R47" s="159">
        <v>0</v>
      </c>
      <c r="S47" s="152">
        <v>0</v>
      </c>
      <c r="T47" s="146">
        <v>0</v>
      </c>
      <c r="U47" s="137">
        <v>0</v>
      </c>
      <c r="V47" s="137">
        <v>0</v>
      </c>
      <c r="W47" s="137">
        <v>0</v>
      </c>
      <c r="X47" s="166"/>
      <c r="Y47" s="166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</row>
    <row r="48" spans="1:52" s="52" customFormat="1" ht="21.75" customHeight="1">
      <c r="A48" s="53" t="s">
        <v>153</v>
      </c>
      <c r="B48" s="54" t="s">
        <v>98</v>
      </c>
      <c r="C48" s="55" t="s">
        <v>154</v>
      </c>
      <c r="D48" s="55"/>
      <c r="E48" s="49">
        <f t="shared" si="11"/>
        <v>0</v>
      </c>
      <c r="F48" s="49">
        <f t="shared" si="12"/>
        <v>0</v>
      </c>
      <c r="G48" s="49">
        <f t="shared" si="13"/>
        <v>0</v>
      </c>
      <c r="H48" s="49">
        <f t="shared" si="14"/>
        <v>0</v>
      </c>
      <c r="I48" s="49">
        <f t="shared" si="15"/>
        <v>0</v>
      </c>
      <c r="J48" s="49">
        <f t="shared" si="16"/>
        <v>0</v>
      </c>
      <c r="K48" s="49"/>
      <c r="L48" s="50"/>
      <c r="M48" s="126" t="s">
        <v>438</v>
      </c>
      <c r="N48" s="126" t="s">
        <v>98</v>
      </c>
      <c r="O48" s="127">
        <v>44</v>
      </c>
      <c r="P48" s="232">
        <v>0</v>
      </c>
      <c r="Q48" s="153">
        <v>0</v>
      </c>
      <c r="R48" s="160">
        <v>0</v>
      </c>
      <c r="S48" s="153">
        <v>0</v>
      </c>
      <c r="T48" s="147">
        <v>0</v>
      </c>
      <c r="U48" s="138">
        <v>0</v>
      </c>
      <c r="V48" s="138">
        <v>0</v>
      </c>
      <c r="W48" s="138">
        <v>0</v>
      </c>
      <c r="X48" s="166"/>
      <c r="Y48" s="166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</row>
    <row r="49" spans="1:52" s="52" customFormat="1" ht="21.75" customHeight="1">
      <c r="A49" s="53" t="s">
        <v>97</v>
      </c>
      <c r="B49" s="54" t="s">
        <v>155</v>
      </c>
      <c r="C49" s="55" t="s">
        <v>156</v>
      </c>
      <c r="D49" s="55"/>
      <c r="E49" s="49">
        <f t="shared" si="11"/>
        <v>0</v>
      </c>
      <c r="F49" s="49">
        <f t="shared" si="12"/>
        <v>0</v>
      </c>
      <c r="G49" s="49">
        <f t="shared" si="13"/>
        <v>0</v>
      </c>
      <c r="H49" s="49">
        <f t="shared" si="14"/>
        <v>0</v>
      </c>
      <c r="I49" s="49">
        <f t="shared" si="15"/>
        <v>0</v>
      </c>
      <c r="J49" s="49">
        <f t="shared" si="16"/>
        <v>0</v>
      </c>
      <c r="K49" s="49"/>
      <c r="L49" s="50"/>
      <c r="M49" s="124" t="s">
        <v>329</v>
      </c>
      <c r="N49" s="124" t="s">
        <v>439</v>
      </c>
      <c r="O49" s="125">
        <v>45</v>
      </c>
      <c r="P49" s="231">
        <v>0</v>
      </c>
      <c r="Q49" s="152">
        <v>0</v>
      </c>
      <c r="R49" s="159">
        <v>0</v>
      </c>
      <c r="S49" s="152">
        <v>0</v>
      </c>
      <c r="T49" s="146">
        <v>0</v>
      </c>
      <c r="U49" s="137">
        <v>0</v>
      </c>
      <c r="V49" s="137">
        <v>0</v>
      </c>
      <c r="W49" s="137">
        <v>0</v>
      </c>
      <c r="X49" s="166"/>
      <c r="Y49" s="166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</row>
    <row r="50" spans="1:52" s="52" customFormat="1" ht="21.75" customHeight="1">
      <c r="A50" s="53" t="s">
        <v>141</v>
      </c>
      <c r="B50" s="54" t="s">
        <v>95</v>
      </c>
      <c r="C50" s="55" t="s">
        <v>157</v>
      </c>
      <c r="D50" s="55"/>
      <c r="E50" s="49">
        <f t="shared" si="11"/>
        <v>0</v>
      </c>
      <c r="F50" s="49">
        <f t="shared" si="12"/>
        <v>0</v>
      </c>
      <c r="G50" s="49">
        <f t="shared" si="13"/>
        <v>0</v>
      </c>
      <c r="H50" s="49">
        <f t="shared" si="14"/>
        <v>0</v>
      </c>
      <c r="I50" s="49">
        <f t="shared" si="15"/>
        <v>0</v>
      </c>
      <c r="J50" s="49">
        <f t="shared" si="16"/>
        <v>0</v>
      </c>
      <c r="K50" s="49"/>
      <c r="L50" s="50"/>
      <c r="M50" s="126" t="s">
        <v>435</v>
      </c>
      <c r="N50" s="126" t="s">
        <v>95</v>
      </c>
      <c r="O50" s="127">
        <v>46</v>
      </c>
      <c r="P50" s="232">
        <v>0</v>
      </c>
      <c r="Q50" s="153">
        <v>0</v>
      </c>
      <c r="R50" s="160">
        <v>0</v>
      </c>
      <c r="S50" s="153">
        <v>0</v>
      </c>
      <c r="T50" s="147">
        <v>0</v>
      </c>
      <c r="U50" s="138">
        <v>0</v>
      </c>
      <c r="V50" s="138">
        <v>0</v>
      </c>
      <c r="W50" s="138">
        <v>0</v>
      </c>
      <c r="X50" s="166"/>
      <c r="Y50" s="166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</row>
    <row r="51" spans="1:52" s="52" customFormat="1" ht="21.75" customHeight="1">
      <c r="A51" s="53" t="s">
        <v>144</v>
      </c>
      <c r="B51" s="54" t="s">
        <v>98</v>
      </c>
      <c r="C51" s="55" t="s">
        <v>158</v>
      </c>
      <c r="D51" s="55"/>
      <c r="E51" s="49">
        <f t="shared" si="11"/>
        <v>0</v>
      </c>
      <c r="F51" s="49">
        <f t="shared" si="12"/>
        <v>0</v>
      </c>
      <c r="G51" s="49">
        <f t="shared" si="13"/>
        <v>0</v>
      </c>
      <c r="H51" s="49">
        <f t="shared" si="14"/>
        <v>0</v>
      </c>
      <c r="I51" s="49">
        <f t="shared" si="15"/>
        <v>0</v>
      </c>
      <c r="J51" s="49">
        <f t="shared" si="16"/>
        <v>0</v>
      </c>
      <c r="K51" s="49"/>
      <c r="L51" s="50"/>
      <c r="M51" s="124" t="s">
        <v>436</v>
      </c>
      <c r="N51" s="124" t="s">
        <v>98</v>
      </c>
      <c r="O51" s="125">
        <v>47</v>
      </c>
      <c r="P51" s="231">
        <v>0</v>
      </c>
      <c r="Q51" s="152">
        <v>0</v>
      </c>
      <c r="R51" s="159">
        <v>0</v>
      </c>
      <c r="S51" s="152">
        <v>0</v>
      </c>
      <c r="T51" s="146">
        <v>0</v>
      </c>
      <c r="U51" s="137">
        <v>0</v>
      </c>
      <c r="V51" s="137">
        <v>0</v>
      </c>
      <c r="W51" s="137">
        <v>0</v>
      </c>
      <c r="X51" s="166"/>
      <c r="Y51" s="166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</row>
    <row r="52" spans="1:52" s="52" customFormat="1" ht="21.75" customHeight="1">
      <c r="A52" s="56" t="s">
        <v>159</v>
      </c>
      <c r="B52" s="54" t="s">
        <v>160</v>
      </c>
      <c r="C52" s="55" t="s">
        <v>161</v>
      </c>
      <c r="D52" s="55"/>
      <c r="E52" s="49">
        <f t="shared" si="11"/>
        <v>0</v>
      </c>
      <c r="F52" s="49">
        <f t="shared" si="12"/>
        <v>0</v>
      </c>
      <c r="G52" s="49">
        <f t="shared" si="13"/>
        <v>0</v>
      </c>
      <c r="H52" s="49">
        <f t="shared" si="14"/>
        <v>0</v>
      </c>
      <c r="I52" s="49">
        <f t="shared" si="15"/>
        <v>0</v>
      </c>
      <c r="J52" s="49">
        <f t="shared" si="16"/>
        <v>0</v>
      </c>
      <c r="K52" s="49"/>
      <c r="L52" s="50"/>
      <c r="M52" s="126" t="s">
        <v>159</v>
      </c>
      <c r="N52" s="126" t="s">
        <v>160</v>
      </c>
      <c r="O52" s="127">
        <v>48</v>
      </c>
      <c r="P52" s="232">
        <v>0</v>
      </c>
      <c r="Q52" s="153">
        <v>0</v>
      </c>
      <c r="R52" s="160">
        <v>0</v>
      </c>
      <c r="S52" s="153">
        <v>0</v>
      </c>
      <c r="T52" s="147">
        <v>0</v>
      </c>
      <c r="U52" s="138">
        <v>0</v>
      </c>
      <c r="V52" s="138">
        <v>0</v>
      </c>
      <c r="W52" s="138">
        <v>0</v>
      </c>
      <c r="X52" s="166"/>
      <c r="Y52" s="166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</row>
    <row r="53" spans="1:52" s="52" customFormat="1" ht="21.75" customHeight="1">
      <c r="A53" s="53" t="s">
        <v>94</v>
      </c>
      <c r="B53" s="54" t="s">
        <v>149</v>
      </c>
      <c r="C53" s="55" t="s">
        <v>162</v>
      </c>
      <c r="D53" s="55"/>
      <c r="E53" s="49">
        <f t="shared" si="11"/>
        <v>0</v>
      </c>
      <c r="F53" s="49">
        <f t="shared" si="12"/>
        <v>0</v>
      </c>
      <c r="G53" s="49">
        <f t="shared" si="13"/>
        <v>0</v>
      </c>
      <c r="H53" s="49">
        <f t="shared" si="14"/>
        <v>0</v>
      </c>
      <c r="I53" s="49">
        <f t="shared" si="15"/>
        <v>0</v>
      </c>
      <c r="J53" s="49">
        <f t="shared" si="16"/>
        <v>0</v>
      </c>
      <c r="K53" s="49"/>
      <c r="L53" s="50"/>
      <c r="M53" s="124" t="s">
        <v>430</v>
      </c>
      <c r="N53" s="124" t="s">
        <v>149</v>
      </c>
      <c r="O53" s="125">
        <v>49</v>
      </c>
      <c r="P53" s="231">
        <v>0</v>
      </c>
      <c r="Q53" s="152">
        <v>0</v>
      </c>
      <c r="R53" s="159">
        <v>0</v>
      </c>
      <c r="S53" s="152">
        <v>0</v>
      </c>
      <c r="T53" s="146">
        <v>0</v>
      </c>
      <c r="U53" s="137">
        <v>0</v>
      </c>
      <c r="V53" s="137">
        <v>0</v>
      </c>
      <c r="W53" s="137">
        <v>0</v>
      </c>
      <c r="X53" s="166"/>
      <c r="Y53" s="166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</row>
    <row r="54" spans="1:52" s="52" customFormat="1" ht="21.75" customHeight="1">
      <c r="A54" s="53" t="s">
        <v>151</v>
      </c>
      <c r="B54" s="54" t="s">
        <v>95</v>
      </c>
      <c r="C54" s="55" t="s">
        <v>163</v>
      </c>
      <c r="D54" s="55"/>
      <c r="E54" s="49">
        <f t="shared" si="11"/>
        <v>0</v>
      </c>
      <c r="F54" s="49">
        <f t="shared" si="12"/>
        <v>0</v>
      </c>
      <c r="G54" s="49">
        <f t="shared" si="13"/>
        <v>0</v>
      </c>
      <c r="H54" s="49">
        <f t="shared" si="14"/>
        <v>0</v>
      </c>
      <c r="I54" s="49">
        <f t="shared" si="15"/>
        <v>0</v>
      </c>
      <c r="J54" s="49">
        <f t="shared" si="16"/>
        <v>0</v>
      </c>
      <c r="K54" s="49"/>
      <c r="L54" s="50"/>
      <c r="M54" s="126" t="s">
        <v>437</v>
      </c>
      <c r="N54" s="126" t="s">
        <v>95</v>
      </c>
      <c r="O54" s="127">
        <v>50</v>
      </c>
      <c r="P54" s="232">
        <v>0</v>
      </c>
      <c r="Q54" s="153">
        <v>0</v>
      </c>
      <c r="R54" s="160">
        <v>0</v>
      </c>
      <c r="S54" s="153">
        <v>0</v>
      </c>
      <c r="T54" s="147">
        <v>0</v>
      </c>
      <c r="U54" s="138">
        <v>0</v>
      </c>
      <c r="V54" s="138">
        <v>0</v>
      </c>
      <c r="W54" s="138">
        <v>0</v>
      </c>
      <c r="X54" s="166"/>
      <c r="Y54" s="166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</row>
    <row r="55" spans="1:52" s="52" customFormat="1" ht="21.75" customHeight="1">
      <c r="A55" s="53" t="s">
        <v>153</v>
      </c>
      <c r="B55" s="54" t="s">
        <v>98</v>
      </c>
      <c r="C55" s="55" t="s">
        <v>164</v>
      </c>
      <c r="D55" s="55"/>
      <c r="E55" s="49">
        <f t="shared" si="11"/>
        <v>0</v>
      </c>
      <c r="F55" s="49">
        <f t="shared" si="12"/>
        <v>0</v>
      </c>
      <c r="G55" s="49">
        <f t="shared" si="13"/>
        <v>0</v>
      </c>
      <c r="H55" s="49">
        <f t="shared" si="14"/>
        <v>0</v>
      </c>
      <c r="I55" s="49">
        <f t="shared" si="15"/>
        <v>0</v>
      </c>
      <c r="J55" s="49">
        <f t="shared" si="16"/>
        <v>0</v>
      </c>
      <c r="K55" s="49"/>
      <c r="L55" s="50"/>
      <c r="M55" s="124" t="s">
        <v>438</v>
      </c>
      <c r="N55" s="124" t="s">
        <v>98</v>
      </c>
      <c r="O55" s="125">
        <v>51</v>
      </c>
      <c r="P55" s="231">
        <v>0</v>
      </c>
      <c r="Q55" s="152">
        <v>0</v>
      </c>
      <c r="R55" s="159">
        <v>0</v>
      </c>
      <c r="S55" s="152">
        <v>0</v>
      </c>
      <c r="T55" s="146">
        <v>0</v>
      </c>
      <c r="U55" s="137">
        <v>0</v>
      </c>
      <c r="V55" s="137">
        <v>0</v>
      </c>
      <c r="W55" s="137">
        <v>0</v>
      </c>
      <c r="X55" s="166"/>
      <c r="Y55" s="166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</row>
    <row r="56" spans="1:52" s="52" customFormat="1" ht="21.75" customHeight="1">
      <c r="A56" s="53" t="s">
        <v>97</v>
      </c>
      <c r="B56" s="54" t="s">
        <v>155</v>
      </c>
      <c r="C56" s="55" t="s">
        <v>165</v>
      </c>
      <c r="D56" s="55"/>
      <c r="E56" s="49">
        <f t="shared" si="11"/>
        <v>0</v>
      </c>
      <c r="F56" s="49">
        <f t="shared" si="12"/>
        <v>0</v>
      </c>
      <c r="G56" s="49">
        <f t="shared" si="13"/>
        <v>0</v>
      </c>
      <c r="H56" s="49">
        <f t="shared" si="14"/>
        <v>0</v>
      </c>
      <c r="I56" s="49">
        <f t="shared" si="15"/>
        <v>0</v>
      </c>
      <c r="J56" s="49">
        <f t="shared" si="16"/>
        <v>0</v>
      </c>
      <c r="K56" s="49"/>
      <c r="L56" s="50"/>
      <c r="M56" s="126" t="s">
        <v>329</v>
      </c>
      <c r="N56" s="126" t="s">
        <v>439</v>
      </c>
      <c r="O56" s="127">
        <v>52</v>
      </c>
      <c r="P56" s="232">
        <v>0</v>
      </c>
      <c r="Q56" s="153">
        <v>0</v>
      </c>
      <c r="R56" s="160">
        <v>0</v>
      </c>
      <c r="S56" s="153">
        <v>0</v>
      </c>
      <c r="T56" s="147">
        <v>0</v>
      </c>
      <c r="U56" s="138">
        <v>0</v>
      </c>
      <c r="V56" s="138">
        <v>0</v>
      </c>
      <c r="W56" s="138">
        <v>0</v>
      </c>
      <c r="X56" s="166"/>
      <c r="Y56" s="166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</row>
    <row r="57" spans="1:52" s="52" customFormat="1" ht="21.75" customHeight="1">
      <c r="A57" s="53" t="s">
        <v>166</v>
      </c>
      <c r="B57" s="54" t="s">
        <v>95</v>
      </c>
      <c r="C57" s="55" t="s">
        <v>167</v>
      </c>
      <c r="D57" s="55"/>
      <c r="E57" s="49">
        <f t="shared" si="11"/>
        <v>0</v>
      </c>
      <c r="F57" s="49">
        <f t="shared" si="12"/>
        <v>0</v>
      </c>
      <c r="G57" s="49">
        <f t="shared" si="13"/>
        <v>0</v>
      </c>
      <c r="H57" s="49">
        <f t="shared" si="14"/>
        <v>0</v>
      </c>
      <c r="I57" s="49">
        <f t="shared" si="15"/>
        <v>0</v>
      </c>
      <c r="J57" s="49">
        <f t="shared" si="16"/>
        <v>0</v>
      </c>
      <c r="K57" s="49"/>
      <c r="L57" s="50"/>
      <c r="M57" s="124" t="s">
        <v>435</v>
      </c>
      <c r="N57" s="124" t="s">
        <v>95</v>
      </c>
      <c r="O57" s="125">
        <v>53</v>
      </c>
      <c r="P57" s="231">
        <v>0</v>
      </c>
      <c r="Q57" s="152">
        <v>0</v>
      </c>
      <c r="R57" s="159">
        <v>0</v>
      </c>
      <c r="S57" s="152">
        <v>0</v>
      </c>
      <c r="T57" s="146">
        <v>0</v>
      </c>
      <c r="U57" s="137">
        <v>0</v>
      </c>
      <c r="V57" s="137">
        <v>0</v>
      </c>
      <c r="W57" s="137">
        <v>0</v>
      </c>
      <c r="X57" s="166"/>
      <c r="Y57" s="166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</row>
    <row r="58" spans="1:52" s="52" customFormat="1" ht="21.75" customHeight="1">
      <c r="A58" s="53" t="s">
        <v>144</v>
      </c>
      <c r="B58" s="54" t="s">
        <v>98</v>
      </c>
      <c r="C58" s="55" t="s">
        <v>168</v>
      </c>
      <c r="D58" s="55"/>
      <c r="E58" s="49">
        <f t="shared" si="11"/>
        <v>0</v>
      </c>
      <c r="F58" s="49">
        <f t="shared" si="12"/>
        <v>0</v>
      </c>
      <c r="G58" s="49">
        <f t="shared" si="13"/>
        <v>0</v>
      </c>
      <c r="H58" s="49">
        <f t="shared" si="14"/>
        <v>0</v>
      </c>
      <c r="I58" s="49">
        <f t="shared" si="15"/>
        <v>0</v>
      </c>
      <c r="J58" s="49">
        <f t="shared" si="16"/>
        <v>0</v>
      </c>
      <c r="K58" s="49"/>
      <c r="L58" s="50"/>
      <c r="M58" s="126" t="s">
        <v>436</v>
      </c>
      <c r="N58" s="126" t="s">
        <v>98</v>
      </c>
      <c r="O58" s="127">
        <v>54</v>
      </c>
      <c r="P58" s="232">
        <v>0</v>
      </c>
      <c r="Q58" s="153">
        <v>0</v>
      </c>
      <c r="R58" s="160">
        <v>0</v>
      </c>
      <c r="S58" s="153">
        <v>0</v>
      </c>
      <c r="T58" s="147">
        <v>0</v>
      </c>
      <c r="U58" s="138">
        <v>0</v>
      </c>
      <c r="V58" s="138">
        <v>0</v>
      </c>
      <c r="W58" s="138">
        <v>0</v>
      </c>
      <c r="X58" s="166"/>
      <c r="Y58" s="166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</row>
    <row r="59" spans="1:52" s="52" customFormat="1" ht="21.75" customHeight="1">
      <c r="A59" s="53" t="s">
        <v>169</v>
      </c>
      <c r="B59" s="54" t="s">
        <v>170</v>
      </c>
      <c r="C59" s="55" t="s">
        <v>171</v>
      </c>
      <c r="D59" s="55"/>
      <c r="E59" s="49">
        <f t="shared" si="11"/>
        <v>0</v>
      </c>
      <c r="F59" s="49">
        <f t="shared" si="12"/>
        <v>0</v>
      </c>
      <c r="G59" s="49">
        <f t="shared" si="13"/>
        <v>0</v>
      </c>
      <c r="H59" s="49">
        <f t="shared" si="14"/>
        <v>0</v>
      </c>
      <c r="I59" s="49">
        <f t="shared" si="15"/>
        <v>0</v>
      </c>
      <c r="J59" s="49">
        <f t="shared" si="16"/>
        <v>0</v>
      </c>
      <c r="K59" s="49"/>
      <c r="L59" s="50"/>
      <c r="M59" s="124" t="s">
        <v>169</v>
      </c>
      <c r="N59" s="124" t="s">
        <v>170</v>
      </c>
      <c r="O59" s="125">
        <v>55</v>
      </c>
      <c r="P59" s="231">
        <v>0</v>
      </c>
      <c r="Q59" s="152">
        <v>0</v>
      </c>
      <c r="R59" s="159">
        <v>0</v>
      </c>
      <c r="S59" s="152">
        <v>0</v>
      </c>
      <c r="T59" s="146">
        <v>0</v>
      </c>
      <c r="U59" s="137">
        <v>0</v>
      </c>
      <c r="V59" s="137">
        <v>0</v>
      </c>
      <c r="W59" s="137">
        <v>0</v>
      </c>
      <c r="X59" s="166"/>
      <c r="Y59" s="166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</row>
    <row r="60" spans="1:52" s="52" customFormat="1" ht="21.75" customHeight="1">
      <c r="A60" s="53" t="s">
        <v>94</v>
      </c>
      <c r="B60" s="54" t="s">
        <v>95</v>
      </c>
      <c r="C60" s="55" t="s">
        <v>172</v>
      </c>
      <c r="D60" s="55"/>
      <c r="E60" s="49">
        <f t="shared" si="11"/>
        <v>0</v>
      </c>
      <c r="F60" s="49">
        <f t="shared" si="12"/>
        <v>0</v>
      </c>
      <c r="G60" s="49">
        <f t="shared" si="13"/>
        <v>0</v>
      </c>
      <c r="H60" s="49">
        <f t="shared" si="14"/>
        <v>0</v>
      </c>
      <c r="I60" s="49">
        <f t="shared" si="15"/>
        <v>0</v>
      </c>
      <c r="J60" s="49">
        <f t="shared" si="16"/>
        <v>0</v>
      </c>
      <c r="K60" s="49"/>
      <c r="L60" s="50"/>
      <c r="M60" s="126" t="s">
        <v>430</v>
      </c>
      <c r="N60" s="126" t="s">
        <v>95</v>
      </c>
      <c r="O60" s="127">
        <v>56</v>
      </c>
      <c r="P60" s="232">
        <v>0</v>
      </c>
      <c r="Q60" s="153">
        <v>0</v>
      </c>
      <c r="R60" s="160">
        <v>0</v>
      </c>
      <c r="S60" s="153">
        <v>0</v>
      </c>
      <c r="T60" s="147">
        <v>0</v>
      </c>
      <c r="U60" s="138">
        <v>0</v>
      </c>
      <c r="V60" s="138">
        <v>0</v>
      </c>
      <c r="W60" s="138">
        <v>0</v>
      </c>
      <c r="X60" s="166"/>
      <c r="Y60" s="166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</row>
    <row r="61" spans="1:52" s="52" customFormat="1" ht="21.75" customHeight="1">
      <c r="A61" s="57" t="s">
        <v>97</v>
      </c>
      <c r="B61" s="58" t="s">
        <v>98</v>
      </c>
      <c r="C61" s="55" t="s">
        <v>173</v>
      </c>
      <c r="D61" s="55"/>
      <c r="E61" s="49">
        <f t="shared" si="11"/>
        <v>0</v>
      </c>
      <c r="F61" s="49">
        <f t="shared" si="12"/>
        <v>0</v>
      </c>
      <c r="G61" s="49">
        <f t="shared" si="13"/>
        <v>0</v>
      </c>
      <c r="H61" s="49">
        <f t="shared" si="14"/>
        <v>0</v>
      </c>
      <c r="I61" s="49">
        <f t="shared" si="15"/>
        <v>0</v>
      </c>
      <c r="J61" s="49">
        <f t="shared" si="16"/>
        <v>0</v>
      </c>
      <c r="K61" s="49"/>
      <c r="L61" s="50"/>
      <c r="M61" s="124" t="s">
        <v>329</v>
      </c>
      <c r="N61" s="124" t="s">
        <v>98</v>
      </c>
      <c r="O61" s="125">
        <v>57</v>
      </c>
      <c r="P61" s="231">
        <v>0</v>
      </c>
      <c r="Q61" s="152">
        <v>0</v>
      </c>
      <c r="R61" s="159">
        <v>0</v>
      </c>
      <c r="S61" s="152">
        <v>0</v>
      </c>
      <c r="T61" s="146">
        <v>0</v>
      </c>
      <c r="U61" s="137">
        <v>0</v>
      </c>
      <c r="V61" s="137">
        <v>0</v>
      </c>
      <c r="W61" s="137">
        <v>0</v>
      </c>
      <c r="X61" s="166"/>
      <c r="Y61" s="166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</row>
    <row r="62" spans="1:52" s="52" customFormat="1" ht="21.75" customHeight="1">
      <c r="A62" s="53" t="s">
        <v>174</v>
      </c>
      <c r="B62" s="54" t="s">
        <v>175</v>
      </c>
      <c r="C62" s="48" t="s">
        <v>176</v>
      </c>
      <c r="D62" s="48" t="s">
        <v>177</v>
      </c>
      <c r="E62" s="49">
        <f t="shared" si="11"/>
        <v>4592</v>
      </c>
      <c r="F62" s="49">
        <f t="shared" si="12"/>
        <v>0</v>
      </c>
      <c r="G62" s="49">
        <f t="shared" si="13"/>
        <v>0</v>
      </c>
      <c r="H62" s="49">
        <f t="shared" si="14"/>
        <v>0</v>
      </c>
      <c r="I62" s="49">
        <f t="shared" si="15"/>
        <v>0</v>
      </c>
      <c r="J62" s="49">
        <f t="shared" si="16"/>
        <v>0</v>
      </c>
      <c r="K62" s="49">
        <f>SUM(W62)</f>
        <v>0</v>
      </c>
      <c r="L62" s="50" t="s">
        <v>345</v>
      </c>
      <c r="M62" s="126" t="s">
        <v>174</v>
      </c>
      <c r="N62" s="126" t="s">
        <v>175</v>
      </c>
      <c r="O62" s="127">
        <v>58</v>
      </c>
      <c r="P62" s="232">
        <v>4592.0200000000004</v>
      </c>
      <c r="Q62" s="153">
        <v>0</v>
      </c>
      <c r="R62" s="160">
        <v>0</v>
      </c>
      <c r="S62" s="153">
        <v>0</v>
      </c>
      <c r="T62" s="147">
        <v>0</v>
      </c>
      <c r="U62" s="138">
        <v>0</v>
      </c>
      <c r="V62" s="138">
        <v>0</v>
      </c>
      <c r="W62" s="138">
        <v>0</v>
      </c>
      <c r="X62" s="166"/>
      <c r="Y62" s="166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</row>
    <row r="63" spans="1:52" s="52" customFormat="1" ht="21.75" customHeight="1">
      <c r="A63" s="53" t="s">
        <v>94</v>
      </c>
      <c r="B63" s="54" t="s">
        <v>95</v>
      </c>
      <c r="C63" s="55" t="s">
        <v>178</v>
      </c>
      <c r="D63" s="55"/>
      <c r="E63" s="49">
        <f t="shared" si="11"/>
        <v>17653</v>
      </c>
      <c r="F63" s="49">
        <f t="shared" si="12"/>
        <v>8478</v>
      </c>
      <c r="G63" s="49">
        <f t="shared" ref="G63:K65" si="17">ROUND(SUM(S63),0)</f>
        <v>8478</v>
      </c>
      <c r="H63" s="49">
        <f t="shared" si="17"/>
        <v>8478</v>
      </c>
      <c r="I63" s="49">
        <f t="shared" si="17"/>
        <v>10752</v>
      </c>
      <c r="J63" s="49">
        <f t="shared" si="17"/>
        <v>10752</v>
      </c>
      <c r="K63" s="49">
        <f t="shared" si="17"/>
        <v>10752</v>
      </c>
      <c r="L63" s="50">
        <v>471</v>
      </c>
      <c r="M63" s="124" t="s">
        <v>430</v>
      </c>
      <c r="N63" s="124" t="s">
        <v>95</v>
      </c>
      <c r="O63" s="125">
        <v>59</v>
      </c>
      <c r="P63" s="231">
        <v>17652.759999999998</v>
      </c>
      <c r="Q63" s="152">
        <v>8477.76</v>
      </c>
      <c r="R63" s="159">
        <v>8477.76</v>
      </c>
      <c r="S63" s="152">
        <v>8477.76</v>
      </c>
      <c r="T63" s="146">
        <v>8477.76</v>
      </c>
      <c r="U63" s="137">
        <v>10752.22</v>
      </c>
      <c r="V63" s="137">
        <v>10752.22</v>
      </c>
      <c r="W63" s="137">
        <v>10752.22</v>
      </c>
      <c r="X63" s="166"/>
      <c r="Y63" s="166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</row>
    <row r="64" spans="1:52" s="52" customFormat="1" ht="21.75" customHeight="1">
      <c r="A64" s="53" t="s">
        <v>97</v>
      </c>
      <c r="B64" s="54" t="s">
        <v>98</v>
      </c>
      <c r="C64" s="55" t="s">
        <v>179</v>
      </c>
      <c r="D64" s="55"/>
      <c r="E64" s="49">
        <f t="shared" si="11"/>
        <v>-13061</v>
      </c>
      <c r="F64" s="49">
        <f t="shared" si="12"/>
        <v>-8478</v>
      </c>
      <c r="G64" s="59">
        <f t="shared" si="17"/>
        <v>-8478</v>
      </c>
      <c r="H64" s="59">
        <f t="shared" si="17"/>
        <v>-8478</v>
      </c>
      <c r="I64" s="59">
        <f t="shared" si="17"/>
        <v>-10752</v>
      </c>
      <c r="J64" s="59">
        <f t="shared" si="17"/>
        <v>-10752</v>
      </c>
      <c r="K64" s="59">
        <f t="shared" si="17"/>
        <v>-10752</v>
      </c>
      <c r="L64" s="50" t="s">
        <v>345</v>
      </c>
      <c r="M64" s="126" t="s">
        <v>329</v>
      </c>
      <c r="N64" s="126" t="s">
        <v>98</v>
      </c>
      <c r="O64" s="127">
        <v>60</v>
      </c>
      <c r="P64" s="232">
        <v>-13060.74</v>
      </c>
      <c r="Q64" s="153">
        <v>-8477.76</v>
      </c>
      <c r="R64" s="160">
        <v>-8477.76</v>
      </c>
      <c r="S64" s="153">
        <v>-8477.76</v>
      </c>
      <c r="T64" s="147">
        <v>-8477.76</v>
      </c>
      <c r="U64" s="138">
        <v>-10752.22</v>
      </c>
      <c r="V64" s="138">
        <v>-10752.22</v>
      </c>
      <c r="W64" s="138">
        <v>-10752.22</v>
      </c>
      <c r="X64" s="166"/>
      <c r="Y64" s="166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</row>
    <row r="65" spans="1:52" s="52" customFormat="1" ht="21.75" customHeight="1">
      <c r="A65" s="53" t="s">
        <v>141</v>
      </c>
      <c r="B65" s="54" t="s">
        <v>180</v>
      </c>
      <c r="C65" s="55" t="s">
        <v>181</v>
      </c>
      <c r="D65" s="55"/>
      <c r="E65" s="49">
        <f t="shared" si="11"/>
        <v>-13061</v>
      </c>
      <c r="F65" s="49">
        <f t="shared" si="12"/>
        <v>-8478</v>
      </c>
      <c r="G65" s="59">
        <f t="shared" si="17"/>
        <v>-8478</v>
      </c>
      <c r="H65" s="59">
        <f t="shared" si="17"/>
        <v>-8478</v>
      </c>
      <c r="I65" s="59">
        <f t="shared" si="17"/>
        <v>-10752</v>
      </c>
      <c r="J65" s="59">
        <f t="shared" si="17"/>
        <v>-10752</v>
      </c>
      <c r="K65" s="59">
        <f t="shared" si="17"/>
        <v>-10752</v>
      </c>
      <c r="L65" s="50">
        <v>475</v>
      </c>
      <c r="M65" s="124" t="s">
        <v>435</v>
      </c>
      <c r="N65" s="124" t="s">
        <v>180</v>
      </c>
      <c r="O65" s="125">
        <v>61</v>
      </c>
      <c r="P65" s="231">
        <v>-13060.74</v>
      </c>
      <c r="Q65" s="152">
        <v>-8477.76</v>
      </c>
      <c r="R65" s="159">
        <v>-8477.76</v>
      </c>
      <c r="S65" s="152">
        <v>-8477.76</v>
      </c>
      <c r="T65" s="146">
        <v>-8477.76</v>
      </c>
      <c r="U65" s="137">
        <v>-10752.22</v>
      </c>
      <c r="V65" s="137">
        <v>-10752.22</v>
      </c>
      <c r="W65" s="137">
        <v>-10752.22</v>
      </c>
      <c r="X65" s="166"/>
      <c r="Y65" s="166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</row>
    <row r="66" spans="1:52" s="52" customFormat="1" ht="21.75" customHeight="1">
      <c r="A66" s="53" t="s">
        <v>144</v>
      </c>
      <c r="B66" s="54" t="s">
        <v>182</v>
      </c>
      <c r="C66" s="55" t="s">
        <v>183</v>
      </c>
      <c r="D66" s="55"/>
      <c r="E66" s="49">
        <f t="shared" si="11"/>
        <v>0</v>
      </c>
      <c r="F66" s="49">
        <f t="shared" si="12"/>
        <v>0</v>
      </c>
      <c r="G66" s="49">
        <f>SUM(S66)</f>
        <v>0</v>
      </c>
      <c r="H66" s="49">
        <f>SUM(T66)</f>
        <v>0</v>
      </c>
      <c r="I66" s="49">
        <f>SUM(U66)</f>
        <v>0</v>
      </c>
      <c r="J66" s="49">
        <f>SUM(V66)</f>
        <v>0</v>
      </c>
      <c r="K66" s="49">
        <f>SUM(W66)</f>
        <v>0</v>
      </c>
      <c r="L66" s="50"/>
      <c r="M66" s="126" t="s">
        <v>436</v>
      </c>
      <c r="N66" s="126" t="s">
        <v>182</v>
      </c>
      <c r="O66" s="127">
        <v>62</v>
      </c>
      <c r="P66" s="232">
        <v>0</v>
      </c>
      <c r="Q66" s="153">
        <v>0</v>
      </c>
      <c r="R66" s="160">
        <v>0</v>
      </c>
      <c r="S66" s="153">
        <v>0</v>
      </c>
      <c r="T66" s="147">
        <v>0</v>
      </c>
      <c r="U66" s="138">
        <v>0</v>
      </c>
      <c r="V66" s="138">
        <v>0</v>
      </c>
      <c r="W66" s="138">
        <v>0</v>
      </c>
      <c r="X66" s="166"/>
      <c r="Y66" s="166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</row>
    <row r="67" spans="1:52" s="52" customFormat="1" ht="21.75" customHeight="1">
      <c r="A67" s="53" t="s">
        <v>184</v>
      </c>
      <c r="B67" s="54" t="s">
        <v>185</v>
      </c>
      <c r="C67" s="55" t="s">
        <v>186</v>
      </c>
      <c r="D67" s="55" t="s">
        <v>187</v>
      </c>
      <c r="E67" s="49">
        <f t="shared" si="11"/>
        <v>1726</v>
      </c>
      <c r="F67" s="49">
        <f t="shared" si="12"/>
        <v>1726</v>
      </c>
      <c r="G67" s="49">
        <f>G68+G71</f>
        <v>1726</v>
      </c>
      <c r="H67" s="49">
        <f>H68+H71</f>
        <v>1726</v>
      </c>
      <c r="I67" s="49">
        <f>I68+I71</f>
        <v>1981</v>
      </c>
      <c r="J67" s="49">
        <f>J68+J71</f>
        <v>2210</v>
      </c>
      <c r="K67" s="49">
        <f>K68+K71</f>
        <v>3434</v>
      </c>
      <c r="L67" s="50" t="s">
        <v>345</v>
      </c>
      <c r="M67" s="124" t="s">
        <v>184</v>
      </c>
      <c r="N67" s="124" t="s">
        <v>185</v>
      </c>
      <c r="O67" s="125">
        <v>63</v>
      </c>
      <c r="P67" s="231">
        <v>1726.08</v>
      </c>
      <c r="Q67" s="152">
        <v>1726.08</v>
      </c>
      <c r="R67" s="159">
        <v>1726.08</v>
      </c>
      <c r="S67" s="152">
        <v>1726.08</v>
      </c>
      <c r="T67" s="146">
        <v>1726.08</v>
      </c>
      <c r="U67" s="137">
        <v>1980.51</v>
      </c>
      <c r="V67" s="137">
        <v>2209.35</v>
      </c>
      <c r="W67" s="137">
        <v>3434.62</v>
      </c>
      <c r="X67" s="166"/>
      <c r="Y67" s="166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</row>
    <row r="68" spans="1:52" s="52" customFormat="1" ht="21.75" customHeight="1">
      <c r="A68" s="53" t="s">
        <v>94</v>
      </c>
      <c r="B68" s="54" t="s">
        <v>188</v>
      </c>
      <c r="C68" s="55" t="s">
        <v>189</v>
      </c>
      <c r="D68" s="55"/>
      <c r="E68" s="49">
        <f t="shared" si="11"/>
        <v>1726</v>
      </c>
      <c r="F68" s="49">
        <f t="shared" si="12"/>
        <v>1726</v>
      </c>
      <c r="G68" s="49">
        <f>SUM(G69:G70)</f>
        <v>1726</v>
      </c>
      <c r="H68" s="49">
        <f>SUM(H69:H70)</f>
        <v>1726</v>
      </c>
      <c r="I68" s="49">
        <f>SUM(I69:I70)</f>
        <v>1726</v>
      </c>
      <c r="J68" s="49">
        <f>SUM(J69:J70)</f>
        <v>1726</v>
      </c>
      <c r="K68" s="49">
        <f>SUM(K69:K70)</f>
        <v>1726</v>
      </c>
      <c r="L68" s="50" t="s">
        <v>345</v>
      </c>
      <c r="M68" s="126" t="s">
        <v>430</v>
      </c>
      <c r="N68" s="126" t="s">
        <v>188</v>
      </c>
      <c r="O68" s="127">
        <v>64</v>
      </c>
      <c r="P68" s="232">
        <v>1726.08</v>
      </c>
      <c r="Q68" s="153">
        <v>1726.08</v>
      </c>
      <c r="R68" s="160">
        <v>1726.08</v>
      </c>
      <c r="S68" s="153">
        <v>1726.08</v>
      </c>
      <c r="T68" s="147">
        <v>1726.08</v>
      </c>
      <c r="U68" s="138">
        <v>1726.08</v>
      </c>
      <c r="V68" s="138">
        <v>1726.08</v>
      </c>
      <c r="W68" s="138">
        <v>1726.08</v>
      </c>
      <c r="X68" s="166"/>
      <c r="Y68" s="166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</row>
    <row r="69" spans="1:52" s="52" customFormat="1" ht="21.75" customHeight="1">
      <c r="A69" s="53" t="s">
        <v>151</v>
      </c>
      <c r="B69" s="54" t="s">
        <v>95</v>
      </c>
      <c r="C69" s="55" t="s">
        <v>190</v>
      </c>
      <c r="D69" s="55"/>
      <c r="E69" s="49">
        <f t="shared" si="11"/>
        <v>1726</v>
      </c>
      <c r="F69" s="49">
        <f t="shared" si="12"/>
        <v>1726</v>
      </c>
      <c r="G69" s="49">
        <f>ROUND(SUM(S69),0)</f>
        <v>1726</v>
      </c>
      <c r="H69" s="49">
        <f>ROUND(SUM(T69),0)</f>
        <v>1726</v>
      </c>
      <c r="I69" s="49">
        <f>ROUND(SUM(U69),0)</f>
        <v>1726</v>
      </c>
      <c r="J69" s="49">
        <f>ROUND(SUM(V69),0)</f>
        <v>1726</v>
      </c>
      <c r="K69" s="49">
        <f>ROUND(SUM(W69),0)</f>
        <v>1726</v>
      </c>
      <c r="L69" s="50">
        <v>432</v>
      </c>
      <c r="M69" s="124" t="s">
        <v>437</v>
      </c>
      <c r="N69" s="124" t="s">
        <v>95</v>
      </c>
      <c r="O69" s="125">
        <v>65</v>
      </c>
      <c r="P69" s="231">
        <v>1726.08</v>
      </c>
      <c r="Q69" s="152">
        <v>1726.08</v>
      </c>
      <c r="R69" s="159">
        <v>1726.08</v>
      </c>
      <c r="S69" s="152">
        <v>1726.08</v>
      </c>
      <c r="T69" s="146">
        <v>1726.08</v>
      </c>
      <c r="U69" s="137">
        <v>1726.08</v>
      </c>
      <c r="V69" s="137">
        <v>1726.08</v>
      </c>
      <c r="W69" s="137">
        <v>1726.08</v>
      </c>
      <c r="X69" s="166"/>
      <c r="Y69" s="166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</row>
    <row r="70" spans="1:52" s="52" customFormat="1" ht="21.75" customHeight="1">
      <c r="A70" s="53" t="s">
        <v>153</v>
      </c>
      <c r="B70" s="54" t="s">
        <v>98</v>
      </c>
      <c r="C70" s="55" t="s">
        <v>191</v>
      </c>
      <c r="D70" s="55"/>
      <c r="E70" s="49">
        <f t="shared" si="11"/>
        <v>0</v>
      </c>
      <c r="F70" s="49">
        <f t="shared" si="12"/>
        <v>0</v>
      </c>
      <c r="G70" s="49">
        <f>SUM(S70)</f>
        <v>0</v>
      </c>
      <c r="H70" s="49">
        <f>SUM(T70)</f>
        <v>0</v>
      </c>
      <c r="I70" s="49">
        <f>SUM(U70)</f>
        <v>0</v>
      </c>
      <c r="J70" s="49">
        <f>SUM(V70)</f>
        <v>0</v>
      </c>
      <c r="K70" s="49">
        <f>SUM(W70)</f>
        <v>0</v>
      </c>
      <c r="L70" s="50"/>
      <c r="M70" s="126" t="s">
        <v>438</v>
      </c>
      <c r="N70" s="126" t="s">
        <v>98</v>
      </c>
      <c r="O70" s="127">
        <v>66</v>
      </c>
      <c r="P70" s="232">
        <v>0</v>
      </c>
      <c r="Q70" s="153">
        <v>0</v>
      </c>
      <c r="R70" s="160">
        <v>0</v>
      </c>
      <c r="S70" s="153">
        <v>0</v>
      </c>
      <c r="T70" s="147">
        <v>0</v>
      </c>
      <c r="U70" s="138">
        <v>0</v>
      </c>
      <c r="V70" s="138">
        <v>0</v>
      </c>
      <c r="W70" s="138">
        <v>0</v>
      </c>
      <c r="X70" s="166"/>
      <c r="Y70" s="166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</row>
    <row r="71" spans="1:52" s="52" customFormat="1" ht="21.75" customHeight="1">
      <c r="A71" s="53" t="s">
        <v>97</v>
      </c>
      <c r="B71" s="54" t="s">
        <v>192</v>
      </c>
      <c r="C71" s="55" t="s">
        <v>193</v>
      </c>
      <c r="D71" s="55"/>
      <c r="E71" s="49">
        <f t="shared" si="11"/>
        <v>0</v>
      </c>
      <c r="F71" s="49">
        <f t="shared" si="12"/>
        <v>0</v>
      </c>
      <c r="G71" s="49">
        <f>SUM(G72:G73)</f>
        <v>0</v>
      </c>
      <c r="H71" s="49">
        <f>SUM(H72:H73)</f>
        <v>0</v>
      </c>
      <c r="I71" s="49">
        <f>SUM(I72:I73)</f>
        <v>255</v>
      </c>
      <c r="J71" s="49">
        <f>SUM(J72:J73)</f>
        <v>484</v>
      </c>
      <c r="K71" s="49">
        <f>SUM(K72:K73)</f>
        <v>1708</v>
      </c>
      <c r="L71" s="50" t="s">
        <v>345</v>
      </c>
      <c r="M71" s="124" t="s">
        <v>329</v>
      </c>
      <c r="N71" s="124" t="s">
        <v>192</v>
      </c>
      <c r="O71" s="125">
        <v>67</v>
      </c>
      <c r="P71" s="231">
        <v>0</v>
      </c>
      <c r="Q71" s="152">
        <v>0</v>
      </c>
      <c r="R71" s="159">
        <v>0</v>
      </c>
      <c r="S71" s="152">
        <v>0</v>
      </c>
      <c r="T71" s="146">
        <v>0</v>
      </c>
      <c r="U71" s="137">
        <v>254.43</v>
      </c>
      <c r="V71" s="137">
        <v>483.27</v>
      </c>
      <c r="W71" s="137">
        <v>1708.54</v>
      </c>
      <c r="X71" s="166"/>
      <c r="Y71" s="166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1"/>
    </row>
    <row r="72" spans="1:52" s="52" customFormat="1" ht="21.75" customHeight="1">
      <c r="A72" s="53" t="s">
        <v>141</v>
      </c>
      <c r="B72" s="54" t="s">
        <v>95</v>
      </c>
      <c r="C72" s="55" t="s">
        <v>194</v>
      </c>
      <c r="D72" s="55" t="s">
        <v>187</v>
      </c>
      <c r="E72" s="49">
        <f t="shared" si="11"/>
        <v>73931</v>
      </c>
      <c r="F72" s="49">
        <f t="shared" si="12"/>
        <v>73931</v>
      </c>
      <c r="G72" s="49">
        <f>ROUND(SUM(S72),0)</f>
        <v>73931</v>
      </c>
      <c r="H72" s="49">
        <f>ROUND(SUM(T72),0)</f>
        <v>73931</v>
      </c>
      <c r="I72" s="49">
        <f>ROUND(SUM(U72),0)</f>
        <v>97153</v>
      </c>
      <c r="J72" s="49">
        <f>ROUND(SUM(V72),0)</f>
        <v>127309</v>
      </c>
      <c r="K72" s="49">
        <f>ROUND(SUM(W72),0)</f>
        <v>127309</v>
      </c>
      <c r="L72" s="50">
        <v>431</v>
      </c>
      <c r="M72" s="126" t="s">
        <v>435</v>
      </c>
      <c r="N72" s="126" t="s">
        <v>95</v>
      </c>
      <c r="O72" s="127">
        <v>68</v>
      </c>
      <c r="P72" s="232">
        <v>73930.98</v>
      </c>
      <c r="Q72" s="153">
        <v>73930.98</v>
      </c>
      <c r="R72" s="160">
        <v>73930.98</v>
      </c>
      <c r="S72" s="153">
        <v>73930.98</v>
      </c>
      <c r="T72" s="147">
        <v>73930.98</v>
      </c>
      <c r="U72" s="138">
        <v>97152.55</v>
      </c>
      <c r="V72" s="138">
        <v>127309.11</v>
      </c>
      <c r="W72" s="138">
        <v>127309.11</v>
      </c>
      <c r="X72" s="166"/>
      <c r="Y72" s="166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  <c r="AO72" s="51"/>
      <c r="AP72" s="51"/>
      <c r="AQ72" s="51"/>
      <c r="AR72" s="51"/>
      <c r="AS72" s="51"/>
      <c r="AT72" s="51"/>
      <c r="AU72" s="51"/>
      <c r="AV72" s="51"/>
      <c r="AW72" s="51"/>
      <c r="AX72" s="51"/>
      <c r="AY72" s="51"/>
      <c r="AZ72" s="51"/>
    </row>
    <row r="73" spans="1:52" s="52" customFormat="1" ht="21.75" customHeight="1">
      <c r="A73" s="53" t="s">
        <v>144</v>
      </c>
      <c r="B73" s="54" t="s">
        <v>98</v>
      </c>
      <c r="C73" s="55" t="s">
        <v>195</v>
      </c>
      <c r="D73" s="55"/>
      <c r="E73" s="49">
        <f t="shared" si="11"/>
        <v>-73931</v>
      </c>
      <c r="F73" s="49">
        <f t="shared" si="12"/>
        <v>-73931</v>
      </c>
      <c r="G73" s="59">
        <f t="shared" ref="G73:I74" si="18">ROUND(SUM(S73),0)</f>
        <v>-73931</v>
      </c>
      <c r="H73" s="59">
        <f t="shared" si="18"/>
        <v>-73931</v>
      </c>
      <c r="I73" s="59">
        <f t="shared" si="18"/>
        <v>-96898</v>
      </c>
      <c r="J73" s="59">
        <f>ROUND(SUM(V73),0)+1</f>
        <v>-126825</v>
      </c>
      <c r="K73" s="59">
        <f>ROUND(SUM(W73),0)</f>
        <v>-125601</v>
      </c>
      <c r="L73" s="50" t="s">
        <v>345</v>
      </c>
      <c r="M73" s="124" t="s">
        <v>436</v>
      </c>
      <c r="N73" s="124" t="s">
        <v>98</v>
      </c>
      <c r="O73" s="125">
        <v>69</v>
      </c>
      <c r="P73" s="231">
        <v>-73930.98</v>
      </c>
      <c r="Q73" s="152">
        <v>-73930.98</v>
      </c>
      <c r="R73" s="159">
        <v>-73930.98</v>
      </c>
      <c r="S73" s="152">
        <v>-73930.98</v>
      </c>
      <c r="T73" s="146">
        <v>-73930.98</v>
      </c>
      <c r="U73" s="137">
        <v>-96898.12</v>
      </c>
      <c r="V73" s="137">
        <v>-126825.84</v>
      </c>
      <c r="W73" s="137">
        <v>-125600.57</v>
      </c>
      <c r="X73" s="166"/>
      <c r="Y73" s="166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1"/>
      <c r="AV73" s="51"/>
      <c r="AW73" s="51"/>
      <c r="AX73" s="51"/>
      <c r="AY73" s="51"/>
      <c r="AZ73" s="51"/>
    </row>
    <row r="74" spans="1:52" s="52" customFormat="1" ht="21.75" customHeight="1">
      <c r="A74" s="53" t="s">
        <v>196</v>
      </c>
      <c r="B74" s="54" t="s">
        <v>180</v>
      </c>
      <c r="C74" s="55" t="s">
        <v>197</v>
      </c>
      <c r="D74" s="55"/>
      <c r="E74" s="49">
        <f t="shared" si="11"/>
        <v>-73931</v>
      </c>
      <c r="F74" s="49">
        <f t="shared" si="12"/>
        <v>-73931</v>
      </c>
      <c r="G74" s="59">
        <f t="shared" si="18"/>
        <v>-73931</v>
      </c>
      <c r="H74" s="59">
        <f t="shared" si="18"/>
        <v>-73931</v>
      </c>
      <c r="I74" s="59">
        <f t="shared" si="18"/>
        <v>-96898</v>
      </c>
      <c r="J74" s="59">
        <f>ROUND(SUM(V74),0)+1</f>
        <v>-126825</v>
      </c>
      <c r="K74" s="59">
        <f>ROUND(SUM(W74),0)</f>
        <v>-125601</v>
      </c>
      <c r="L74" s="50">
        <v>435</v>
      </c>
      <c r="M74" s="126" t="s">
        <v>440</v>
      </c>
      <c r="N74" s="126" t="s">
        <v>180</v>
      </c>
      <c r="O74" s="127">
        <v>70</v>
      </c>
      <c r="P74" s="232">
        <v>-73930.98</v>
      </c>
      <c r="Q74" s="153">
        <v>-73930.98</v>
      </c>
      <c r="R74" s="160">
        <v>-73930.98</v>
      </c>
      <c r="S74" s="153">
        <v>-73930.98</v>
      </c>
      <c r="T74" s="147">
        <v>-73930.98</v>
      </c>
      <c r="U74" s="138">
        <v>-96898.12</v>
      </c>
      <c r="V74" s="138">
        <v>-126825.84</v>
      </c>
      <c r="W74" s="138">
        <v>-125600.57</v>
      </c>
      <c r="X74" s="166"/>
      <c r="Y74" s="166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1"/>
      <c r="AV74" s="51"/>
      <c r="AW74" s="51"/>
      <c r="AX74" s="51"/>
      <c r="AY74" s="51"/>
      <c r="AZ74" s="51"/>
    </row>
    <row r="75" spans="1:52" s="52" customFormat="1" ht="21.75" customHeight="1">
      <c r="A75" s="53" t="s">
        <v>198</v>
      </c>
      <c r="B75" s="54" t="s">
        <v>182</v>
      </c>
      <c r="C75" s="55" t="s">
        <v>199</v>
      </c>
      <c r="D75" s="55"/>
      <c r="E75" s="49">
        <f t="shared" si="11"/>
        <v>0</v>
      </c>
      <c r="F75" s="49">
        <f t="shared" si="12"/>
        <v>0</v>
      </c>
      <c r="G75" s="49">
        <f>SUM(S75)</f>
        <v>0</v>
      </c>
      <c r="H75" s="49">
        <f>SUM(T75)</f>
        <v>0</v>
      </c>
      <c r="I75" s="49">
        <f>SUM(U75)</f>
        <v>0</v>
      </c>
      <c r="J75" s="49">
        <f>SUM(V75)</f>
        <v>0</v>
      </c>
      <c r="K75" s="49"/>
      <c r="L75" s="50"/>
      <c r="M75" s="124" t="s">
        <v>441</v>
      </c>
      <c r="N75" s="124" t="s">
        <v>182</v>
      </c>
      <c r="O75" s="125">
        <v>71</v>
      </c>
      <c r="P75" s="231">
        <v>0</v>
      </c>
      <c r="Q75" s="152">
        <v>0</v>
      </c>
      <c r="R75" s="159">
        <v>0</v>
      </c>
      <c r="S75" s="152">
        <v>0</v>
      </c>
      <c r="T75" s="146">
        <v>0</v>
      </c>
      <c r="U75" s="137">
        <v>0</v>
      </c>
      <c r="V75" s="137">
        <v>0</v>
      </c>
      <c r="W75" s="137">
        <v>0</v>
      </c>
      <c r="X75" s="166"/>
      <c r="Y75" s="166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1"/>
      <c r="AV75" s="51"/>
      <c r="AW75" s="51"/>
      <c r="AX75" s="51"/>
      <c r="AY75" s="51"/>
      <c r="AZ75" s="51"/>
    </row>
    <row r="76" spans="1:52" s="52" customFormat="1" ht="21.75" customHeight="1">
      <c r="A76" s="53" t="s">
        <v>200</v>
      </c>
      <c r="B76" s="54" t="s">
        <v>201</v>
      </c>
      <c r="C76" s="55" t="s">
        <v>202</v>
      </c>
      <c r="D76" s="55"/>
      <c r="E76" s="49">
        <f>ROUND(SUM(P76),0)+4270.67-1</f>
        <v>10234.67</v>
      </c>
      <c r="F76" s="49">
        <f t="shared" ref="F76:F85" si="19">ROUND(SUM(Q76),0)</f>
        <v>2170</v>
      </c>
      <c r="G76" s="49">
        <f>SUM(G77:G78)</f>
        <v>3136.23</v>
      </c>
      <c r="H76" s="49">
        <f>SUM(H77:H78)</f>
        <v>2986</v>
      </c>
      <c r="I76" s="49">
        <f>SUM(I77:I78)</f>
        <v>0</v>
      </c>
      <c r="J76" s="49">
        <f>SUM(J77:J78)</f>
        <v>0</v>
      </c>
      <c r="K76" s="49">
        <f>SUM(K77:K78)</f>
        <v>136</v>
      </c>
      <c r="L76" s="50" t="s">
        <v>345</v>
      </c>
      <c r="M76" s="126" t="s">
        <v>200</v>
      </c>
      <c r="N76" s="126" t="s">
        <v>201</v>
      </c>
      <c r="O76" s="127">
        <v>72</v>
      </c>
      <c r="P76" s="232">
        <v>5964.8</v>
      </c>
      <c r="Q76" s="153">
        <f>-2101+4270.67</f>
        <v>2169.67</v>
      </c>
      <c r="R76" s="160">
        <v>17867.240000000002</v>
      </c>
      <c r="S76" s="153">
        <v>3136.23</v>
      </c>
      <c r="T76" s="147">
        <v>0</v>
      </c>
      <c r="U76" s="138">
        <v>0</v>
      </c>
      <c r="V76" s="138">
        <v>0</v>
      </c>
      <c r="W76" s="138">
        <v>136.47999999999999</v>
      </c>
      <c r="X76" s="166"/>
      <c r="Y76" s="166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1"/>
      <c r="AU76" s="51"/>
      <c r="AV76" s="51"/>
      <c r="AW76" s="51"/>
      <c r="AX76" s="51"/>
      <c r="AY76" s="51"/>
      <c r="AZ76" s="51"/>
    </row>
    <row r="77" spans="1:52" s="52" customFormat="1" ht="21.75" customHeight="1">
      <c r="A77" s="53" t="s">
        <v>94</v>
      </c>
      <c r="B77" s="54" t="s">
        <v>203</v>
      </c>
      <c r="C77" s="55"/>
      <c r="D77" s="55"/>
      <c r="E77" s="49">
        <f>ROUND(SUM(P77),0)+4270.67</f>
        <v>-0.32999999999992724</v>
      </c>
      <c r="F77" s="49">
        <f t="shared" si="19"/>
        <v>0</v>
      </c>
      <c r="G77" s="49"/>
      <c r="H77" s="49">
        <f>SUM(T77)</f>
        <v>0</v>
      </c>
      <c r="I77" s="49">
        <f>SUM(U77)</f>
        <v>0</v>
      </c>
      <c r="J77" s="49">
        <f>SUM(V77)</f>
        <v>0</v>
      </c>
      <c r="K77" s="49">
        <f>SUM(W77)</f>
        <v>0</v>
      </c>
      <c r="L77" s="50"/>
      <c r="M77" s="124" t="s">
        <v>430</v>
      </c>
      <c r="N77" s="124" t="s">
        <v>442</v>
      </c>
      <c r="O77" s="125">
        <v>73</v>
      </c>
      <c r="P77" s="231">
        <v>-4270.67</v>
      </c>
      <c r="Q77" s="152">
        <f>-4270.67+4270.67</f>
        <v>0</v>
      </c>
      <c r="R77" s="159">
        <v>14731.01</v>
      </c>
      <c r="S77" s="152">
        <v>0</v>
      </c>
      <c r="T77" s="146">
        <v>0</v>
      </c>
      <c r="U77" s="137">
        <v>0</v>
      </c>
      <c r="V77" s="137">
        <v>0</v>
      </c>
      <c r="W77" s="137">
        <v>0</v>
      </c>
      <c r="X77" s="166"/>
      <c r="Y77" s="166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</row>
    <row r="78" spans="1:52" s="52" customFormat="1" ht="21.75" customHeight="1">
      <c r="A78" s="53" t="s">
        <v>97</v>
      </c>
      <c r="B78" s="54" t="s">
        <v>204</v>
      </c>
      <c r="C78" s="55"/>
      <c r="D78" s="55"/>
      <c r="E78" s="49">
        <f>ROUND(SUM(P78),0)</f>
        <v>10235</v>
      </c>
      <c r="F78" s="49">
        <f t="shared" si="19"/>
        <v>2170</v>
      </c>
      <c r="G78" s="49">
        <f>SUM(S78)</f>
        <v>3136.23</v>
      </c>
      <c r="H78" s="49">
        <f>ROUND(SUM(T78),0)</f>
        <v>2986</v>
      </c>
      <c r="I78" s="49">
        <f>ROUND(SUM(U78),0)</f>
        <v>0</v>
      </c>
      <c r="J78" s="49">
        <f>ROUND(SUM(V78),0)</f>
        <v>0</v>
      </c>
      <c r="K78" s="49">
        <f>ROUND(SUM(W78),0)</f>
        <v>136</v>
      </c>
      <c r="L78" s="50" t="s">
        <v>512</v>
      </c>
      <c r="M78" s="126" t="s">
        <v>329</v>
      </c>
      <c r="N78" s="126" t="s">
        <v>443</v>
      </c>
      <c r="O78" s="127">
        <v>74</v>
      </c>
      <c r="P78" s="232">
        <v>10235.469999999999</v>
      </c>
      <c r="Q78" s="153">
        <v>2169.67</v>
      </c>
      <c r="R78" s="160">
        <v>3136.23</v>
      </c>
      <c r="S78" s="153">
        <v>3136.23</v>
      </c>
      <c r="T78" s="148">
        <v>2986.34</v>
      </c>
      <c r="U78" s="138">
        <v>0</v>
      </c>
      <c r="V78" s="138">
        <v>0</v>
      </c>
      <c r="W78" s="138">
        <v>136.47999999999999</v>
      </c>
      <c r="X78" s="166"/>
      <c r="Y78" s="166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1"/>
      <c r="AO78" s="51"/>
      <c r="AP78" s="51"/>
      <c r="AQ78" s="51"/>
      <c r="AR78" s="51"/>
      <c r="AS78" s="51"/>
      <c r="AT78" s="51"/>
      <c r="AU78" s="51"/>
      <c r="AV78" s="51"/>
      <c r="AW78" s="51"/>
      <c r="AX78" s="51"/>
      <c r="AY78" s="51"/>
      <c r="AZ78" s="51"/>
    </row>
    <row r="79" spans="1:52" s="52" customFormat="1" ht="21.75" customHeight="1">
      <c r="A79" s="53" t="s">
        <v>205</v>
      </c>
      <c r="B79" s="54" t="s">
        <v>206</v>
      </c>
      <c r="C79" s="55"/>
      <c r="D79" s="55"/>
      <c r="E79" s="49">
        <f t="shared" ref="E79:E85" si="20">ROUND(SUM(P79),0)</f>
        <v>0</v>
      </c>
      <c r="F79" s="49">
        <f t="shared" si="19"/>
        <v>0</v>
      </c>
      <c r="G79" s="49">
        <f>SUM(S79)</f>
        <v>0</v>
      </c>
      <c r="H79" s="49">
        <f>SUM(T79)</f>
        <v>0</v>
      </c>
      <c r="I79" s="49">
        <f>SUM(U79)</f>
        <v>0</v>
      </c>
      <c r="J79" s="49">
        <f>SUM(V79)</f>
        <v>0</v>
      </c>
      <c r="K79" s="49">
        <f>SUM(W79)</f>
        <v>0</v>
      </c>
      <c r="L79" s="50"/>
      <c r="M79" s="124" t="s">
        <v>282</v>
      </c>
      <c r="N79" s="124" t="s">
        <v>206</v>
      </c>
      <c r="O79" s="125">
        <v>75</v>
      </c>
      <c r="P79" s="231">
        <v>0</v>
      </c>
      <c r="Q79" s="152">
        <v>0</v>
      </c>
      <c r="R79" s="159">
        <v>0</v>
      </c>
      <c r="S79" s="152">
        <v>0</v>
      </c>
      <c r="T79" s="146">
        <v>0</v>
      </c>
      <c r="U79" s="137">
        <v>0</v>
      </c>
      <c r="V79" s="137">
        <v>0</v>
      </c>
      <c r="W79" s="137">
        <v>0</v>
      </c>
      <c r="X79" s="166"/>
      <c r="Y79" s="166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51"/>
      <c r="AS79" s="51"/>
      <c r="AT79" s="51"/>
      <c r="AU79" s="51"/>
      <c r="AV79" s="51"/>
      <c r="AW79" s="51"/>
      <c r="AX79" s="51"/>
      <c r="AY79" s="51"/>
      <c r="AZ79" s="51"/>
    </row>
    <row r="80" spans="1:52" s="52" customFormat="1" ht="21.75" customHeight="1">
      <c r="A80" s="53" t="s">
        <v>207</v>
      </c>
      <c r="B80" s="54" t="s">
        <v>208</v>
      </c>
      <c r="C80" s="55"/>
      <c r="D80" s="55"/>
      <c r="E80" s="49">
        <f t="shared" si="20"/>
        <v>0</v>
      </c>
      <c r="F80" s="49">
        <f t="shared" si="19"/>
        <v>235</v>
      </c>
      <c r="G80" s="49">
        <f>SUM(G81:G82)</f>
        <v>1439</v>
      </c>
      <c r="H80" s="49">
        <f>SUM(H81:H82)</f>
        <v>947</v>
      </c>
      <c r="I80" s="49">
        <f>SUM(I81:I82)</f>
        <v>739</v>
      </c>
      <c r="J80" s="49">
        <f>SUM(J81:J82)</f>
        <v>1155</v>
      </c>
      <c r="K80" s="49">
        <f>SUM(K81:K82)</f>
        <v>334</v>
      </c>
      <c r="L80" s="50" t="s">
        <v>345</v>
      </c>
      <c r="M80" s="126" t="s">
        <v>207</v>
      </c>
      <c r="N80" s="126" t="s">
        <v>208</v>
      </c>
      <c r="O80" s="127">
        <v>76</v>
      </c>
      <c r="P80" s="232">
        <v>0.02</v>
      </c>
      <c r="Q80" s="153">
        <v>235.18</v>
      </c>
      <c r="R80" s="160">
        <v>1322.87</v>
      </c>
      <c r="S80" s="153">
        <v>1439.49</v>
      </c>
      <c r="T80" s="147">
        <v>946.84</v>
      </c>
      <c r="U80" s="138">
        <v>738.82</v>
      </c>
      <c r="V80" s="138">
        <v>1154.54</v>
      </c>
      <c r="W80" s="138">
        <v>333.64</v>
      </c>
      <c r="X80" s="166"/>
      <c r="Y80" s="166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  <c r="AN80" s="51"/>
      <c r="AO80" s="51"/>
      <c r="AP80" s="51"/>
      <c r="AQ80" s="51"/>
      <c r="AR80" s="51"/>
      <c r="AS80" s="51"/>
      <c r="AT80" s="51"/>
      <c r="AU80" s="51"/>
      <c r="AV80" s="51"/>
      <c r="AW80" s="51"/>
      <c r="AX80" s="51"/>
      <c r="AY80" s="51"/>
      <c r="AZ80" s="51"/>
    </row>
    <row r="81" spans="1:52" s="52" customFormat="1" ht="21.75" customHeight="1">
      <c r="A81" s="53" t="s">
        <v>209</v>
      </c>
      <c r="B81" s="54" t="s">
        <v>210</v>
      </c>
      <c r="C81" s="55"/>
      <c r="D81" s="55"/>
      <c r="E81" s="49">
        <f t="shared" si="20"/>
        <v>0</v>
      </c>
      <c r="F81" s="49">
        <f t="shared" si="19"/>
        <v>0</v>
      </c>
      <c r="G81" s="49">
        <f>SUM(S81)</f>
        <v>0</v>
      </c>
      <c r="H81" s="49">
        <f>SUM(T81)</f>
        <v>0</v>
      </c>
      <c r="I81" s="49">
        <f>SUM(U81)</f>
        <v>0</v>
      </c>
      <c r="J81" s="49">
        <f>SUM(V81)</f>
        <v>0</v>
      </c>
      <c r="K81" s="49">
        <f>SUM(W81)</f>
        <v>0</v>
      </c>
      <c r="L81" s="50"/>
      <c r="M81" s="124" t="s">
        <v>430</v>
      </c>
      <c r="N81" s="124" t="s">
        <v>443</v>
      </c>
      <c r="O81" s="125">
        <v>77</v>
      </c>
      <c r="P81" s="231">
        <v>0</v>
      </c>
      <c r="Q81" s="152">
        <v>0</v>
      </c>
      <c r="R81" s="159">
        <v>0</v>
      </c>
      <c r="S81" s="152">
        <v>0</v>
      </c>
      <c r="T81" s="146">
        <v>0</v>
      </c>
      <c r="U81" s="137">
        <v>0</v>
      </c>
      <c r="V81" s="137">
        <v>0</v>
      </c>
      <c r="W81" s="137">
        <v>0</v>
      </c>
      <c r="X81" s="166"/>
      <c r="Y81" s="166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</row>
    <row r="82" spans="1:52" s="52" customFormat="1" ht="21.75" customHeight="1">
      <c r="A82" s="53" t="s">
        <v>97</v>
      </c>
      <c r="B82" s="54" t="s">
        <v>211</v>
      </c>
      <c r="C82" s="55"/>
      <c r="D82" s="55"/>
      <c r="E82" s="49">
        <f t="shared" si="20"/>
        <v>0</v>
      </c>
      <c r="F82" s="49">
        <f t="shared" si="19"/>
        <v>235</v>
      </c>
      <c r="G82" s="49">
        <f>ROUND(SUM(S82),0)</f>
        <v>1439</v>
      </c>
      <c r="H82" s="49">
        <f>ROUND(SUM(T82),0)</f>
        <v>947</v>
      </c>
      <c r="I82" s="49">
        <f>ROUND(SUM(U82),0)</f>
        <v>739</v>
      </c>
      <c r="J82" s="49">
        <f>ROUND(SUM(V82),0)</f>
        <v>1155</v>
      </c>
      <c r="K82" s="49">
        <f>ROUND(SUM(W82),0)</f>
        <v>334</v>
      </c>
      <c r="L82" s="50">
        <v>351</v>
      </c>
      <c r="M82" s="126" t="s">
        <v>329</v>
      </c>
      <c r="N82" s="126" t="s">
        <v>442</v>
      </c>
      <c r="O82" s="127">
        <v>78</v>
      </c>
      <c r="P82" s="232">
        <v>0.02</v>
      </c>
      <c r="Q82" s="153">
        <v>235.18</v>
      </c>
      <c r="R82" s="160">
        <v>1322.87</v>
      </c>
      <c r="S82" s="153">
        <v>1439.49</v>
      </c>
      <c r="T82" s="147">
        <v>946.84</v>
      </c>
      <c r="U82" s="138">
        <v>738.82</v>
      </c>
      <c r="V82" s="138">
        <v>1154.54</v>
      </c>
      <c r="W82" s="138">
        <v>333.64</v>
      </c>
      <c r="X82" s="166"/>
      <c r="Y82" s="166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51"/>
      <c r="AN82" s="51"/>
      <c r="AO82" s="51"/>
      <c r="AP82" s="51"/>
      <c r="AQ82" s="51"/>
      <c r="AR82" s="51"/>
      <c r="AS82" s="51"/>
      <c r="AT82" s="51"/>
      <c r="AU82" s="51"/>
      <c r="AV82" s="51"/>
      <c r="AW82" s="51"/>
      <c r="AX82" s="51"/>
      <c r="AY82" s="51"/>
      <c r="AZ82" s="51"/>
    </row>
    <row r="83" spans="1:52" s="52" customFormat="1" ht="21.75" customHeight="1">
      <c r="A83" s="53" t="s">
        <v>212</v>
      </c>
      <c r="B83" s="54" t="s">
        <v>444</v>
      </c>
      <c r="C83" s="55"/>
      <c r="D83" s="55" t="s">
        <v>552</v>
      </c>
      <c r="E83" s="49">
        <f t="shared" si="20"/>
        <v>39017</v>
      </c>
      <c r="F83" s="49">
        <f t="shared" si="19"/>
        <v>4786</v>
      </c>
      <c r="G83" s="49">
        <f t="shared" ref="G83:J85" si="21">SUM(S83)</f>
        <v>0</v>
      </c>
      <c r="H83" s="49">
        <f t="shared" si="21"/>
        <v>0</v>
      </c>
      <c r="I83" s="49">
        <f t="shared" si="21"/>
        <v>0</v>
      </c>
      <c r="J83" s="49">
        <f t="shared" si="21"/>
        <v>0</v>
      </c>
      <c r="K83" s="49"/>
      <c r="L83" s="50"/>
      <c r="M83" s="124" t="s">
        <v>292</v>
      </c>
      <c r="N83" s="124" t="s">
        <v>444</v>
      </c>
      <c r="O83" s="125">
        <v>79</v>
      </c>
      <c r="P83" s="231">
        <v>39017.31</v>
      </c>
      <c r="Q83" s="152">
        <v>4786.2700000000004</v>
      </c>
      <c r="R83" s="159">
        <v>0</v>
      </c>
      <c r="S83" s="152">
        <v>0</v>
      </c>
      <c r="T83" s="146">
        <v>0</v>
      </c>
      <c r="U83" s="137">
        <v>0</v>
      </c>
      <c r="V83" s="137">
        <v>0</v>
      </c>
      <c r="W83" s="137">
        <v>0</v>
      </c>
      <c r="X83" s="166"/>
      <c r="Y83" s="166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  <c r="AM83" s="51"/>
      <c r="AN83" s="51"/>
      <c r="AO83" s="51"/>
      <c r="AP83" s="51"/>
      <c r="AQ83" s="51"/>
      <c r="AR83" s="51"/>
      <c r="AS83" s="51"/>
      <c r="AT83" s="51"/>
      <c r="AU83" s="51"/>
      <c r="AV83" s="51"/>
      <c r="AW83" s="51"/>
      <c r="AX83" s="51"/>
      <c r="AY83" s="51"/>
      <c r="AZ83" s="51"/>
    </row>
    <row r="84" spans="1:52" s="52" customFormat="1" ht="21.75" customHeight="1">
      <c r="A84" s="53" t="s">
        <v>209</v>
      </c>
      <c r="B84" s="54" t="s">
        <v>213</v>
      </c>
      <c r="C84" s="55"/>
      <c r="D84" s="55"/>
      <c r="E84" s="49">
        <f t="shared" si="20"/>
        <v>0</v>
      </c>
      <c r="F84" s="49">
        <f t="shared" si="19"/>
        <v>0</v>
      </c>
      <c r="G84" s="49">
        <f t="shared" si="21"/>
        <v>0</v>
      </c>
      <c r="H84" s="49">
        <f t="shared" si="21"/>
        <v>0</v>
      </c>
      <c r="I84" s="49">
        <f t="shared" si="21"/>
        <v>0</v>
      </c>
      <c r="J84" s="49">
        <f t="shared" si="21"/>
        <v>0</v>
      </c>
      <c r="K84" s="49"/>
      <c r="L84" s="50">
        <v>355</v>
      </c>
      <c r="M84" s="126" t="s">
        <v>430</v>
      </c>
      <c r="N84" s="126" t="s">
        <v>443</v>
      </c>
      <c r="O84" s="127">
        <v>80</v>
      </c>
      <c r="P84" s="232">
        <v>0</v>
      </c>
      <c r="Q84" s="153">
        <v>0</v>
      </c>
      <c r="R84" s="160">
        <v>0</v>
      </c>
      <c r="S84" s="153">
        <v>0</v>
      </c>
      <c r="T84" s="147">
        <v>0</v>
      </c>
      <c r="U84" s="138">
        <v>0</v>
      </c>
      <c r="V84" s="138">
        <v>0</v>
      </c>
      <c r="W84" s="138">
        <v>0</v>
      </c>
      <c r="X84" s="166"/>
      <c r="Y84" s="166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1"/>
      <c r="AL84" s="51"/>
      <c r="AM84" s="51"/>
      <c r="AN84" s="51"/>
      <c r="AO84" s="51"/>
      <c r="AP84" s="51"/>
      <c r="AQ84" s="51"/>
      <c r="AR84" s="51"/>
      <c r="AS84" s="51"/>
      <c r="AT84" s="51"/>
      <c r="AU84" s="51"/>
      <c r="AV84" s="51"/>
      <c r="AW84" s="51"/>
      <c r="AX84" s="51"/>
      <c r="AY84" s="51"/>
      <c r="AZ84" s="51"/>
    </row>
    <row r="85" spans="1:52" s="52" customFormat="1" ht="21.75" customHeight="1">
      <c r="A85" s="53" t="s">
        <v>97</v>
      </c>
      <c r="B85" s="54" t="s">
        <v>214</v>
      </c>
      <c r="C85" s="55"/>
      <c r="D85" s="55"/>
      <c r="E85" s="49">
        <f t="shared" si="20"/>
        <v>39017</v>
      </c>
      <c r="F85" s="49">
        <f t="shared" si="19"/>
        <v>4786</v>
      </c>
      <c r="G85" s="49">
        <f t="shared" si="21"/>
        <v>0</v>
      </c>
      <c r="H85" s="49">
        <f t="shared" si="21"/>
        <v>0</v>
      </c>
      <c r="I85" s="49">
        <f t="shared" si="21"/>
        <v>0</v>
      </c>
      <c r="J85" s="49">
        <f t="shared" si="21"/>
        <v>0</v>
      </c>
      <c r="K85" s="49"/>
      <c r="L85" s="50"/>
      <c r="M85" s="124" t="s">
        <v>329</v>
      </c>
      <c r="N85" s="124" t="s">
        <v>442</v>
      </c>
      <c r="O85" s="125">
        <v>81</v>
      </c>
      <c r="P85" s="231">
        <v>39017.31</v>
      </c>
      <c r="Q85" s="152">
        <v>4786.2700000000004</v>
      </c>
      <c r="R85" s="159">
        <v>0</v>
      </c>
      <c r="S85" s="152">
        <v>0</v>
      </c>
      <c r="T85" s="146">
        <v>0</v>
      </c>
      <c r="U85" s="137">
        <v>0</v>
      </c>
      <c r="V85" s="137">
        <v>0</v>
      </c>
      <c r="W85" s="137">
        <v>0</v>
      </c>
      <c r="X85" s="166"/>
      <c r="Y85" s="166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  <c r="AU85" s="51"/>
      <c r="AV85" s="51"/>
      <c r="AW85" s="51"/>
      <c r="AX85" s="51"/>
      <c r="AY85" s="51"/>
      <c r="AZ85" s="51"/>
    </row>
    <row r="86" spans="1:52" s="52" customFormat="1" ht="21.75" customHeight="1">
      <c r="A86" s="53" t="s">
        <v>32</v>
      </c>
      <c r="B86" s="60" t="s">
        <v>215</v>
      </c>
      <c r="C86" s="55" t="s">
        <v>216</v>
      </c>
      <c r="D86" s="55"/>
      <c r="E86" s="128">
        <f>SUM(E5+E15+E6+E37+E40+E62+E67+E80+E76+E83)</f>
        <v>8053929.6699999999</v>
      </c>
      <c r="F86" s="128">
        <f>SUM(F5+F15+F6+F37+F40+F62+F67+F80+F76+F83)</f>
        <v>11892954</v>
      </c>
      <c r="G86" s="128">
        <f>SUM(G5+G15+G6+G40+G62+G67+G80+G76)</f>
        <v>11064043.34</v>
      </c>
      <c r="H86" s="128">
        <f>SUM(H5+H15+H6+H40+H62+H67+H80+H76)</f>
        <v>1755997.1099999999</v>
      </c>
      <c r="I86" s="128">
        <f>SUM(I5+I15+I6+I40+I62+I67+I80+I76)</f>
        <v>1676884.78</v>
      </c>
      <c r="J86" s="128">
        <f>SUM(J5+J15+J6+J40+J62+J67+J80+J76)</f>
        <v>1752321.78</v>
      </c>
      <c r="K86" s="128">
        <f>+K5+K6+K10+K11+K14+K15+K40+K45+K52+K59+K62+K67+K76+K79+K80+K83</f>
        <v>1742246.98</v>
      </c>
      <c r="L86" s="50"/>
      <c r="M86" s="129"/>
      <c r="N86" s="129" t="s">
        <v>445</v>
      </c>
      <c r="O86" s="130">
        <v>82</v>
      </c>
      <c r="P86" s="232">
        <v>8049660.0999999996</v>
      </c>
      <c r="Q86" s="153">
        <v>11889649.66</v>
      </c>
      <c r="R86" s="160">
        <v>11399961.390000001</v>
      </c>
      <c r="S86" s="153">
        <v>11059773.699999999</v>
      </c>
      <c r="T86" s="147">
        <v>1748740.06</v>
      </c>
      <c r="U86" s="138">
        <v>1676883.73</v>
      </c>
      <c r="V86" s="138">
        <v>1752321.59</v>
      </c>
      <c r="W86" s="51"/>
      <c r="X86" s="166"/>
      <c r="Y86" s="166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  <c r="AL86" s="51"/>
      <c r="AM86" s="51"/>
      <c r="AN86" s="51"/>
      <c r="AO86" s="51"/>
      <c r="AP86" s="51"/>
      <c r="AQ86" s="51"/>
      <c r="AR86" s="51"/>
      <c r="AS86" s="51"/>
      <c r="AT86" s="51"/>
      <c r="AU86" s="51"/>
      <c r="AV86" s="51"/>
      <c r="AW86" s="51"/>
      <c r="AX86" s="51"/>
      <c r="AY86" s="51"/>
    </row>
    <row r="87" spans="1:52" s="175" customFormat="1" ht="14.25">
      <c r="A87" s="167"/>
      <c r="B87" s="168"/>
      <c r="C87" s="169"/>
      <c r="D87" s="169"/>
      <c r="E87" s="169"/>
      <c r="F87" s="169"/>
      <c r="G87" s="169"/>
      <c r="H87" s="169"/>
      <c r="I87" s="169"/>
      <c r="J87" s="170"/>
      <c r="K87" s="170"/>
      <c r="L87" s="171"/>
      <c r="M87" s="172"/>
      <c r="N87" s="172"/>
      <c r="O87" s="173" t="s">
        <v>533</v>
      </c>
      <c r="P87" s="173"/>
      <c r="Q87" s="173"/>
      <c r="R87" s="174">
        <v>4271</v>
      </c>
      <c r="S87" s="173"/>
      <c r="T87" s="173"/>
      <c r="U87" s="166"/>
      <c r="V87" s="166"/>
      <c r="W87" s="166"/>
      <c r="X87" s="166"/>
      <c r="Y87" s="166"/>
      <c r="Z87" s="166"/>
      <c r="AA87" s="166"/>
      <c r="AB87" s="166"/>
      <c r="AC87" s="166"/>
      <c r="AD87" s="166"/>
      <c r="AE87" s="166"/>
      <c r="AF87" s="166"/>
      <c r="AG87" s="166"/>
      <c r="AH87" s="166"/>
      <c r="AI87" s="166"/>
      <c r="AJ87" s="166"/>
      <c r="AK87" s="166"/>
      <c r="AL87" s="166"/>
      <c r="AM87" s="166"/>
      <c r="AN87" s="166"/>
      <c r="AO87" s="166"/>
      <c r="AP87" s="166"/>
      <c r="AQ87" s="166"/>
      <c r="AR87" s="166"/>
      <c r="AS87" s="166"/>
      <c r="AT87" s="166"/>
      <c r="AU87" s="166"/>
      <c r="AV87" s="166"/>
      <c r="AW87" s="166"/>
    </row>
    <row r="88" spans="1:52" s="175" customFormat="1" ht="14.25">
      <c r="A88" s="167"/>
      <c r="B88" s="168"/>
      <c r="C88" s="169"/>
      <c r="D88" s="169"/>
      <c r="E88" s="169"/>
      <c r="F88" s="169"/>
      <c r="G88" s="169"/>
      <c r="H88" s="169"/>
      <c r="I88" s="169"/>
      <c r="J88" s="176">
        <f>J86</f>
        <v>1752321.78</v>
      </c>
      <c r="K88" s="176">
        <f>K86</f>
        <v>1742246.98</v>
      </c>
      <c r="L88" s="171"/>
      <c r="M88" s="172"/>
      <c r="N88" s="172"/>
      <c r="O88" s="173"/>
      <c r="P88" s="173"/>
      <c r="Q88" s="173"/>
      <c r="R88" s="177"/>
      <c r="S88" s="173"/>
      <c r="T88" s="173"/>
      <c r="U88" s="166"/>
      <c r="V88" s="166"/>
      <c r="W88" s="166"/>
      <c r="X88" s="166"/>
      <c r="Y88" s="166"/>
      <c r="Z88" s="166"/>
      <c r="AA88" s="166"/>
      <c r="AB88" s="166"/>
      <c r="AC88" s="166"/>
      <c r="AD88" s="166"/>
      <c r="AE88" s="166"/>
      <c r="AF88" s="166"/>
      <c r="AG88" s="166"/>
      <c r="AH88" s="166"/>
      <c r="AI88" s="166"/>
      <c r="AJ88" s="166"/>
      <c r="AK88" s="166"/>
      <c r="AL88" s="166"/>
      <c r="AM88" s="166"/>
      <c r="AN88" s="166"/>
      <c r="AO88" s="166"/>
      <c r="AP88" s="166"/>
      <c r="AQ88" s="166"/>
      <c r="AR88" s="166"/>
      <c r="AS88" s="166"/>
      <c r="AT88" s="166"/>
      <c r="AU88" s="166"/>
      <c r="AV88" s="166"/>
      <c r="AW88" s="166"/>
    </row>
    <row r="89" spans="1:52" s="175" customFormat="1" ht="14.25">
      <c r="A89" s="167"/>
      <c r="B89" s="168"/>
      <c r="C89" s="169"/>
      <c r="D89" s="169"/>
      <c r="E89" s="169"/>
      <c r="F89" s="169"/>
      <c r="G89" s="169"/>
      <c r="H89" s="169"/>
      <c r="I89" s="169"/>
      <c r="J89" s="170"/>
      <c r="K89" s="170"/>
      <c r="L89" s="171"/>
      <c r="M89" s="172"/>
      <c r="N89" s="172"/>
      <c r="O89" s="173"/>
      <c r="P89" s="173"/>
      <c r="Q89" s="173"/>
      <c r="R89" s="174"/>
      <c r="S89" s="173"/>
      <c r="T89" s="173"/>
      <c r="U89" s="166"/>
      <c r="V89" s="166"/>
      <c r="W89" s="166"/>
      <c r="X89" s="166"/>
      <c r="Y89" s="166"/>
      <c r="Z89" s="166"/>
      <c r="AA89" s="166"/>
      <c r="AB89" s="166"/>
      <c r="AC89" s="166"/>
      <c r="AD89" s="166"/>
      <c r="AE89" s="166"/>
      <c r="AF89" s="166"/>
      <c r="AG89" s="166"/>
      <c r="AH89" s="166"/>
      <c r="AI89" s="166"/>
      <c r="AJ89" s="166"/>
      <c r="AK89" s="166"/>
      <c r="AL89" s="166"/>
      <c r="AM89" s="166"/>
      <c r="AN89" s="166"/>
      <c r="AO89" s="166"/>
      <c r="AP89" s="166"/>
      <c r="AQ89" s="166"/>
      <c r="AR89" s="166"/>
      <c r="AS89" s="166"/>
      <c r="AT89" s="166"/>
      <c r="AU89" s="166"/>
      <c r="AV89" s="166"/>
      <c r="AW89" s="166"/>
    </row>
    <row r="90" spans="1:52" s="175" customFormat="1" ht="14.25">
      <c r="A90" s="167"/>
      <c r="B90" s="168"/>
      <c r="C90" s="169"/>
      <c r="D90" s="169"/>
      <c r="E90" s="169"/>
      <c r="F90" s="169"/>
      <c r="G90" s="169"/>
      <c r="H90" s="169"/>
      <c r="I90" s="169"/>
      <c r="J90" s="170"/>
      <c r="K90" s="170"/>
      <c r="L90" s="171"/>
      <c r="M90" s="172"/>
      <c r="N90" s="172"/>
      <c r="O90" s="173"/>
      <c r="P90" s="173"/>
      <c r="Q90" s="173"/>
      <c r="R90" s="177"/>
      <c r="S90" s="173"/>
      <c r="T90" s="173"/>
      <c r="U90" s="166"/>
      <c r="V90" s="166"/>
      <c r="W90" s="166"/>
      <c r="X90" s="166"/>
      <c r="Y90" s="166"/>
      <c r="Z90" s="166"/>
      <c r="AA90" s="166"/>
      <c r="AB90" s="166"/>
      <c r="AC90" s="166"/>
      <c r="AD90" s="166"/>
      <c r="AE90" s="166"/>
      <c r="AF90" s="166"/>
      <c r="AG90" s="166"/>
      <c r="AH90" s="166"/>
      <c r="AI90" s="166"/>
      <c r="AJ90" s="166"/>
      <c r="AK90" s="166"/>
      <c r="AL90" s="166"/>
      <c r="AM90" s="166"/>
      <c r="AN90" s="166"/>
      <c r="AO90" s="166"/>
      <c r="AP90" s="166"/>
      <c r="AQ90" s="166"/>
      <c r="AR90" s="166"/>
      <c r="AS90" s="166"/>
      <c r="AT90" s="166"/>
      <c r="AU90" s="166"/>
      <c r="AV90" s="166"/>
      <c r="AW90" s="166"/>
    </row>
    <row r="91" spans="1:52" s="52" customFormat="1" ht="14.25">
      <c r="A91" s="61"/>
      <c r="B91" s="62"/>
      <c r="C91" s="63"/>
      <c r="D91" s="63"/>
      <c r="E91" s="63"/>
      <c r="F91" s="63"/>
      <c r="G91" s="63"/>
      <c r="H91" s="63"/>
      <c r="I91" s="63"/>
      <c r="J91" s="64"/>
      <c r="K91" s="64"/>
      <c r="L91" s="50"/>
      <c r="M91" s="131"/>
      <c r="N91" s="131"/>
      <c r="O91" s="132"/>
      <c r="P91" s="132"/>
      <c r="Q91" s="132"/>
      <c r="R91" s="159"/>
      <c r="S91" s="132"/>
      <c r="T91" s="132"/>
      <c r="U91" s="51"/>
      <c r="V91" s="51"/>
      <c r="W91" s="51"/>
      <c r="X91" s="166"/>
      <c r="Y91" s="166"/>
      <c r="Z91" s="51"/>
      <c r="AA91" s="51"/>
      <c r="AB91" s="51"/>
      <c r="AC91" s="51"/>
      <c r="AD91" s="51"/>
      <c r="AE91" s="51"/>
      <c r="AF91" s="51"/>
      <c r="AG91" s="51"/>
      <c r="AH91" s="51"/>
      <c r="AI91" s="51"/>
      <c r="AJ91" s="51"/>
      <c r="AK91" s="51"/>
      <c r="AL91" s="51"/>
      <c r="AM91" s="51"/>
      <c r="AN91" s="51"/>
      <c r="AO91" s="51"/>
      <c r="AP91" s="51"/>
      <c r="AQ91" s="51"/>
      <c r="AR91" s="51"/>
      <c r="AS91" s="51"/>
      <c r="AT91" s="51"/>
      <c r="AU91" s="51"/>
      <c r="AV91" s="51"/>
      <c r="AW91" s="51"/>
    </row>
    <row r="92" spans="1:52" s="52" customFormat="1" ht="14.25">
      <c r="A92" s="61"/>
      <c r="B92" s="62"/>
      <c r="C92" s="63"/>
      <c r="D92" s="63"/>
      <c r="E92" s="63"/>
      <c r="F92" s="63"/>
      <c r="G92" s="63"/>
      <c r="H92" s="63"/>
      <c r="I92" s="63"/>
      <c r="J92" s="64"/>
      <c r="K92" s="64"/>
      <c r="L92" s="50"/>
      <c r="M92" s="131"/>
      <c r="N92" s="131"/>
      <c r="O92" s="132"/>
      <c r="P92" s="132"/>
      <c r="Q92" s="132"/>
      <c r="R92" s="160"/>
      <c r="S92" s="132"/>
      <c r="T92" s="132"/>
      <c r="U92" s="51"/>
      <c r="V92" s="51"/>
      <c r="W92" s="51"/>
      <c r="X92" s="166"/>
      <c r="Y92" s="166"/>
      <c r="Z92" s="51"/>
      <c r="AA92" s="51"/>
      <c r="AB92" s="51"/>
      <c r="AC92" s="51"/>
      <c r="AD92" s="51"/>
      <c r="AE92" s="51"/>
      <c r="AF92" s="51"/>
      <c r="AG92" s="51"/>
      <c r="AH92" s="51"/>
      <c r="AI92" s="51"/>
      <c r="AJ92" s="51"/>
      <c r="AK92" s="51"/>
      <c r="AL92" s="51"/>
      <c r="AM92" s="51"/>
      <c r="AN92" s="51"/>
      <c r="AO92" s="51"/>
      <c r="AP92" s="51"/>
      <c r="AQ92" s="51"/>
      <c r="AR92" s="51"/>
      <c r="AS92" s="51"/>
      <c r="AT92" s="51"/>
      <c r="AU92" s="51"/>
      <c r="AV92" s="51"/>
      <c r="AW92" s="51"/>
    </row>
    <row r="93" spans="1:52" s="52" customFormat="1" ht="14.25">
      <c r="A93" s="61"/>
      <c r="B93" s="62"/>
      <c r="C93" s="63"/>
      <c r="D93" s="63"/>
      <c r="E93" s="63"/>
      <c r="F93" s="63"/>
      <c r="G93" s="63"/>
      <c r="H93" s="63"/>
      <c r="I93" s="63"/>
      <c r="J93" s="64"/>
      <c r="K93" s="64"/>
      <c r="L93" s="50"/>
      <c r="M93" s="131"/>
      <c r="N93" s="131"/>
      <c r="O93" s="132"/>
      <c r="P93" s="132"/>
      <c r="Q93" s="132"/>
      <c r="R93" s="159"/>
      <c r="S93" s="132"/>
      <c r="T93" s="132"/>
      <c r="U93" s="51"/>
      <c r="V93" s="51"/>
      <c r="W93" s="51"/>
      <c r="X93" s="166"/>
      <c r="Y93" s="166"/>
      <c r="Z93" s="51"/>
      <c r="AA93" s="51"/>
      <c r="AB93" s="51"/>
      <c r="AC93" s="51"/>
      <c r="AD93" s="51"/>
      <c r="AE93" s="51"/>
      <c r="AF93" s="51"/>
      <c r="AG93" s="51"/>
      <c r="AH93" s="51"/>
      <c r="AI93" s="51"/>
      <c r="AJ93" s="51"/>
      <c r="AK93" s="51"/>
      <c r="AL93" s="51"/>
      <c r="AM93" s="51"/>
      <c r="AN93" s="51"/>
      <c r="AO93" s="51"/>
      <c r="AP93" s="51"/>
      <c r="AQ93" s="51"/>
      <c r="AR93" s="51"/>
      <c r="AS93" s="51"/>
      <c r="AT93" s="51"/>
      <c r="AU93" s="51"/>
      <c r="AV93" s="51"/>
      <c r="AW93" s="51"/>
    </row>
    <row r="94" spans="1:52" s="52" customFormat="1" ht="14.25">
      <c r="A94" s="61"/>
      <c r="B94" s="62"/>
      <c r="C94" s="63"/>
      <c r="D94" s="63"/>
      <c r="E94" s="63"/>
      <c r="F94" s="63"/>
      <c r="G94" s="63"/>
      <c r="H94" s="63"/>
      <c r="I94" s="63"/>
      <c r="J94" s="64"/>
      <c r="K94" s="64"/>
      <c r="L94" s="50"/>
      <c r="M94" s="131"/>
      <c r="N94" s="131"/>
      <c r="O94" s="132"/>
      <c r="P94" s="132"/>
      <c r="Q94" s="132"/>
      <c r="R94" s="160"/>
      <c r="S94" s="132"/>
      <c r="T94" s="132"/>
      <c r="U94" s="51"/>
      <c r="V94" s="51"/>
      <c r="W94" s="51"/>
      <c r="X94" s="166"/>
      <c r="Y94" s="166"/>
      <c r="Z94" s="51"/>
      <c r="AA94" s="51"/>
      <c r="AB94" s="51"/>
      <c r="AC94" s="51"/>
      <c r="AD94" s="51"/>
      <c r="AE94" s="51"/>
      <c r="AF94" s="51"/>
      <c r="AG94" s="51"/>
      <c r="AH94" s="51"/>
      <c r="AI94" s="51"/>
      <c r="AJ94" s="51"/>
      <c r="AK94" s="51"/>
      <c r="AL94" s="51"/>
      <c r="AM94" s="51"/>
      <c r="AN94" s="51"/>
      <c r="AO94" s="51"/>
      <c r="AP94" s="51"/>
      <c r="AQ94" s="51"/>
      <c r="AR94" s="51"/>
      <c r="AS94" s="51"/>
      <c r="AT94" s="51"/>
      <c r="AU94" s="51"/>
      <c r="AV94" s="51"/>
      <c r="AW94" s="51"/>
    </row>
    <row r="95" spans="1:52">
      <c r="M95" s="131"/>
      <c r="N95" s="131"/>
      <c r="O95" s="132"/>
      <c r="P95" s="132"/>
      <c r="Q95" s="132"/>
      <c r="R95" s="159"/>
      <c r="S95" s="132"/>
      <c r="T95" s="132"/>
      <c r="U95" s="30"/>
      <c r="V95" s="30"/>
      <c r="AX95" s="31"/>
      <c r="AY95" s="31"/>
    </row>
    <row r="96" spans="1:52">
      <c r="M96" s="131"/>
      <c r="N96" s="131"/>
      <c r="O96" s="132"/>
      <c r="P96" s="132"/>
      <c r="Q96" s="132"/>
      <c r="R96" s="160"/>
      <c r="S96" s="132"/>
      <c r="T96" s="132"/>
      <c r="U96" s="30"/>
      <c r="V96" s="30"/>
      <c r="AX96" s="31"/>
      <c r="AY96" s="31"/>
    </row>
    <row r="97" spans="13:51">
      <c r="M97" s="131"/>
      <c r="N97" s="131"/>
      <c r="O97" s="132"/>
      <c r="P97" s="132"/>
      <c r="Q97" s="132"/>
      <c r="R97" s="159"/>
      <c r="S97" s="132"/>
      <c r="T97" s="132"/>
      <c r="U97" s="30"/>
      <c r="V97" s="30"/>
      <c r="AX97" s="31"/>
      <c r="AY97" s="31"/>
    </row>
    <row r="98" spans="13:51">
      <c r="M98" s="131"/>
      <c r="N98" s="131"/>
      <c r="O98" s="132"/>
      <c r="P98" s="132"/>
      <c r="Q98" s="132"/>
      <c r="R98" s="160"/>
      <c r="S98" s="132"/>
      <c r="T98" s="132"/>
      <c r="U98" s="30"/>
      <c r="V98" s="30"/>
      <c r="AX98" s="31"/>
      <c r="AY98" s="31"/>
    </row>
    <row r="99" spans="13:51">
      <c r="M99" s="131"/>
      <c r="N99" s="131"/>
      <c r="O99" s="132"/>
      <c r="P99" s="132"/>
      <c r="Q99" s="132"/>
      <c r="R99" s="159"/>
      <c r="S99" s="132"/>
      <c r="T99" s="132"/>
      <c r="U99" s="30"/>
      <c r="V99" s="30"/>
      <c r="AX99" s="31"/>
      <c r="AY99" s="31"/>
    </row>
    <row r="100" spans="13:51">
      <c r="M100" s="131"/>
      <c r="N100" s="131"/>
      <c r="O100" s="132"/>
      <c r="P100" s="132"/>
      <c r="Q100" s="132"/>
      <c r="R100" s="160"/>
      <c r="S100" s="132"/>
      <c r="T100" s="132"/>
      <c r="U100" s="30"/>
      <c r="V100" s="30"/>
      <c r="AX100" s="31"/>
      <c r="AY100" s="31"/>
    </row>
    <row r="101" spans="13:51">
      <c r="M101" s="131"/>
      <c r="N101" s="131"/>
      <c r="O101" s="132"/>
      <c r="P101" s="132"/>
      <c r="Q101" s="132"/>
      <c r="R101" s="159"/>
      <c r="S101" s="132"/>
      <c r="T101" s="132"/>
      <c r="U101" s="30"/>
      <c r="V101" s="30"/>
      <c r="AX101" s="31"/>
      <c r="AY101" s="31"/>
    </row>
    <row r="102" spans="13:51">
      <c r="M102" s="131"/>
      <c r="N102" s="131"/>
      <c r="O102" s="132"/>
      <c r="P102" s="132"/>
      <c r="Q102" s="132"/>
      <c r="R102" s="160"/>
      <c r="S102" s="132"/>
      <c r="T102" s="132"/>
      <c r="U102" s="30"/>
      <c r="V102" s="30"/>
      <c r="AX102" s="31"/>
      <c r="AY102" s="31"/>
    </row>
    <row r="103" spans="13:51">
      <c r="M103" s="131"/>
      <c r="N103" s="131"/>
      <c r="O103" s="132"/>
      <c r="P103" s="132"/>
      <c r="Q103" s="132"/>
      <c r="R103" s="159"/>
      <c r="S103" s="132"/>
      <c r="T103" s="132"/>
      <c r="U103" s="30"/>
      <c r="V103" s="30"/>
      <c r="AX103" s="31"/>
      <c r="AY103" s="31"/>
    </row>
    <row r="104" spans="13:51">
      <c r="M104" s="131"/>
      <c r="N104" s="131"/>
      <c r="O104" s="132"/>
      <c r="P104" s="132"/>
      <c r="Q104" s="132"/>
      <c r="R104" s="160"/>
      <c r="S104" s="132"/>
      <c r="T104" s="132"/>
      <c r="U104" s="30"/>
      <c r="V104" s="30"/>
      <c r="AX104" s="31"/>
      <c r="AY104" s="31"/>
    </row>
    <row r="105" spans="13:51">
      <c r="M105" s="131"/>
      <c r="N105" s="131"/>
      <c r="O105" s="132"/>
      <c r="P105" s="132"/>
      <c r="Q105" s="132"/>
      <c r="R105" s="159"/>
      <c r="S105" s="132"/>
      <c r="T105" s="132"/>
      <c r="U105" s="30"/>
      <c r="V105" s="30"/>
      <c r="AX105" s="31"/>
      <c r="AY105" s="31"/>
    </row>
    <row r="106" spans="13:51">
      <c r="M106" s="131"/>
      <c r="N106" s="131"/>
      <c r="O106" s="132"/>
      <c r="P106" s="132"/>
      <c r="Q106" s="132"/>
      <c r="R106" s="160"/>
      <c r="S106" s="132"/>
      <c r="T106" s="132"/>
      <c r="U106" s="30"/>
      <c r="V106" s="30"/>
      <c r="AX106" s="31"/>
      <c r="AY106" s="31"/>
    </row>
    <row r="107" spans="13:51">
      <c r="M107" s="131"/>
      <c r="N107" s="131"/>
      <c r="O107" s="132"/>
      <c r="P107" s="132"/>
      <c r="Q107" s="132"/>
      <c r="R107" s="159"/>
      <c r="S107" s="132"/>
      <c r="T107" s="132"/>
      <c r="U107" s="30"/>
      <c r="V107" s="30"/>
      <c r="AX107" s="31"/>
      <c r="AY107" s="31"/>
    </row>
    <row r="108" spans="13:51">
      <c r="M108" s="131"/>
      <c r="N108" s="131"/>
      <c r="O108" s="132"/>
      <c r="P108" s="132"/>
      <c r="Q108" s="132"/>
      <c r="R108" s="160"/>
      <c r="S108" s="132"/>
      <c r="T108" s="132"/>
      <c r="U108" s="30"/>
      <c r="V108" s="30"/>
      <c r="AX108" s="31"/>
      <c r="AY108" s="31"/>
    </row>
    <row r="109" spans="13:51">
      <c r="M109" s="131"/>
      <c r="N109" s="131"/>
      <c r="O109" s="132"/>
      <c r="P109" s="132"/>
      <c r="Q109" s="132"/>
      <c r="R109" s="159"/>
      <c r="S109" s="132"/>
      <c r="T109" s="132"/>
      <c r="U109" s="30"/>
      <c r="V109" s="30"/>
      <c r="AX109" s="31"/>
      <c r="AY109" s="31"/>
    </row>
    <row r="110" spans="13:51">
      <c r="M110" s="131"/>
      <c r="N110" s="131"/>
      <c r="O110" s="132"/>
      <c r="P110" s="132"/>
      <c r="Q110" s="132"/>
      <c r="R110" s="160"/>
      <c r="S110" s="132"/>
      <c r="T110" s="132"/>
      <c r="U110" s="30"/>
      <c r="V110" s="30"/>
      <c r="AX110" s="31"/>
      <c r="AY110" s="31"/>
    </row>
    <row r="111" spans="13:51">
      <c r="M111" s="131"/>
      <c r="N111" s="131"/>
      <c r="O111" s="132"/>
      <c r="P111" s="132"/>
      <c r="Q111" s="132"/>
      <c r="R111" s="159"/>
      <c r="S111" s="132"/>
      <c r="T111" s="132"/>
      <c r="U111" s="30"/>
      <c r="V111" s="30"/>
      <c r="AX111" s="31"/>
      <c r="AY111" s="31"/>
    </row>
    <row r="112" spans="13:51">
      <c r="M112" s="131"/>
      <c r="N112" s="131"/>
      <c r="O112" s="132"/>
      <c r="P112" s="132"/>
      <c r="Q112" s="132"/>
      <c r="R112" s="160"/>
      <c r="S112" s="132"/>
      <c r="T112" s="132"/>
      <c r="U112" s="30"/>
      <c r="V112" s="30"/>
      <c r="AX112" s="31"/>
      <c r="AY112" s="31"/>
    </row>
    <row r="113" spans="13:51">
      <c r="M113" s="131"/>
      <c r="N113" s="131"/>
      <c r="O113" s="132"/>
      <c r="P113" s="132"/>
      <c r="Q113" s="132"/>
      <c r="R113" s="159"/>
      <c r="S113" s="132"/>
      <c r="T113" s="132"/>
      <c r="U113" s="30"/>
      <c r="V113" s="30"/>
      <c r="AX113" s="31"/>
      <c r="AY113" s="31"/>
    </row>
    <row r="114" spans="13:51">
      <c r="M114" s="131"/>
      <c r="N114" s="131"/>
      <c r="O114" s="132"/>
      <c r="P114" s="132"/>
      <c r="Q114" s="132"/>
      <c r="R114" s="160"/>
      <c r="S114" s="132"/>
      <c r="T114" s="132"/>
      <c r="U114" s="30"/>
      <c r="V114" s="30"/>
      <c r="AX114" s="31"/>
      <c r="AY114" s="31"/>
    </row>
    <row r="115" spans="13:51">
      <c r="M115" s="131"/>
      <c r="N115" s="131"/>
      <c r="O115" s="132"/>
      <c r="P115" s="132"/>
      <c r="Q115" s="132"/>
      <c r="R115" s="159"/>
      <c r="S115" s="132"/>
      <c r="T115" s="132"/>
      <c r="U115" s="30"/>
      <c r="V115" s="30"/>
      <c r="AX115" s="31"/>
      <c r="AY115" s="31"/>
    </row>
    <row r="116" spans="13:51">
      <c r="M116" s="131"/>
      <c r="N116" s="131"/>
      <c r="O116" s="132"/>
      <c r="P116" s="132"/>
      <c r="Q116" s="132"/>
      <c r="R116" s="160"/>
      <c r="S116" s="132"/>
      <c r="T116" s="132"/>
      <c r="U116" s="30"/>
      <c r="V116" s="30"/>
      <c r="AX116" s="31"/>
      <c r="AY116" s="31"/>
    </row>
    <row r="117" spans="13:51">
      <c r="M117" s="131"/>
      <c r="N117" s="131"/>
      <c r="O117" s="132"/>
      <c r="P117" s="132"/>
      <c r="Q117" s="132"/>
      <c r="R117" s="159"/>
      <c r="S117" s="132"/>
      <c r="T117" s="132"/>
      <c r="U117" s="30"/>
      <c r="V117" s="30"/>
      <c r="AX117" s="31"/>
      <c r="AY117" s="31"/>
    </row>
    <row r="118" spans="13:51">
      <c r="M118" s="131"/>
      <c r="N118" s="131"/>
      <c r="O118" s="132"/>
      <c r="P118" s="132"/>
      <c r="Q118" s="132"/>
      <c r="R118" s="160"/>
      <c r="S118" s="132"/>
      <c r="T118" s="132"/>
      <c r="U118" s="30"/>
      <c r="V118" s="30"/>
      <c r="AX118" s="31"/>
      <c r="AY118" s="31"/>
    </row>
    <row r="119" spans="13:51">
      <c r="M119" s="131"/>
      <c r="N119" s="131"/>
      <c r="O119" s="132"/>
      <c r="P119" s="132"/>
      <c r="Q119" s="132"/>
      <c r="R119" s="159"/>
      <c r="S119" s="132"/>
      <c r="T119" s="132"/>
      <c r="U119" s="30"/>
      <c r="V119" s="30"/>
      <c r="AX119" s="31"/>
      <c r="AY119" s="31"/>
    </row>
    <row r="120" spans="13:51">
      <c r="M120" s="131"/>
      <c r="N120" s="131"/>
      <c r="O120" s="132"/>
      <c r="P120" s="132"/>
      <c r="Q120" s="132"/>
      <c r="R120" s="160"/>
      <c r="S120" s="132"/>
      <c r="T120" s="132"/>
      <c r="U120" s="30"/>
      <c r="V120" s="30"/>
      <c r="AX120" s="31"/>
      <c r="AY120" s="31"/>
    </row>
    <row r="121" spans="13:51">
      <c r="M121" s="131"/>
      <c r="N121" s="131"/>
      <c r="O121" s="132"/>
      <c r="P121" s="132"/>
      <c r="Q121" s="132"/>
      <c r="R121" s="159"/>
      <c r="S121" s="132"/>
      <c r="T121" s="132"/>
      <c r="U121" s="30"/>
      <c r="V121" s="30"/>
      <c r="AX121" s="31"/>
      <c r="AY121" s="31"/>
    </row>
    <row r="122" spans="13:51">
      <c r="M122" s="131"/>
      <c r="N122" s="131"/>
      <c r="O122" s="132"/>
      <c r="P122" s="132"/>
      <c r="Q122" s="132"/>
      <c r="R122" s="160"/>
      <c r="S122" s="132"/>
      <c r="T122" s="132"/>
      <c r="U122" s="30"/>
      <c r="V122" s="30"/>
      <c r="AX122" s="31"/>
      <c r="AY122" s="31"/>
    </row>
    <row r="123" spans="13:51">
      <c r="M123" s="131"/>
      <c r="N123" s="131"/>
      <c r="O123" s="132"/>
      <c r="P123" s="132"/>
      <c r="Q123" s="132"/>
      <c r="R123" s="159"/>
      <c r="S123" s="132"/>
      <c r="T123" s="132"/>
      <c r="U123" s="30"/>
      <c r="V123" s="30"/>
      <c r="AX123" s="31"/>
      <c r="AY123" s="31"/>
    </row>
    <row r="124" spans="13:51">
      <c r="M124" s="131"/>
      <c r="N124" s="131"/>
      <c r="O124" s="132"/>
      <c r="P124" s="132"/>
      <c r="Q124" s="132"/>
      <c r="R124" s="160"/>
      <c r="S124" s="132"/>
      <c r="T124" s="132"/>
      <c r="U124" s="30"/>
      <c r="V124" s="30"/>
      <c r="AX124" s="31"/>
      <c r="AY124" s="31"/>
    </row>
    <row r="125" spans="13:51">
      <c r="M125" s="131"/>
      <c r="N125" s="131"/>
      <c r="O125" s="132"/>
      <c r="P125" s="132"/>
      <c r="Q125" s="132"/>
      <c r="R125" s="159"/>
      <c r="S125" s="132"/>
      <c r="T125" s="132"/>
      <c r="U125" s="30"/>
      <c r="V125" s="30"/>
      <c r="AX125" s="31"/>
      <c r="AY125" s="31"/>
    </row>
    <row r="126" spans="13:51">
      <c r="M126" s="131"/>
      <c r="N126" s="131"/>
      <c r="O126" s="132"/>
      <c r="P126" s="132"/>
      <c r="Q126" s="132"/>
      <c r="R126" s="160"/>
      <c r="S126" s="132"/>
      <c r="T126" s="132"/>
      <c r="U126" s="30"/>
      <c r="V126" s="30"/>
      <c r="AX126" s="31"/>
      <c r="AY126" s="31"/>
    </row>
    <row r="127" spans="13:51">
      <c r="M127" s="131"/>
      <c r="N127" s="131"/>
      <c r="O127" s="132"/>
      <c r="P127" s="132"/>
      <c r="Q127" s="132"/>
      <c r="R127" s="159"/>
      <c r="S127" s="132"/>
      <c r="T127" s="132"/>
      <c r="U127" s="30"/>
      <c r="V127" s="30"/>
      <c r="AX127" s="31"/>
      <c r="AY127" s="31"/>
    </row>
    <row r="128" spans="13:51">
      <c r="M128" s="131"/>
      <c r="N128" s="131"/>
      <c r="O128" s="132"/>
      <c r="P128" s="132"/>
      <c r="Q128" s="132"/>
      <c r="R128" s="160"/>
      <c r="S128" s="132"/>
      <c r="T128" s="132"/>
      <c r="U128" s="30"/>
      <c r="V128" s="30"/>
      <c r="AX128" s="31"/>
      <c r="AY128" s="31"/>
    </row>
    <row r="129" spans="13:51">
      <c r="M129" s="131"/>
      <c r="N129" s="131"/>
      <c r="O129" s="132"/>
      <c r="P129" s="132"/>
      <c r="Q129" s="132"/>
      <c r="R129" s="159"/>
      <c r="S129" s="132"/>
      <c r="T129" s="132"/>
      <c r="U129" s="30"/>
      <c r="V129" s="30"/>
      <c r="AX129" s="31"/>
      <c r="AY129" s="31"/>
    </row>
    <row r="130" spans="13:51">
      <c r="M130" s="131"/>
      <c r="N130" s="131"/>
      <c r="O130" s="132"/>
      <c r="P130" s="132"/>
      <c r="Q130" s="132"/>
      <c r="R130" s="160"/>
      <c r="S130" s="132"/>
      <c r="T130" s="132"/>
      <c r="U130" s="30"/>
      <c r="V130" s="30"/>
      <c r="AX130" s="31"/>
      <c r="AY130" s="31"/>
    </row>
    <row r="131" spans="13:51">
      <c r="M131" s="131"/>
      <c r="N131" s="131"/>
      <c r="O131" s="132"/>
      <c r="P131" s="132"/>
      <c r="Q131" s="132"/>
      <c r="R131" s="159"/>
      <c r="S131" s="132"/>
      <c r="T131" s="132"/>
      <c r="U131" s="30"/>
      <c r="V131" s="30"/>
      <c r="AX131" s="31"/>
      <c r="AY131" s="31"/>
    </row>
    <row r="132" spans="13:51">
      <c r="M132" s="131"/>
      <c r="N132" s="131"/>
      <c r="O132" s="132"/>
      <c r="P132" s="132"/>
      <c r="Q132" s="132"/>
      <c r="R132" s="160"/>
      <c r="S132" s="132"/>
      <c r="T132" s="132"/>
      <c r="U132" s="30"/>
      <c r="V132" s="30"/>
      <c r="AX132" s="31"/>
      <c r="AY132" s="31"/>
    </row>
    <row r="133" spans="13:51">
      <c r="M133" s="131"/>
      <c r="N133" s="131"/>
      <c r="O133" s="132"/>
      <c r="P133" s="132"/>
      <c r="Q133" s="132"/>
      <c r="R133" s="159"/>
      <c r="S133" s="132"/>
      <c r="T133" s="132"/>
      <c r="U133" s="30"/>
      <c r="V133" s="30"/>
      <c r="AX133" s="31"/>
      <c r="AY133" s="31"/>
    </row>
    <row r="134" spans="13:51">
      <c r="M134" s="131"/>
      <c r="N134" s="131"/>
      <c r="O134" s="132"/>
      <c r="P134" s="132"/>
      <c r="Q134" s="132"/>
      <c r="R134" s="160"/>
      <c r="S134" s="132"/>
      <c r="T134" s="132"/>
      <c r="U134" s="30"/>
      <c r="V134" s="30"/>
      <c r="AX134" s="31"/>
      <c r="AY134" s="31"/>
    </row>
    <row r="135" spans="13:51">
      <c r="M135" s="131"/>
      <c r="N135" s="131"/>
      <c r="O135" s="132"/>
      <c r="P135" s="132"/>
      <c r="Q135" s="132"/>
      <c r="R135" s="159"/>
      <c r="S135" s="132"/>
      <c r="T135" s="132"/>
      <c r="U135" s="30"/>
      <c r="V135" s="30"/>
      <c r="AX135" s="31"/>
      <c r="AY135" s="31"/>
    </row>
    <row r="136" spans="13:51">
      <c r="M136" s="131"/>
      <c r="N136" s="131"/>
      <c r="O136" s="132"/>
      <c r="P136" s="132"/>
      <c r="Q136" s="132"/>
      <c r="R136" s="160"/>
      <c r="S136" s="132"/>
      <c r="T136" s="132"/>
      <c r="U136" s="30"/>
      <c r="V136" s="30"/>
      <c r="AX136" s="31"/>
      <c r="AY136" s="31"/>
    </row>
    <row r="137" spans="13:51">
      <c r="M137" s="131"/>
      <c r="N137" s="131"/>
      <c r="O137" s="132"/>
      <c r="P137" s="132"/>
      <c r="Q137" s="132"/>
      <c r="R137" s="159"/>
      <c r="S137" s="132"/>
      <c r="T137" s="132"/>
      <c r="U137" s="30"/>
      <c r="V137" s="30"/>
      <c r="AX137" s="31"/>
      <c r="AY137" s="31"/>
    </row>
    <row r="138" spans="13:51">
      <c r="U138" s="30"/>
      <c r="V138" s="30"/>
      <c r="AX138" s="31"/>
      <c r="AY138" s="31"/>
    </row>
  </sheetData>
  <phoneticPr fontId="31" type="noConversion"/>
  <pageMargins left="0.70866141732283472" right="0.70866141732283472" top="0.74803149606299213" bottom="0.74803149606299213" header="0.31496062992125984" footer="0.31496062992125984"/>
  <pageSetup paperSize="9" scale="76" fitToHeight="2" orientation="portrait" verticalDpi="597" r:id="rId1"/>
  <headerFooter alignWithMargins="0"/>
  <rowBreaks count="1" manualBreakCount="1">
    <brk id="44" max="5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indexed="44"/>
    <pageSetUpPr fitToPage="1"/>
  </sheetPr>
  <dimension ref="A1:AR558"/>
  <sheetViews>
    <sheetView showGridLines="0" showZeros="0" topLeftCell="A49" zoomScale="70" zoomScaleNormal="70" workbookViewId="0">
      <selection activeCell="D25" sqref="D25"/>
    </sheetView>
  </sheetViews>
  <sheetFormatPr defaultColWidth="11.42578125" defaultRowHeight="12.75"/>
  <cols>
    <col min="1" max="1" width="7.42578125" style="108" customWidth="1"/>
    <col min="2" max="2" width="46" style="105" customWidth="1"/>
    <col min="3" max="3" width="8" style="106" hidden="1" customWidth="1"/>
    <col min="4" max="4" width="11.85546875" style="106" customWidth="1"/>
    <col min="5" max="6" width="13.5703125" style="106" customWidth="1"/>
    <col min="7" max="7" width="13.5703125" style="106" hidden="1" customWidth="1"/>
    <col min="8" max="8" width="13.42578125" style="106" hidden="1" customWidth="1"/>
    <col min="9" max="9" width="13.42578125" style="67" hidden="1" customWidth="1"/>
    <col min="10" max="10" width="16.140625" style="107" hidden="1" customWidth="1"/>
    <col min="11" max="11" width="14.7109375" style="107" hidden="1" customWidth="1"/>
    <col min="12" max="13" width="11.42578125" style="74" hidden="1" customWidth="1"/>
    <col min="14" max="14" width="65.7109375" style="74" hidden="1" customWidth="1"/>
    <col min="15" max="16" width="11.42578125" style="74" hidden="1" customWidth="1"/>
    <col min="17" max="17" width="11.42578125" style="156" hidden="1" customWidth="1"/>
    <col min="18" max="20" width="11.42578125" style="74" hidden="1" customWidth="1"/>
    <col min="21" max="22" width="15.5703125" style="74" hidden="1" customWidth="1"/>
    <col min="23" max="23" width="11.42578125" style="74" hidden="1" customWidth="1"/>
    <col min="24" max="25" width="11.42578125" style="178" customWidth="1"/>
    <col min="26" max="43" width="11.42578125" style="74" customWidth="1"/>
    <col min="44" max="16384" width="11.42578125" style="75"/>
  </cols>
  <sheetData>
    <row r="1" spans="1:44" ht="15">
      <c r="A1" s="69" t="s">
        <v>74</v>
      </c>
      <c r="B1" s="70" t="s">
        <v>75</v>
      </c>
      <c r="C1" s="71" t="s">
        <v>76</v>
      </c>
      <c r="D1" s="71" t="s">
        <v>77</v>
      </c>
      <c r="E1" s="28" t="s">
        <v>61</v>
      </c>
      <c r="F1" s="28" t="s">
        <v>61</v>
      </c>
      <c r="G1" s="28" t="s">
        <v>61</v>
      </c>
      <c r="H1" s="28" t="s">
        <v>61</v>
      </c>
      <c r="I1" s="28" t="s">
        <v>61</v>
      </c>
      <c r="J1" s="72" t="s">
        <v>61</v>
      </c>
      <c r="K1" s="73" t="s">
        <v>61</v>
      </c>
      <c r="R1" s="156"/>
      <c r="AR1" s="74"/>
    </row>
    <row r="2" spans="1:44" ht="15">
      <c r="A2" s="76" t="s">
        <v>78</v>
      </c>
      <c r="B2" s="77"/>
      <c r="C2" s="78" t="s">
        <v>79</v>
      </c>
      <c r="D2" s="78" t="s">
        <v>80</v>
      </c>
      <c r="E2" s="34" t="s">
        <v>544</v>
      </c>
      <c r="F2" s="34" t="s">
        <v>537</v>
      </c>
      <c r="G2" s="34" t="s">
        <v>527</v>
      </c>
      <c r="H2" s="34" t="s">
        <v>526</v>
      </c>
      <c r="I2" s="34" t="s">
        <v>523</v>
      </c>
      <c r="J2" s="78" t="s">
        <v>521</v>
      </c>
      <c r="K2" s="34" t="s">
        <v>518</v>
      </c>
      <c r="R2" s="156"/>
      <c r="AR2" s="74"/>
    </row>
    <row r="3" spans="1:44" s="85" customFormat="1" ht="15">
      <c r="A3" s="80" t="s">
        <v>47</v>
      </c>
      <c r="B3" s="81" t="s">
        <v>81</v>
      </c>
      <c r="C3" s="82" t="s">
        <v>41</v>
      </c>
      <c r="D3" s="82" t="s">
        <v>41</v>
      </c>
      <c r="E3" s="38">
        <v>1</v>
      </c>
      <c r="F3" s="38">
        <v>2</v>
      </c>
      <c r="G3" s="38">
        <v>3</v>
      </c>
      <c r="H3" s="38">
        <v>3</v>
      </c>
      <c r="I3" s="38">
        <v>4</v>
      </c>
      <c r="J3" s="83">
        <v>5</v>
      </c>
      <c r="K3" s="83">
        <v>6</v>
      </c>
      <c r="L3" s="84"/>
      <c r="M3" s="84"/>
      <c r="N3" s="84"/>
      <c r="O3" s="84"/>
      <c r="P3" s="84"/>
      <c r="Q3" s="156"/>
      <c r="R3" s="157"/>
      <c r="S3" s="84"/>
      <c r="T3" s="84"/>
      <c r="U3" s="84"/>
      <c r="V3" s="84"/>
      <c r="W3" s="84"/>
      <c r="X3" s="179"/>
      <c r="Y3" s="179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</row>
    <row r="4" spans="1:44" s="85" customFormat="1" ht="15.75" thickBot="1">
      <c r="A4" s="86" t="s">
        <v>82</v>
      </c>
      <c r="B4" s="87" t="s">
        <v>217</v>
      </c>
      <c r="C4" s="88" t="s">
        <v>82</v>
      </c>
      <c r="D4" s="88" t="s">
        <v>82</v>
      </c>
      <c r="E4" s="45" t="s">
        <v>82</v>
      </c>
      <c r="F4" s="45" t="s">
        <v>82</v>
      </c>
      <c r="G4" s="45" t="s">
        <v>82</v>
      </c>
      <c r="H4" s="45" t="s">
        <v>82</v>
      </c>
      <c r="I4" s="45" t="s">
        <v>82</v>
      </c>
      <c r="J4" s="89" t="s">
        <v>82</v>
      </c>
      <c r="K4" s="89" t="s">
        <v>82</v>
      </c>
      <c r="L4" s="84"/>
      <c r="M4" s="84"/>
      <c r="N4" s="84"/>
      <c r="O4" s="84"/>
      <c r="P4" s="230">
        <v>43281</v>
      </c>
      <c r="Q4" s="161">
        <v>43100</v>
      </c>
      <c r="R4" s="158" t="s">
        <v>532</v>
      </c>
      <c r="S4" s="34" t="s">
        <v>527</v>
      </c>
      <c r="T4" s="34" t="s">
        <v>526</v>
      </c>
      <c r="U4" s="34" t="s">
        <v>523</v>
      </c>
      <c r="V4" s="78" t="s">
        <v>521</v>
      </c>
      <c r="W4" s="34" t="s">
        <v>518</v>
      </c>
      <c r="X4" s="179"/>
      <c r="Y4" s="179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</row>
    <row r="5" spans="1:44" s="95" customFormat="1" ht="24.95" customHeight="1">
      <c r="A5" s="90" t="s">
        <v>218</v>
      </c>
      <c r="B5" s="91" t="s">
        <v>524</v>
      </c>
      <c r="C5" s="92" t="s">
        <v>219</v>
      </c>
      <c r="D5" s="92"/>
      <c r="E5" s="93">
        <f t="shared" ref="E5" si="0">+E6+E7+E8+E9+E13+E14+E17+E20+E25+E28+E31+E34</f>
        <v>6199806.0999999996</v>
      </c>
      <c r="F5" s="93">
        <f t="shared" ref="F5:K5" si="1">+F6+F7+F8+F9+F13+F14+F17+F20+F25+F28+F31+F34</f>
        <v>10129892.67</v>
      </c>
      <c r="G5" s="93">
        <f t="shared" si="1"/>
        <v>9409665</v>
      </c>
      <c r="H5" s="93">
        <f t="shared" si="1"/>
        <v>179426</v>
      </c>
      <c r="I5" s="93">
        <f t="shared" si="1"/>
        <v>131293</v>
      </c>
      <c r="J5" s="93">
        <f t="shared" si="1"/>
        <v>209566</v>
      </c>
      <c r="K5" s="93">
        <f t="shared" si="1"/>
        <v>195552</v>
      </c>
      <c r="L5" s="94" t="s">
        <v>345</v>
      </c>
      <c r="M5" s="124" t="s">
        <v>218</v>
      </c>
      <c r="N5" s="124" t="s">
        <v>446</v>
      </c>
      <c r="O5" s="125">
        <v>83</v>
      </c>
      <c r="P5" s="231">
        <v>6195536.0300000003</v>
      </c>
      <c r="Q5" s="152">
        <v>10125621.5</v>
      </c>
      <c r="R5" s="159">
        <v>9720124.0099999998</v>
      </c>
      <c r="S5" s="152">
        <v>8590396.1300000008</v>
      </c>
      <c r="T5" s="146">
        <v>175155.51</v>
      </c>
      <c r="U5" s="137">
        <v>131291.76</v>
      </c>
      <c r="V5" s="137">
        <v>209565.38</v>
      </c>
      <c r="W5" s="137">
        <v>195551.94</v>
      </c>
      <c r="X5" s="180"/>
      <c r="Y5" s="180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</row>
    <row r="6" spans="1:44" s="95" customFormat="1" ht="30.2" customHeight="1">
      <c r="A6" s="56" t="s">
        <v>84</v>
      </c>
      <c r="B6" s="54" t="s">
        <v>220</v>
      </c>
      <c r="C6" s="96" t="s">
        <v>221</v>
      </c>
      <c r="D6" s="96"/>
      <c r="E6" s="93"/>
      <c r="F6" s="93"/>
      <c r="G6" s="93"/>
      <c r="H6" s="93"/>
      <c r="I6" s="93"/>
      <c r="J6" s="93"/>
      <c r="K6" s="93"/>
      <c r="L6" s="94"/>
      <c r="M6" s="126" t="s">
        <v>84</v>
      </c>
      <c r="N6" s="126" t="s">
        <v>220</v>
      </c>
      <c r="O6" s="127">
        <v>84</v>
      </c>
      <c r="P6" s="232">
        <v>0</v>
      </c>
      <c r="Q6" s="153">
        <v>0</v>
      </c>
      <c r="R6" s="160">
        <v>0</v>
      </c>
      <c r="S6" s="153">
        <v>0</v>
      </c>
      <c r="T6" s="147">
        <v>0</v>
      </c>
      <c r="U6" s="138">
        <v>0</v>
      </c>
      <c r="V6" s="138">
        <v>0</v>
      </c>
      <c r="W6" s="138">
        <v>0</v>
      </c>
      <c r="X6" s="180"/>
      <c r="Y6" s="180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</row>
    <row r="7" spans="1:44" s="95" customFormat="1" ht="24.95" customHeight="1">
      <c r="A7" s="53" t="s">
        <v>222</v>
      </c>
      <c r="B7" s="54" t="s">
        <v>223</v>
      </c>
      <c r="C7" s="96" t="s">
        <v>224</v>
      </c>
      <c r="D7" s="96"/>
      <c r="E7" s="93">
        <f t="shared" ref="E7:K7" si="2">ROUND(SUM(Q7),0)</f>
        <v>0</v>
      </c>
      <c r="F7" s="93">
        <f t="shared" si="2"/>
        <v>0</v>
      </c>
      <c r="G7" s="93">
        <f t="shared" si="2"/>
        <v>0</v>
      </c>
      <c r="H7" s="93">
        <f t="shared" si="2"/>
        <v>0</v>
      </c>
      <c r="I7" s="93">
        <f t="shared" si="2"/>
        <v>0</v>
      </c>
      <c r="J7" s="93">
        <f t="shared" si="2"/>
        <v>0</v>
      </c>
      <c r="K7" s="93">
        <f t="shared" si="2"/>
        <v>1516</v>
      </c>
      <c r="L7" s="94" t="s">
        <v>513</v>
      </c>
      <c r="M7" s="124" t="s">
        <v>88</v>
      </c>
      <c r="N7" s="124" t="s">
        <v>223</v>
      </c>
      <c r="O7" s="125">
        <v>85</v>
      </c>
      <c r="P7" s="231">
        <v>0</v>
      </c>
      <c r="Q7" s="152">
        <v>0</v>
      </c>
      <c r="R7" s="159">
        <v>0</v>
      </c>
      <c r="S7" s="152">
        <v>0</v>
      </c>
      <c r="T7" s="146">
        <v>0</v>
      </c>
      <c r="U7" s="137">
        <v>0</v>
      </c>
      <c r="V7" s="137">
        <v>0</v>
      </c>
      <c r="W7" s="137">
        <v>1515.63</v>
      </c>
      <c r="X7" s="180"/>
      <c r="Y7" s="180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</row>
    <row r="8" spans="1:44" s="98" customFormat="1" ht="30.2" customHeight="1">
      <c r="A8" s="56" t="s">
        <v>91</v>
      </c>
      <c r="B8" s="54" t="s">
        <v>225</v>
      </c>
      <c r="C8" s="96" t="s">
        <v>226</v>
      </c>
      <c r="D8" s="96"/>
      <c r="E8" s="93"/>
      <c r="F8" s="93"/>
      <c r="G8" s="93"/>
      <c r="H8" s="93"/>
      <c r="I8" s="93"/>
      <c r="J8" s="93"/>
      <c r="K8" s="93"/>
      <c r="L8" s="97"/>
      <c r="M8" s="126" t="s">
        <v>91</v>
      </c>
      <c r="N8" s="126" t="s">
        <v>225</v>
      </c>
      <c r="O8" s="127">
        <v>86</v>
      </c>
      <c r="P8" s="232">
        <v>0</v>
      </c>
      <c r="Q8" s="153">
        <v>0</v>
      </c>
      <c r="R8" s="160">
        <v>0</v>
      </c>
      <c r="S8" s="153">
        <v>0</v>
      </c>
      <c r="T8" s="147">
        <v>0</v>
      </c>
      <c r="U8" s="138">
        <v>0</v>
      </c>
      <c r="V8" s="138">
        <v>0</v>
      </c>
      <c r="W8" s="138">
        <v>0</v>
      </c>
      <c r="X8" s="181"/>
      <c r="Y8" s="181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</row>
    <row r="9" spans="1:44" s="95" customFormat="1" ht="24.95" customHeight="1">
      <c r="A9" s="53" t="s">
        <v>100</v>
      </c>
      <c r="B9" s="54" t="s">
        <v>227</v>
      </c>
      <c r="C9" s="96" t="s">
        <v>228</v>
      </c>
      <c r="D9" s="96"/>
      <c r="E9" s="93">
        <f t="shared" ref="E9" si="3">+E10+E11+E12</f>
        <v>135686</v>
      </c>
      <c r="F9" s="93">
        <f t="shared" ref="F9:K9" si="4">+F10+F11+F12</f>
        <v>48427</v>
      </c>
      <c r="G9" s="93">
        <f t="shared" si="4"/>
        <v>55063</v>
      </c>
      <c r="H9" s="93">
        <f t="shared" si="4"/>
        <v>65372</v>
      </c>
      <c r="I9" s="93">
        <f t="shared" si="4"/>
        <v>48512</v>
      </c>
      <c r="J9" s="93">
        <f t="shared" si="4"/>
        <v>42211</v>
      </c>
      <c r="K9" s="93">
        <f t="shared" si="4"/>
        <v>26292</v>
      </c>
      <c r="L9" s="94" t="s">
        <v>345</v>
      </c>
      <c r="M9" s="124" t="s">
        <v>100</v>
      </c>
      <c r="N9" s="124" t="s">
        <v>227</v>
      </c>
      <c r="O9" s="125">
        <v>87</v>
      </c>
      <c r="P9" s="231">
        <v>135685.89000000001</v>
      </c>
      <c r="Q9" s="152">
        <v>48427.13</v>
      </c>
      <c r="R9" s="159">
        <v>221890.38</v>
      </c>
      <c r="S9" s="152">
        <v>56231.12</v>
      </c>
      <c r="T9" s="146">
        <v>65372.02</v>
      </c>
      <c r="U9" s="137">
        <v>48512.33</v>
      </c>
      <c r="V9" s="137">
        <v>42210.5</v>
      </c>
      <c r="W9" s="137">
        <v>26291.62</v>
      </c>
      <c r="X9" s="180"/>
      <c r="Y9" s="180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</row>
    <row r="10" spans="1:44" s="98" customFormat="1" ht="28.5">
      <c r="A10" s="53" t="s">
        <v>94</v>
      </c>
      <c r="B10" s="54" t="s">
        <v>229</v>
      </c>
      <c r="C10" s="96" t="s">
        <v>230</v>
      </c>
      <c r="D10" s="96"/>
      <c r="E10" s="93">
        <f t="shared" ref="E10:K10" si="5">SUM(Q10)</f>
        <v>0</v>
      </c>
      <c r="F10" s="93">
        <f t="shared" si="5"/>
        <v>0</v>
      </c>
      <c r="G10" s="93">
        <f t="shared" si="5"/>
        <v>0</v>
      </c>
      <c r="H10" s="93">
        <f t="shared" si="5"/>
        <v>0</v>
      </c>
      <c r="I10" s="93">
        <f t="shared" si="5"/>
        <v>0</v>
      </c>
      <c r="J10" s="93">
        <f t="shared" si="5"/>
        <v>0</v>
      </c>
      <c r="K10" s="93">
        <f t="shared" si="5"/>
        <v>0</v>
      </c>
      <c r="L10" s="97" t="s">
        <v>514</v>
      </c>
      <c r="M10" s="126" t="s">
        <v>430</v>
      </c>
      <c r="N10" s="126" t="s">
        <v>229</v>
      </c>
      <c r="O10" s="127">
        <v>88</v>
      </c>
      <c r="P10" s="232">
        <v>0</v>
      </c>
      <c r="Q10" s="153">
        <v>0</v>
      </c>
      <c r="R10" s="160">
        <v>0</v>
      </c>
      <c r="S10" s="153">
        <v>0</v>
      </c>
      <c r="T10" s="147">
        <v>0</v>
      </c>
      <c r="U10" s="138">
        <v>0</v>
      </c>
      <c r="V10" s="138">
        <v>0</v>
      </c>
      <c r="W10" s="138">
        <v>0</v>
      </c>
      <c r="X10" s="181"/>
      <c r="Y10" s="181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</row>
    <row r="11" spans="1:44" s="98" customFormat="1" ht="24.95" customHeight="1">
      <c r="A11" s="57" t="s">
        <v>97</v>
      </c>
      <c r="B11" s="54" t="s">
        <v>231</v>
      </c>
      <c r="C11" s="96" t="s">
        <v>232</v>
      </c>
      <c r="D11" s="96" t="s">
        <v>322</v>
      </c>
      <c r="E11" s="93">
        <f>ROUND(SUM(P11),0)</f>
        <v>135686</v>
      </c>
      <c r="F11" s="93">
        <f>ROUND(SUM(Q11),0)</f>
        <v>48427</v>
      </c>
      <c r="G11" s="93">
        <f>ROUND(SUM(S11),0)-1166-2</f>
        <v>55063</v>
      </c>
      <c r="H11" s="93">
        <f>ROUND(SUM(T11),0)</f>
        <v>65372</v>
      </c>
      <c r="I11" s="93">
        <f>ROUND(SUM(U11),0)</f>
        <v>48512</v>
      </c>
      <c r="J11" s="93">
        <f>ROUND(SUM(V11),0)</f>
        <v>42211</v>
      </c>
      <c r="K11" s="93">
        <f>ROUND(SUM(W11),0)</f>
        <v>26292</v>
      </c>
      <c r="L11" s="97">
        <v>342</v>
      </c>
      <c r="M11" s="124" t="s">
        <v>329</v>
      </c>
      <c r="N11" s="124" t="s">
        <v>447</v>
      </c>
      <c r="O11" s="125">
        <v>89</v>
      </c>
      <c r="P11" s="231">
        <v>135685.89000000001</v>
      </c>
      <c r="Q11" s="152">
        <v>48427.13</v>
      </c>
      <c r="R11" s="159">
        <v>221890.38</v>
      </c>
      <c r="S11" s="152">
        <v>56231.12</v>
      </c>
      <c r="T11" s="146">
        <v>65372.02</v>
      </c>
      <c r="U11" s="137">
        <v>48512.33</v>
      </c>
      <c r="V11" s="137">
        <v>42210.5</v>
      </c>
      <c r="W11" s="137">
        <v>26291.62</v>
      </c>
      <c r="X11" s="181"/>
      <c r="Y11" s="181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</row>
    <row r="12" spans="1:44" s="98" customFormat="1" ht="24.95" customHeight="1">
      <c r="A12" s="53" t="s">
        <v>233</v>
      </c>
      <c r="B12" s="54" t="s">
        <v>234</v>
      </c>
      <c r="C12" s="96"/>
      <c r="D12" s="96"/>
      <c r="E12" s="93"/>
      <c r="F12" s="93"/>
      <c r="G12" s="93"/>
      <c r="H12" s="93"/>
      <c r="I12" s="93"/>
      <c r="J12" s="93"/>
      <c r="K12" s="93"/>
      <c r="L12" s="97"/>
      <c r="M12" s="126" t="s">
        <v>57</v>
      </c>
      <c r="N12" s="126" t="s">
        <v>448</v>
      </c>
      <c r="O12" s="127">
        <v>90</v>
      </c>
      <c r="P12" s="232">
        <v>0</v>
      </c>
      <c r="Q12" s="153">
        <v>0</v>
      </c>
      <c r="R12" s="160">
        <v>0</v>
      </c>
      <c r="S12" s="153">
        <v>0</v>
      </c>
      <c r="T12" s="147">
        <v>0</v>
      </c>
      <c r="U12" s="138">
        <v>0</v>
      </c>
      <c r="V12" s="138">
        <v>0</v>
      </c>
      <c r="W12" s="138">
        <v>0</v>
      </c>
      <c r="X12" s="181"/>
      <c r="Y12" s="181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</row>
    <row r="13" spans="1:44" s="95" customFormat="1" ht="30.2" customHeight="1">
      <c r="A13" s="56" t="s">
        <v>103</v>
      </c>
      <c r="B13" s="54" t="s">
        <v>235</v>
      </c>
      <c r="C13" s="96" t="s">
        <v>236</v>
      </c>
      <c r="D13" s="96"/>
      <c r="E13" s="93"/>
      <c r="F13" s="93"/>
      <c r="G13" s="93"/>
      <c r="H13" s="93"/>
      <c r="I13" s="93"/>
      <c r="J13" s="93"/>
      <c r="K13" s="93"/>
      <c r="L13" s="94"/>
      <c r="M13" s="124" t="s">
        <v>103</v>
      </c>
      <c r="N13" s="124" t="s">
        <v>449</v>
      </c>
      <c r="O13" s="125">
        <v>91</v>
      </c>
      <c r="P13" s="231">
        <v>0</v>
      </c>
      <c r="Q13" s="152">
        <v>0</v>
      </c>
      <c r="R13" s="159">
        <v>0</v>
      </c>
      <c r="S13" s="152">
        <v>0</v>
      </c>
      <c r="T13" s="146">
        <v>0</v>
      </c>
      <c r="U13" s="137">
        <v>0</v>
      </c>
      <c r="V13" s="137">
        <v>0</v>
      </c>
      <c r="W13" s="137">
        <v>0</v>
      </c>
      <c r="X13" s="180"/>
      <c r="Y13" s="180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</row>
    <row r="14" spans="1:44" s="95" customFormat="1" ht="24.95" customHeight="1">
      <c r="A14" s="53" t="s">
        <v>109</v>
      </c>
      <c r="B14" s="54" t="s">
        <v>104</v>
      </c>
      <c r="C14" s="96" t="s">
        <v>237</v>
      </c>
      <c r="D14" s="96"/>
      <c r="E14" s="93">
        <f>SUM(E15:E16)</f>
        <v>0</v>
      </c>
      <c r="F14" s="93">
        <f>SUM(F15:F16)</f>
        <v>0</v>
      </c>
      <c r="G14" s="93">
        <f>SUM(G15:G16)</f>
        <v>0</v>
      </c>
      <c r="H14" s="93"/>
      <c r="I14" s="93"/>
      <c r="J14" s="93"/>
      <c r="K14" s="93"/>
      <c r="L14" s="94"/>
      <c r="M14" s="126" t="s">
        <v>109</v>
      </c>
      <c r="N14" s="126" t="s">
        <v>104</v>
      </c>
      <c r="O14" s="127">
        <v>92</v>
      </c>
      <c r="P14" s="232">
        <v>0</v>
      </c>
      <c r="Q14" s="153">
        <v>0</v>
      </c>
      <c r="R14" s="160">
        <v>0</v>
      </c>
      <c r="S14" s="153">
        <v>0</v>
      </c>
      <c r="T14" s="147">
        <v>0</v>
      </c>
      <c r="U14" s="138">
        <v>0</v>
      </c>
      <c r="V14" s="138">
        <v>0</v>
      </c>
      <c r="W14" s="138">
        <v>0</v>
      </c>
      <c r="X14" s="180"/>
      <c r="Y14" s="180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</row>
    <row r="15" spans="1:44" s="95" customFormat="1" ht="24.95" customHeight="1">
      <c r="A15" s="53" t="s">
        <v>94</v>
      </c>
      <c r="B15" s="54" t="s">
        <v>105</v>
      </c>
      <c r="C15" s="96" t="s">
        <v>238</v>
      </c>
      <c r="D15" s="96"/>
      <c r="E15" s="93"/>
      <c r="F15" s="93"/>
      <c r="G15" s="93"/>
      <c r="H15" s="93"/>
      <c r="I15" s="93"/>
      <c r="J15" s="93"/>
      <c r="K15" s="93"/>
      <c r="L15" s="94"/>
      <c r="M15" s="124" t="s">
        <v>430</v>
      </c>
      <c r="N15" s="124" t="s">
        <v>105</v>
      </c>
      <c r="O15" s="125">
        <v>93</v>
      </c>
      <c r="P15" s="231">
        <v>0</v>
      </c>
      <c r="Q15" s="152">
        <v>0</v>
      </c>
      <c r="R15" s="159">
        <v>0</v>
      </c>
      <c r="S15" s="152">
        <v>0</v>
      </c>
      <c r="T15" s="146">
        <v>0</v>
      </c>
      <c r="U15" s="137">
        <v>0</v>
      </c>
      <c r="V15" s="137">
        <v>0</v>
      </c>
      <c r="W15" s="137">
        <v>0</v>
      </c>
      <c r="X15" s="180"/>
      <c r="Y15" s="180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</row>
    <row r="16" spans="1:44" s="95" customFormat="1" ht="24.95" customHeight="1">
      <c r="A16" s="53" t="s">
        <v>97</v>
      </c>
      <c r="B16" s="54" t="s">
        <v>107</v>
      </c>
      <c r="C16" s="96" t="s">
        <v>239</v>
      </c>
      <c r="D16" s="96"/>
      <c r="E16" s="93"/>
      <c r="F16" s="93"/>
      <c r="G16" s="93"/>
      <c r="H16" s="93"/>
      <c r="I16" s="93"/>
      <c r="J16" s="93"/>
      <c r="K16" s="93"/>
      <c r="L16" s="94"/>
      <c r="M16" s="126" t="s">
        <v>329</v>
      </c>
      <c r="N16" s="126" t="s">
        <v>107</v>
      </c>
      <c r="O16" s="127">
        <v>94</v>
      </c>
      <c r="P16" s="232">
        <v>0</v>
      </c>
      <c r="Q16" s="153">
        <v>0</v>
      </c>
      <c r="R16" s="160">
        <v>0</v>
      </c>
      <c r="S16" s="153">
        <v>0</v>
      </c>
      <c r="T16" s="147">
        <v>0</v>
      </c>
      <c r="U16" s="138">
        <v>0</v>
      </c>
      <c r="V16" s="138">
        <v>0</v>
      </c>
      <c r="W16" s="138">
        <v>0</v>
      </c>
      <c r="X16" s="180"/>
      <c r="Y16" s="180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</row>
    <row r="17" spans="1:44" s="95" customFormat="1" ht="24.95" customHeight="1">
      <c r="A17" s="53" t="s">
        <v>112</v>
      </c>
      <c r="B17" s="54" t="s">
        <v>240</v>
      </c>
      <c r="C17" s="96" t="s">
        <v>241</v>
      </c>
      <c r="D17" s="96" t="s">
        <v>87</v>
      </c>
      <c r="E17" s="93">
        <f>SUM(E18:E19)</f>
        <v>5845138.4299999997</v>
      </c>
      <c r="F17" s="93">
        <f>SUM(F18:F19)</f>
        <v>9850000</v>
      </c>
      <c r="G17" s="93">
        <f>SUM(G18:G19)</f>
        <v>9018600</v>
      </c>
      <c r="H17" s="93">
        <f>SUM(H18)</f>
        <v>0</v>
      </c>
      <c r="I17" s="93">
        <f>SUM(I18)</f>
        <v>0</v>
      </c>
      <c r="J17" s="93">
        <f>SUM(J18)</f>
        <v>0</v>
      </c>
      <c r="K17" s="93">
        <f>SUM(K18)</f>
        <v>0</v>
      </c>
      <c r="L17" s="94" t="s">
        <v>345</v>
      </c>
      <c r="M17" s="124" t="s">
        <v>112</v>
      </c>
      <c r="N17" s="124" t="s">
        <v>240</v>
      </c>
      <c r="O17" s="125">
        <v>95</v>
      </c>
      <c r="P17" s="231">
        <v>5845138.4299999997</v>
      </c>
      <c r="Q17" s="152">
        <v>9850000</v>
      </c>
      <c r="R17" s="159">
        <v>9310000</v>
      </c>
      <c r="S17" s="152">
        <v>8203600</v>
      </c>
      <c r="T17" s="146">
        <v>0</v>
      </c>
      <c r="U17" s="137">
        <v>0</v>
      </c>
      <c r="V17" s="137">
        <v>0</v>
      </c>
      <c r="W17" s="137">
        <v>0</v>
      </c>
      <c r="X17" s="180"/>
      <c r="Y17" s="180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</row>
    <row r="18" spans="1:44" s="95" customFormat="1" ht="30.2" customHeight="1">
      <c r="A18" s="53" t="s">
        <v>94</v>
      </c>
      <c r="B18" s="54" t="s">
        <v>242</v>
      </c>
      <c r="C18" s="96" t="s">
        <v>243</v>
      </c>
      <c r="D18" s="96"/>
      <c r="E18" s="93">
        <f>SUM(P18)</f>
        <v>625000</v>
      </c>
      <c r="F18" s="93">
        <f>SUM(Q18)</f>
        <v>5310000</v>
      </c>
      <c r="G18" s="93">
        <v>815000</v>
      </c>
      <c r="H18" s="93">
        <f>ROUND(SUM(T18),0)</f>
        <v>0</v>
      </c>
      <c r="I18" s="93">
        <f>ROUND(SUM(U18),0)</f>
        <v>0</v>
      </c>
      <c r="J18" s="93">
        <f>ROUND(SUM(V18),0)</f>
        <v>0</v>
      </c>
      <c r="K18" s="93">
        <f>ROUND(SUM(W18),0)</f>
        <v>0</v>
      </c>
      <c r="L18" s="94" t="s">
        <v>515</v>
      </c>
      <c r="M18" s="126" t="s">
        <v>430</v>
      </c>
      <c r="N18" s="126" t="s">
        <v>242</v>
      </c>
      <c r="O18" s="127">
        <v>96</v>
      </c>
      <c r="P18" s="232">
        <v>625000</v>
      </c>
      <c r="Q18" s="153">
        <v>5310000</v>
      </c>
      <c r="R18" s="160">
        <v>0</v>
      </c>
      <c r="S18" s="153">
        <v>0</v>
      </c>
      <c r="T18" s="147">
        <v>0</v>
      </c>
      <c r="U18" s="138">
        <v>0</v>
      </c>
      <c r="V18" s="138">
        <v>0</v>
      </c>
      <c r="W18" s="138">
        <v>0</v>
      </c>
      <c r="X18" s="180"/>
      <c r="Y18" s="180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</row>
    <row r="19" spans="1:44" s="95" customFormat="1" ht="24.95" customHeight="1">
      <c r="A19" s="53" t="s">
        <v>97</v>
      </c>
      <c r="B19" s="54" t="s">
        <v>244</v>
      </c>
      <c r="C19" s="96" t="s">
        <v>245</v>
      </c>
      <c r="D19" s="96"/>
      <c r="E19" s="93">
        <f>SUM(P19)</f>
        <v>5220138.43</v>
      </c>
      <c r="F19" s="93">
        <f>SUM(Q19)</f>
        <v>4540000</v>
      </c>
      <c r="G19" s="93">
        <f>SUM(S18:S19)-815000</f>
        <v>8203600</v>
      </c>
      <c r="H19" s="93"/>
      <c r="I19" s="93"/>
      <c r="J19" s="93"/>
      <c r="K19" s="93"/>
      <c r="L19" s="94"/>
      <c r="M19" s="124" t="s">
        <v>329</v>
      </c>
      <c r="N19" s="124" t="s">
        <v>244</v>
      </c>
      <c r="O19" s="125">
        <v>97</v>
      </c>
      <c r="P19" s="231">
        <v>5220138.43</v>
      </c>
      <c r="Q19" s="152">
        <v>4540000</v>
      </c>
      <c r="R19" s="159">
        <v>9310000</v>
      </c>
      <c r="S19" s="152">
        <f>8203600+815000</f>
        <v>9018600</v>
      </c>
      <c r="T19" s="146">
        <v>0</v>
      </c>
      <c r="U19" s="137">
        <v>0</v>
      </c>
      <c r="V19" s="137">
        <v>0</v>
      </c>
      <c r="W19" s="137">
        <v>0</v>
      </c>
      <c r="X19" s="180"/>
      <c r="Y19" s="180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</row>
    <row r="20" spans="1:44" s="95" customFormat="1" ht="24.95" customHeight="1">
      <c r="A20" s="99" t="s">
        <v>134</v>
      </c>
      <c r="B20" s="100" t="s">
        <v>246</v>
      </c>
      <c r="C20" s="96" t="s">
        <v>247</v>
      </c>
      <c r="D20" s="96"/>
      <c r="E20" s="93">
        <f t="shared" ref="E20" si="6">+E21+E22+E23+E24</f>
        <v>124502</v>
      </c>
      <c r="F20" s="93">
        <f t="shared" ref="F20:K20" si="7">+F21+F22+F23+F24</f>
        <v>136769</v>
      </c>
      <c r="G20" s="93">
        <f t="shared" si="7"/>
        <v>52609</v>
      </c>
      <c r="H20" s="93">
        <f t="shared" si="7"/>
        <v>49928</v>
      </c>
      <c r="I20" s="93">
        <f t="shared" si="7"/>
        <v>42434</v>
      </c>
      <c r="J20" s="93">
        <f t="shared" si="7"/>
        <v>69544</v>
      </c>
      <c r="K20" s="93">
        <f t="shared" si="7"/>
        <v>92555</v>
      </c>
      <c r="L20" s="94" t="s">
        <v>345</v>
      </c>
      <c r="M20" s="126" t="s">
        <v>134</v>
      </c>
      <c r="N20" s="126" t="s">
        <v>246</v>
      </c>
      <c r="O20" s="127">
        <v>98</v>
      </c>
      <c r="P20" s="232">
        <v>124502.54</v>
      </c>
      <c r="Q20" s="153">
        <v>136768.57</v>
      </c>
      <c r="R20" s="160">
        <v>69198.880000000005</v>
      </c>
      <c r="S20" s="153">
        <v>52608.63</v>
      </c>
      <c r="T20" s="147">
        <v>49927.79</v>
      </c>
      <c r="U20" s="138">
        <v>42433.32</v>
      </c>
      <c r="V20" s="138">
        <v>69544.350000000006</v>
      </c>
      <c r="W20" s="138">
        <v>92555.55</v>
      </c>
      <c r="X20" s="180"/>
      <c r="Y20" s="180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</row>
    <row r="21" spans="1:44" s="95" customFormat="1" ht="24.95" customHeight="1">
      <c r="A21" s="99" t="s">
        <v>209</v>
      </c>
      <c r="B21" s="100" t="s">
        <v>248</v>
      </c>
      <c r="C21" s="96"/>
      <c r="D21" s="96"/>
      <c r="E21" s="93"/>
      <c r="F21" s="93"/>
      <c r="G21" s="93"/>
      <c r="H21" s="93"/>
      <c r="I21" s="93"/>
      <c r="J21" s="93"/>
      <c r="K21" s="93"/>
      <c r="L21" s="94">
        <v>346</v>
      </c>
      <c r="M21" s="124" t="s">
        <v>430</v>
      </c>
      <c r="N21" s="124" t="s">
        <v>248</v>
      </c>
      <c r="O21" s="125">
        <v>99</v>
      </c>
      <c r="P21" s="231">
        <v>0</v>
      </c>
      <c r="Q21" s="152">
        <v>0</v>
      </c>
      <c r="R21" s="159">
        <v>0</v>
      </c>
      <c r="S21" s="152">
        <v>0</v>
      </c>
      <c r="T21" s="146">
        <v>0</v>
      </c>
      <c r="U21" s="137">
        <v>0</v>
      </c>
      <c r="V21" s="137">
        <v>0</v>
      </c>
      <c r="W21" s="137">
        <v>0</v>
      </c>
      <c r="X21" s="180"/>
      <c r="Y21" s="180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</row>
    <row r="22" spans="1:44" s="95" customFormat="1" ht="24.95" customHeight="1">
      <c r="A22" s="99" t="s">
        <v>249</v>
      </c>
      <c r="B22" s="100" t="s">
        <v>250</v>
      </c>
      <c r="C22" s="96"/>
      <c r="D22" s="96"/>
      <c r="E22" s="93"/>
      <c r="F22" s="93"/>
      <c r="G22" s="93"/>
      <c r="H22" s="93"/>
      <c r="I22" s="93"/>
      <c r="J22" s="93">
        <v>0</v>
      </c>
      <c r="K22" s="93"/>
      <c r="L22" s="94" t="s">
        <v>251</v>
      </c>
      <c r="M22" s="126" t="s">
        <v>329</v>
      </c>
      <c r="N22" s="126" t="s">
        <v>450</v>
      </c>
      <c r="O22" s="127">
        <v>100</v>
      </c>
      <c r="P22" s="232">
        <v>0</v>
      </c>
      <c r="Q22" s="153">
        <v>0</v>
      </c>
      <c r="R22" s="160">
        <v>0</v>
      </c>
      <c r="S22" s="153">
        <v>0</v>
      </c>
      <c r="T22" s="147">
        <v>0</v>
      </c>
      <c r="U22" s="138">
        <v>0</v>
      </c>
      <c r="V22" s="138">
        <v>0</v>
      </c>
      <c r="W22" s="138">
        <v>0</v>
      </c>
      <c r="X22" s="180"/>
      <c r="Y22" s="180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</row>
    <row r="23" spans="1:44" s="95" customFormat="1" ht="24.95" customHeight="1">
      <c r="A23" s="99" t="s">
        <v>233</v>
      </c>
      <c r="B23" s="100" t="s">
        <v>252</v>
      </c>
      <c r="C23" s="96"/>
      <c r="D23" s="96" t="s">
        <v>253</v>
      </c>
      <c r="E23" s="93">
        <f>ROUND(SUM(P23),0)</f>
        <v>89260</v>
      </c>
      <c r="F23" s="93">
        <f>ROUND(SUM(Q23),0)</f>
        <v>99807</v>
      </c>
      <c r="G23" s="93">
        <f t="shared" ref="G23:J24" si="8">ROUND(SUM(S23),0)</f>
        <v>37557</v>
      </c>
      <c r="H23" s="93">
        <f t="shared" si="8"/>
        <v>35129</v>
      </c>
      <c r="I23" s="93">
        <f t="shared" si="8"/>
        <v>30499</v>
      </c>
      <c r="J23" s="93">
        <f t="shared" si="8"/>
        <v>35692</v>
      </c>
      <c r="K23" s="93">
        <f>ROUND(SUM(W23),0)-1</f>
        <v>34660</v>
      </c>
      <c r="L23" s="94" t="s">
        <v>516</v>
      </c>
      <c r="M23" s="124" t="s">
        <v>57</v>
      </c>
      <c r="N23" s="124" t="s">
        <v>451</v>
      </c>
      <c r="O23" s="125">
        <v>101</v>
      </c>
      <c r="P23" s="231">
        <v>89260.25</v>
      </c>
      <c r="Q23" s="152">
        <v>99806.96</v>
      </c>
      <c r="R23" s="159">
        <v>47804.02</v>
      </c>
      <c r="S23" s="152">
        <v>37556.74</v>
      </c>
      <c r="T23" s="146">
        <v>35128.980000000003</v>
      </c>
      <c r="U23" s="137">
        <v>30498.78</v>
      </c>
      <c r="V23" s="137">
        <v>35692.239999999998</v>
      </c>
      <c r="W23" s="137">
        <v>34660.58</v>
      </c>
      <c r="X23" s="180"/>
      <c r="Y23" s="180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</row>
    <row r="24" spans="1:44" s="95" customFormat="1" ht="24.95" customHeight="1">
      <c r="A24" s="99" t="s">
        <v>254</v>
      </c>
      <c r="B24" s="100" t="s">
        <v>255</v>
      </c>
      <c r="C24" s="96"/>
      <c r="D24" s="96" t="s">
        <v>322</v>
      </c>
      <c r="E24" s="93">
        <f>ROUND(SUM(P24),0)</f>
        <v>35242</v>
      </c>
      <c r="F24" s="93">
        <f>ROUND(SUM(Q24),0)</f>
        <v>36962</v>
      </c>
      <c r="G24" s="93">
        <f t="shared" si="8"/>
        <v>15052</v>
      </c>
      <c r="H24" s="93">
        <f t="shared" si="8"/>
        <v>14799</v>
      </c>
      <c r="I24" s="93">
        <f t="shared" si="8"/>
        <v>11935</v>
      </c>
      <c r="J24" s="93">
        <f t="shared" si="8"/>
        <v>33852</v>
      </c>
      <c r="K24" s="93">
        <f>ROUND(SUM(W24),0)</f>
        <v>57895</v>
      </c>
      <c r="L24" s="94">
        <v>348</v>
      </c>
      <c r="M24" s="126" t="s">
        <v>348</v>
      </c>
      <c r="N24" s="126" t="s">
        <v>452</v>
      </c>
      <c r="O24" s="127">
        <v>102</v>
      </c>
      <c r="P24" s="232">
        <v>35242.29</v>
      </c>
      <c r="Q24" s="153">
        <v>36961.61</v>
      </c>
      <c r="R24" s="160">
        <v>21394.86</v>
      </c>
      <c r="S24" s="153">
        <v>15051.89</v>
      </c>
      <c r="T24" s="147">
        <v>14798.81</v>
      </c>
      <c r="U24" s="138">
        <v>11934.54</v>
      </c>
      <c r="V24" s="138">
        <v>33852.11</v>
      </c>
      <c r="W24" s="138">
        <v>57894.97</v>
      </c>
      <c r="X24" s="180"/>
      <c r="Y24" s="180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</row>
    <row r="25" spans="1:44" s="95" customFormat="1" ht="24.95" customHeight="1">
      <c r="A25" s="99" t="s">
        <v>146</v>
      </c>
      <c r="B25" s="100" t="s">
        <v>529</v>
      </c>
      <c r="C25" s="96"/>
      <c r="D25" s="96"/>
      <c r="E25" s="93">
        <f t="shared" ref="E25" si="9">SUM(E26:E27)</f>
        <v>0</v>
      </c>
      <c r="F25" s="93">
        <f t="shared" ref="F25:K25" si="10">SUM(F26:F27)</f>
        <v>0</v>
      </c>
      <c r="G25" s="93">
        <f t="shared" si="10"/>
        <v>204072</v>
      </c>
      <c r="H25" s="93">
        <f t="shared" si="10"/>
        <v>0</v>
      </c>
      <c r="I25" s="93">
        <f t="shared" si="10"/>
        <v>0</v>
      </c>
      <c r="J25" s="93">
        <f t="shared" si="10"/>
        <v>0</v>
      </c>
      <c r="K25" s="93">
        <f t="shared" si="10"/>
        <v>0</v>
      </c>
      <c r="L25" s="94"/>
      <c r="M25" s="124" t="s">
        <v>146</v>
      </c>
      <c r="N25" s="124" t="s">
        <v>256</v>
      </c>
      <c r="O25" s="125">
        <v>103</v>
      </c>
      <c r="P25" s="231">
        <v>0</v>
      </c>
      <c r="Q25" s="152">
        <v>0</v>
      </c>
      <c r="R25" s="159">
        <v>103100</v>
      </c>
      <c r="S25" s="152">
        <v>204072</v>
      </c>
      <c r="T25" s="146">
        <v>0</v>
      </c>
      <c r="U25" s="137">
        <v>0</v>
      </c>
      <c r="V25" s="137">
        <v>0</v>
      </c>
      <c r="W25" s="137">
        <v>0</v>
      </c>
      <c r="X25" s="180"/>
      <c r="Y25" s="180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</row>
    <row r="26" spans="1:44" s="95" customFormat="1" ht="24.95" customHeight="1">
      <c r="A26" s="99" t="s">
        <v>94</v>
      </c>
      <c r="B26" s="100" t="s">
        <v>530</v>
      </c>
      <c r="C26" s="96"/>
      <c r="D26" s="96"/>
      <c r="E26" s="93"/>
      <c r="F26" s="93"/>
      <c r="G26" s="93"/>
      <c r="H26" s="93"/>
      <c r="I26" s="93"/>
      <c r="J26" s="93"/>
      <c r="K26" s="93"/>
      <c r="L26" s="94"/>
      <c r="M26" s="126" t="s">
        <v>430</v>
      </c>
      <c r="N26" s="126" t="s">
        <v>443</v>
      </c>
      <c r="O26" s="127">
        <v>104</v>
      </c>
      <c r="P26" s="232">
        <v>0</v>
      </c>
      <c r="Q26" s="153">
        <v>0</v>
      </c>
      <c r="R26" s="160">
        <v>0</v>
      </c>
      <c r="S26" s="153">
        <v>0</v>
      </c>
      <c r="T26" s="147">
        <v>0</v>
      </c>
      <c r="U26" s="138">
        <v>0</v>
      </c>
      <c r="V26" s="138">
        <v>0</v>
      </c>
      <c r="W26" s="138">
        <v>0</v>
      </c>
      <c r="X26" s="180"/>
      <c r="Y26" s="180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</row>
    <row r="27" spans="1:44" s="95" customFormat="1" ht="24.95" customHeight="1">
      <c r="A27" s="99" t="s">
        <v>97</v>
      </c>
      <c r="B27" s="100" t="s">
        <v>531</v>
      </c>
      <c r="C27" s="96"/>
      <c r="D27" s="96"/>
      <c r="E27" s="93">
        <f>ROUND(SUM(P27),0)</f>
        <v>0</v>
      </c>
      <c r="F27" s="93">
        <f>ROUND(SUM(Q27),0)</f>
        <v>0</v>
      </c>
      <c r="G27" s="93">
        <f>ROUND(SUM(S27),0)</f>
        <v>204072</v>
      </c>
      <c r="H27" s="93">
        <f>ROUND(SUM(T27),0)</f>
        <v>0</v>
      </c>
      <c r="I27" s="93">
        <f>ROUND(SUM(U27),0)</f>
        <v>0</v>
      </c>
      <c r="J27" s="93">
        <f>ROUND(SUM(V27),0)</f>
        <v>0</v>
      </c>
      <c r="K27" s="93">
        <f>ROUND(SUM(W27),0)</f>
        <v>0</v>
      </c>
      <c r="L27" s="94">
        <v>353</v>
      </c>
      <c r="M27" s="124" t="s">
        <v>329</v>
      </c>
      <c r="N27" s="124" t="s">
        <v>442</v>
      </c>
      <c r="O27" s="125">
        <v>105</v>
      </c>
      <c r="P27" s="231">
        <v>0</v>
      </c>
      <c r="Q27" s="152">
        <v>0</v>
      </c>
      <c r="R27" s="159">
        <v>103100</v>
      </c>
      <c r="S27" s="152">
        <v>204072</v>
      </c>
      <c r="T27" s="146">
        <v>0</v>
      </c>
      <c r="U27" s="137">
        <v>0</v>
      </c>
      <c r="V27" s="137">
        <v>0</v>
      </c>
      <c r="W27" s="137">
        <v>0</v>
      </c>
      <c r="X27" s="180"/>
      <c r="Y27" s="180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</row>
    <row r="28" spans="1:44" s="95" customFormat="1" ht="24.95" customHeight="1">
      <c r="A28" s="99" t="s">
        <v>159</v>
      </c>
      <c r="B28" s="100" t="s">
        <v>453</v>
      </c>
      <c r="C28" s="96" t="s">
        <v>257</v>
      </c>
      <c r="D28" s="96" t="s">
        <v>259</v>
      </c>
      <c r="E28" s="93">
        <f t="shared" ref="E28" si="11">SUM(E29:E30)</f>
        <v>27985</v>
      </c>
      <c r="F28" s="93">
        <f t="shared" ref="F28:K28" si="12">SUM(F29:F30)</f>
        <v>36773</v>
      </c>
      <c r="G28" s="93">
        <f t="shared" si="12"/>
        <v>22577</v>
      </c>
      <c r="H28" s="93">
        <f t="shared" si="12"/>
        <v>23711</v>
      </c>
      <c r="I28" s="93">
        <f t="shared" si="12"/>
        <v>18759</v>
      </c>
      <c r="J28" s="93">
        <f t="shared" si="12"/>
        <v>29143</v>
      </c>
      <c r="K28" s="93">
        <f t="shared" si="12"/>
        <v>27802</v>
      </c>
      <c r="L28" s="94"/>
      <c r="M28" s="126" t="s">
        <v>159</v>
      </c>
      <c r="N28" s="126" t="s">
        <v>453</v>
      </c>
      <c r="O28" s="127">
        <v>106</v>
      </c>
      <c r="P28" s="232">
        <v>27985.22</v>
      </c>
      <c r="Q28" s="153">
        <v>36773.18</v>
      </c>
      <c r="R28" s="160">
        <v>11120.83</v>
      </c>
      <c r="S28" s="153">
        <v>22577.53</v>
      </c>
      <c r="T28" s="147">
        <v>23711.59</v>
      </c>
      <c r="U28" s="138">
        <v>18758.099999999999</v>
      </c>
      <c r="V28" s="138">
        <v>29142.51</v>
      </c>
      <c r="W28" s="138">
        <v>27802.29</v>
      </c>
      <c r="X28" s="180"/>
      <c r="Y28" s="180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</row>
    <row r="29" spans="1:44" s="95" customFormat="1" ht="24.95" customHeight="1">
      <c r="A29" s="53" t="s">
        <v>94</v>
      </c>
      <c r="B29" s="100" t="s">
        <v>258</v>
      </c>
      <c r="C29" s="96"/>
      <c r="D29" s="96"/>
      <c r="E29" s="93">
        <f>ROUND(SUM(P29),0)</f>
        <v>1446</v>
      </c>
      <c r="F29" s="93">
        <f>ROUND(SUM(Q29),0)</f>
        <v>1446</v>
      </c>
      <c r="G29" s="93">
        <f>ROUND(SUM(S29),0)</f>
        <v>984</v>
      </c>
      <c r="H29" s="93">
        <f>ROUND(SUM(T29),0)</f>
        <v>798</v>
      </c>
      <c r="I29" s="93">
        <f>ROUND(SUM(U29),0)</f>
        <v>699</v>
      </c>
      <c r="J29" s="93">
        <f>ROUND(SUM(V29),0)</f>
        <v>810</v>
      </c>
      <c r="K29" s="93">
        <f>ROUND(SUM(W29),0)</f>
        <v>863</v>
      </c>
      <c r="L29" s="94">
        <v>542</v>
      </c>
      <c r="M29" s="124" t="s">
        <v>430</v>
      </c>
      <c r="N29" s="124" t="s">
        <v>443</v>
      </c>
      <c r="O29" s="125">
        <v>107</v>
      </c>
      <c r="P29" s="231">
        <v>1446.3</v>
      </c>
      <c r="Q29" s="152">
        <v>1446.3</v>
      </c>
      <c r="R29" s="159">
        <v>984.21</v>
      </c>
      <c r="S29" s="152">
        <v>984.21</v>
      </c>
      <c r="T29" s="146">
        <v>798.03</v>
      </c>
      <c r="U29" s="137">
        <v>698.58</v>
      </c>
      <c r="V29" s="137">
        <v>809.56</v>
      </c>
      <c r="W29" s="137">
        <v>863.4</v>
      </c>
      <c r="X29" s="180"/>
      <c r="Y29" s="180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</row>
    <row r="30" spans="1:44" s="95" customFormat="1" ht="24.95" customHeight="1">
      <c r="A30" s="53" t="s">
        <v>97</v>
      </c>
      <c r="B30" s="100" t="s">
        <v>260</v>
      </c>
      <c r="C30" s="96"/>
      <c r="D30" s="96"/>
      <c r="E30" s="93">
        <f>ROUND(SUM(P30),0)</f>
        <v>26539</v>
      </c>
      <c r="F30" s="93">
        <f>ROUND(SUM(Q30),0)</f>
        <v>35327</v>
      </c>
      <c r="G30" s="93">
        <f>ROUND(SUM(S30),0)</f>
        <v>21593</v>
      </c>
      <c r="H30" s="93">
        <f>ROUND(SUM(T30),0)-1</f>
        <v>22913</v>
      </c>
      <c r="I30" s="93">
        <f>ROUND(SUM(U30),0)</f>
        <v>18060</v>
      </c>
      <c r="J30" s="93">
        <f>ROUND(SUM(V30),0)</f>
        <v>28333</v>
      </c>
      <c r="K30" s="93">
        <f>ROUND(SUM(W30),0)</f>
        <v>26939</v>
      </c>
      <c r="L30" s="94" t="s">
        <v>517</v>
      </c>
      <c r="M30" s="126" t="s">
        <v>329</v>
      </c>
      <c r="N30" s="126" t="s">
        <v>442</v>
      </c>
      <c r="O30" s="127">
        <v>108</v>
      </c>
      <c r="P30" s="232">
        <v>26538.92</v>
      </c>
      <c r="Q30" s="153">
        <v>35326.879999999997</v>
      </c>
      <c r="R30" s="160">
        <v>10136.620000000001</v>
      </c>
      <c r="S30" s="153">
        <v>21593.32</v>
      </c>
      <c r="T30" s="147">
        <v>22913.56</v>
      </c>
      <c r="U30" s="138">
        <v>18059.52</v>
      </c>
      <c r="V30" s="138">
        <v>28332.95</v>
      </c>
      <c r="W30" s="138">
        <v>26938.89</v>
      </c>
      <c r="X30" s="180"/>
      <c r="Y30" s="180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</row>
    <row r="31" spans="1:44" s="95" customFormat="1" ht="30.2" customHeight="1">
      <c r="A31" s="99" t="s">
        <v>169</v>
      </c>
      <c r="B31" s="100" t="s">
        <v>261</v>
      </c>
      <c r="C31" s="96" t="s">
        <v>262</v>
      </c>
      <c r="D31" s="96"/>
      <c r="E31" s="93"/>
      <c r="F31" s="93"/>
      <c r="G31" s="93"/>
      <c r="H31" s="93"/>
      <c r="I31" s="93"/>
      <c r="J31" s="93"/>
      <c r="K31" s="93"/>
      <c r="L31" s="94"/>
      <c r="M31" s="124" t="s">
        <v>169</v>
      </c>
      <c r="N31" s="124" t="s">
        <v>261</v>
      </c>
      <c r="O31" s="125">
        <v>109</v>
      </c>
      <c r="P31" s="231">
        <v>0</v>
      </c>
      <c r="Q31" s="152">
        <v>0</v>
      </c>
      <c r="R31" s="159">
        <v>0</v>
      </c>
      <c r="S31" s="152">
        <v>0</v>
      </c>
      <c r="T31" s="146">
        <v>0</v>
      </c>
      <c r="U31" s="137">
        <v>0</v>
      </c>
      <c r="V31" s="137">
        <v>0</v>
      </c>
      <c r="W31" s="137">
        <v>0</v>
      </c>
      <c r="X31" s="180"/>
      <c r="Y31" s="180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</row>
    <row r="32" spans="1:44" s="95" customFormat="1" ht="24.95" customHeight="1">
      <c r="A32" s="53" t="s">
        <v>94</v>
      </c>
      <c r="B32" s="100" t="s">
        <v>263</v>
      </c>
      <c r="C32" s="96"/>
      <c r="D32" s="96"/>
      <c r="E32" s="93"/>
      <c r="F32" s="93"/>
      <c r="G32" s="93"/>
      <c r="H32" s="93"/>
      <c r="I32" s="93"/>
      <c r="J32" s="93"/>
      <c r="K32" s="93"/>
      <c r="L32" s="94"/>
      <c r="M32" s="126" t="s">
        <v>430</v>
      </c>
      <c r="N32" s="126" t="s">
        <v>443</v>
      </c>
      <c r="O32" s="127">
        <v>110</v>
      </c>
      <c r="P32" s="232">
        <v>0</v>
      </c>
      <c r="Q32" s="153">
        <v>0</v>
      </c>
      <c r="R32" s="160">
        <v>0</v>
      </c>
      <c r="S32" s="153">
        <v>0</v>
      </c>
      <c r="T32" s="147">
        <v>0</v>
      </c>
      <c r="U32" s="138">
        <v>0</v>
      </c>
      <c r="V32" s="138">
        <v>0</v>
      </c>
      <c r="W32" s="138">
        <v>0</v>
      </c>
      <c r="X32" s="180"/>
      <c r="Y32" s="180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</row>
    <row r="33" spans="1:44" s="95" customFormat="1" ht="24.95" customHeight="1">
      <c r="A33" s="53" t="s">
        <v>97</v>
      </c>
      <c r="B33" s="100" t="s">
        <v>264</v>
      </c>
      <c r="C33" s="96"/>
      <c r="D33" s="96"/>
      <c r="E33" s="93"/>
      <c r="F33" s="93"/>
      <c r="G33" s="93"/>
      <c r="H33" s="93"/>
      <c r="I33" s="93"/>
      <c r="J33" s="93"/>
      <c r="K33" s="93"/>
      <c r="L33" s="94"/>
      <c r="M33" s="124" t="s">
        <v>329</v>
      </c>
      <c r="N33" s="124" t="s">
        <v>442</v>
      </c>
      <c r="O33" s="125">
        <v>111</v>
      </c>
      <c r="P33" s="231">
        <v>0</v>
      </c>
      <c r="Q33" s="152">
        <v>0</v>
      </c>
      <c r="R33" s="159">
        <v>0</v>
      </c>
      <c r="S33" s="152">
        <v>0</v>
      </c>
      <c r="T33" s="146">
        <v>0</v>
      </c>
      <c r="U33" s="137">
        <v>0</v>
      </c>
      <c r="V33" s="137">
        <v>0</v>
      </c>
      <c r="W33" s="137">
        <v>0</v>
      </c>
      <c r="X33" s="180"/>
      <c r="Y33" s="180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</row>
    <row r="34" spans="1:44" s="95" customFormat="1" ht="24.95" customHeight="1">
      <c r="A34" s="99" t="s">
        <v>174</v>
      </c>
      <c r="B34" s="100" t="s">
        <v>265</v>
      </c>
      <c r="C34" s="96" t="s">
        <v>266</v>
      </c>
      <c r="D34" s="96" t="s">
        <v>322</v>
      </c>
      <c r="E34" s="93">
        <f t="shared" ref="E34" si="13">SUM(E35:E36)</f>
        <v>66494.67</v>
      </c>
      <c r="F34" s="93">
        <f t="shared" ref="F34:K34" si="14">SUM(F35:F36)</f>
        <v>57923.67</v>
      </c>
      <c r="G34" s="93">
        <f t="shared" si="14"/>
        <v>56744</v>
      </c>
      <c r="H34" s="93">
        <f t="shared" si="14"/>
        <v>40415</v>
      </c>
      <c r="I34" s="93">
        <f t="shared" si="14"/>
        <v>21588</v>
      </c>
      <c r="J34" s="93">
        <f t="shared" si="14"/>
        <v>68668</v>
      </c>
      <c r="K34" s="93">
        <f t="shared" si="14"/>
        <v>47387</v>
      </c>
      <c r="L34" s="94" t="s">
        <v>345</v>
      </c>
      <c r="M34" s="126" t="s">
        <v>174</v>
      </c>
      <c r="N34" s="126" t="s">
        <v>265</v>
      </c>
      <c r="O34" s="127">
        <v>112</v>
      </c>
      <c r="P34" s="232">
        <v>62223.95</v>
      </c>
      <c r="Q34" s="153">
        <v>53652.62</v>
      </c>
      <c r="R34" s="160">
        <v>4813.92</v>
      </c>
      <c r="S34" s="153">
        <v>51306.85</v>
      </c>
      <c r="T34" s="147">
        <v>36144.11</v>
      </c>
      <c r="U34" s="138">
        <v>21588.01</v>
      </c>
      <c r="V34" s="138">
        <v>68668.02</v>
      </c>
      <c r="W34" s="138">
        <v>47386.85</v>
      </c>
      <c r="X34" s="180"/>
      <c r="Y34" s="180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</row>
    <row r="35" spans="1:44" s="95" customFormat="1" ht="24.95" customHeight="1">
      <c r="A35" s="53" t="s">
        <v>94</v>
      </c>
      <c r="B35" s="100" t="s">
        <v>267</v>
      </c>
      <c r="C35" s="96"/>
      <c r="D35" s="96"/>
      <c r="E35" s="93"/>
      <c r="F35" s="93"/>
      <c r="G35" s="93"/>
      <c r="H35" s="93"/>
      <c r="I35" s="93"/>
      <c r="J35" s="93"/>
      <c r="K35" s="93"/>
      <c r="L35" s="94"/>
      <c r="M35" s="124" t="s">
        <v>430</v>
      </c>
      <c r="N35" s="124" t="s">
        <v>443</v>
      </c>
      <c r="O35" s="125">
        <v>113</v>
      </c>
      <c r="P35" s="231">
        <v>0</v>
      </c>
      <c r="Q35" s="152">
        <v>0</v>
      </c>
      <c r="R35" s="159">
        <v>0</v>
      </c>
      <c r="S35" s="152">
        <v>0</v>
      </c>
      <c r="T35" s="146">
        <v>0</v>
      </c>
      <c r="U35" s="137">
        <v>0</v>
      </c>
      <c r="V35" s="137">
        <v>0</v>
      </c>
      <c r="W35" s="137">
        <v>0</v>
      </c>
      <c r="X35" s="180"/>
      <c r="Y35" s="180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94"/>
      <c r="AR35" s="94"/>
    </row>
    <row r="36" spans="1:44" s="95" customFormat="1" ht="24.95" customHeight="1">
      <c r="A36" s="53" t="s">
        <v>97</v>
      </c>
      <c r="B36" s="100" t="s">
        <v>268</v>
      </c>
      <c r="C36" s="96"/>
      <c r="D36" s="82"/>
      <c r="E36" s="93">
        <f>ROUND(SUM(P36),0)+4270.67</f>
        <v>66494.67</v>
      </c>
      <c r="F36" s="93">
        <f>ROUND(SUM(Q36),0)+4270.67</f>
        <v>57923.67</v>
      </c>
      <c r="G36" s="93">
        <f>ROUND(SUM(S36),0)+4271+1166</f>
        <v>56744</v>
      </c>
      <c r="H36" s="93">
        <f>ROUND(SUM(T36),0)+4271</f>
        <v>40415</v>
      </c>
      <c r="I36" s="93">
        <f>ROUND(SUM(U36),0)</f>
        <v>21588</v>
      </c>
      <c r="J36" s="93">
        <f>ROUND(SUM(V36),0)</f>
        <v>68668</v>
      </c>
      <c r="K36" s="93">
        <f>ROUND(SUM(W36),0)</f>
        <v>47387</v>
      </c>
      <c r="L36" s="94" t="s">
        <v>269</v>
      </c>
      <c r="M36" s="126" t="s">
        <v>329</v>
      </c>
      <c r="N36" s="126" t="s">
        <v>442</v>
      </c>
      <c r="O36" s="127">
        <v>114</v>
      </c>
      <c r="P36" s="232">
        <v>62223.95</v>
      </c>
      <c r="Q36" s="163">
        <v>53652.62</v>
      </c>
      <c r="R36" s="160">
        <v>4813.92</v>
      </c>
      <c r="S36" s="153">
        <v>51306.85</v>
      </c>
      <c r="T36" s="149">
        <v>36144.11</v>
      </c>
      <c r="U36" s="138">
        <v>21588.01</v>
      </c>
      <c r="V36" s="138">
        <v>68668.02</v>
      </c>
      <c r="W36" s="138">
        <v>47386.85</v>
      </c>
      <c r="X36" s="180"/>
      <c r="Y36" s="180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94"/>
      <c r="AR36" s="94"/>
    </row>
    <row r="37" spans="1:44" s="95" customFormat="1" ht="30.2" customHeight="1">
      <c r="A37" s="99" t="s">
        <v>270</v>
      </c>
      <c r="B37" s="100" t="s">
        <v>271</v>
      </c>
      <c r="C37" s="96" t="s">
        <v>272</v>
      </c>
      <c r="D37" s="96"/>
      <c r="E37" s="93">
        <f>+E38+E41+E42+E45+E46+E52+E53+E54</f>
        <v>1854124</v>
      </c>
      <c r="F37" s="93">
        <f t="shared" ref="F37:K37" si="15">+F38+F41+F42+F45+F46+F52+F53+F54</f>
        <v>1763061</v>
      </c>
      <c r="G37" s="93">
        <f t="shared" si="15"/>
        <v>1654378</v>
      </c>
      <c r="H37" s="93">
        <f t="shared" si="15"/>
        <v>1576571</v>
      </c>
      <c r="I37" s="93">
        <f t="shared" si="15"/>
        <v>1545592</v>
      </c>
      <c r="J37" s="93">
        <f t="shared" si="15"/>
        <v>1542756</v>
      </c>
      <c r="K37" s="93">
        <f t="shared" si="15"/>
        <v>1546695</v>
      </c>
      <c r="L37" s="94"/>
      <c r="M37" s="124" t="s">
        <v>270</v>
      </c>
      <c r="N37" s="124" t="s">
        <v>454</v>
      </c>
      <c r="O37" s="125">
        <v>115</v>
      </c>
      <c r="P37" s="231">
        <v>1854124.07</v>
      </c>
      <c r="Q37" s="152">
        <v>1764028.16</v>
      </c>
      <c r="R37" s="159">
        <v>1679837.38</v>
      </c>
      <c r="S37" s="152">
        <v>1654377.57</v>
      </c>
      <c r="T37" s="146">
        <v>1576570.89</v>
      </c>
      <c r="U37" s="137">
        <v>1545591.97</v>
      </c>
      <c r="V37" s="137">
        <v>1542756.21</v>
      </c>
      <c r="W37" s="137">
        <v>1546694.97</v>
      </c>
      <c r="X37" s="180"/>
      <c r="Y37" s="180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</row>
    <row r="38" spans="1:44" s="95" customFormat="1" ht="24.95" customHeight="1">
      <c r="A38" s="99" t="s">
        <v>184</v>
      </c>
      <c r="B38" s="100" t="s">
        <v>273</v>
      </c>
      <c r="C38" s="96" t="s">
        <v>274</v>
      </c>
      <c r="D38" s="96" t="s">
        <v>277</v>
      </c>
      <c r="E38" s="93">
        <f t="shared" ref="E38" si="16">+E39+E40</f>
        <v>1992000</v>
      </c>
      <c r="F38" s="93">
        <f t="shared" ref="F38:K38" si="17">+F39+F40</f>
        <v>1992000</v>
      </c>
      <c r="G38" s="93">
        <f t="shared" si="17"/>
        <v>1992000</v>
      </c>
      <c r="H38" s="93">
        <f t="shared" si="17"/>
        <v>1992000</v>
      </c>
      <c r="I38" s="93">
        <f t="shared" si="17"/>
        <v>1992000</v>
      </c>
      <c r="J38" s="93">
        <f t="shared" si="17"/>
        <v>1992000</v>
      </c>
      <c r="K38" s="93">
        <f t="shared" si="17"/>
        <v>1992000</v>
      </c>
      <c r="L38" s="94"/>
      <c r="M38" s="126" t="s">
        <v>184</v>
      </c>
      <c r="N38" s="126" t="s">
        <v>273</v>
      </c>
      <c r="O38" s="127">
        <v>116</v>
      </c>
      <c r="P38" s="232">
        <v>1992000</v>
      </c>
      <c r="Q38" s="153">
        <v>1992000</v>
      </c>
      <c r="R38" s="160">
        <v>1992000</v>
      </c>
      <c r="S38" s="153">
        <v>1992000</v>
      </c>
      <c r="T38" s="147">
        <v>1992000</v>
      </c>
      <c r="U38" s="138">
        <v>1992000</v>
      </c>
      <c r="V38" s="138">
        <v>1992000</v>
      </c>
      <c r="W38" s="138">
        <v>1992000</v>
      </c>
      <c r="X38" s="180"/>
      <c r="Y38" s="180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4"/>
      <c r="AR38" s="94"/>
    </row>
    <row r="39" spans="1:44" s="95" customFormat="1" ht="24.95" customHeight="1">
      <c r="A39" s="99" t="s">
        <v>94</v>
      </c>
      <c r="B39" s="100" t="s">
        <v>275</v>
      </c>
      <c r="C39" s="96" t="s">
        <v>276</v>
      </c>
      <c r="D39" s="96"/>
      <c r="E39" s="93">
        <f t="shared" ref="E39:K39" si="18">ROUND(SUM(Q39),0)</f>
        <v>1992000</v>
      </c>
      <c r="F39" s="93">
        <f t="shared" si="18"/>
        <v>1992000</v>
      </c>
      <c r="G39" s="93">
        <f t="shared" si="18"/>
        <v>1992000</v>
      </c>
      <c r="H39" s="93">
        <f t="shared" si="18"/>
        <v>1992000</v>
      </c>
      <c r="I39" s="93">
        <f t="shared" si="18"/>
        <v>1992000</v>
      </c>
      <c r="J39" s="93">
        <f t="shared" si="18"/>
        <v>1992000</v>
      </c>
      <c r="K39" s="93">
        <f t="shared" si="18"/>
        <v>1992000</v>
      </c>
      <c r="L39" s="94">
        <v>375.56099999999998</v>
      </c>
      <c r="M39" s="124" t="s">
        <v>430</v>
      </c>
      <c r="N39" s="124" t="s">
        <v>275</v>
      </c>
      <c r="O39" s="125">
        <v>117</v>
      </c>
      <c r="P39" s="231">
        <v>1992000</v>
      </c>
      <c r="Q39" s="152">
        <v>1992000</v>
      </c>
      <c r="R39" s="159">
        <v>1992000</v>
      </c>
      <c r="S39" s="152">
        <v>1992000</v>
      </c>
      <c r="T39" s="146">
        <v>1992000</v>
      </c>
      <c r="U39" s="137">
        <v>1992000</v>
      </c>
      <c r="V39" s="137">
        <v>1992000</v>
      </c>
      <c r="W39" s="137">
        <v>1992000</v>
      </c>
      <c r="X39" s="180"/>
      <c r="Y39" s="180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94"/>
      <c r="AR39" s="94"/>
    </row>
    <row r="40" spans="1:44" s="95" customFormat="1" ht="24.95" customHeight="1">
      <c r="A40" s="99" t="s">
        <v>97</v>
      </c>
      <c r="B40" s="100" t="s">
        <v>278</v>
      </c>
      <c r="C40" s="96" t="s">
        <v>279</v>
      </c>
      <c r="D40" s="96"/>
      <c r="E40" s="93"/>
      <c r="F40" s="93"/>
      <c r="G40" s="93"/>
      <c r="H40" s="93"/>
      <c r="I40" s="93"/>
      <c r="J40" s="93"/>
      <c r="K40" s="93"/>
      <c r="L40" s="94"/>
      <c r="M40" s="126" t="s">
        <v>329</v>
      </c>
      <c r="N40" s="126" t="s">
        <v>455</v>
      </c>
      <c r="O40" s="127">
        <v>118</v>
      </c>
      <c r="P40" s="232">
        <v>0</v>
      </c>
      <c r="Q40" s="153">
        <v>0</v>
      </c>
      <c r="R40" s="160">
        <v>0</v>
      </c>
      <c r="S40" s="153">
        <v>0</v>
      </c>
      <c r="T40" s="147">
        <v>0</v>
      </c>
      <c r="U40" s="138">
        <v>0</v>
      </c>
      <c r="V40" s="138">
        <v>0</v>
      </c>
      <c r="W40" s="138">
        <v>0</v>
      </c>
      <c r="X40" s="180"/>
      <c r="Y40" s="180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94"/>
      <c r="AO40" s="94"/>
      <c r="AP40" s="94"/>
      <c r="AQ40" s="94"/>
      <c r="AR40" s="94"/>
    </row>
    <row r="41" spans="1:44" s="95" customFormat="1" ht="24.95" customHeight="1">
      <c r="A41" s="99" t="s">
        <v>200</v>
      </c>
      <c r="B41" s="100" t="s">
        <v>280</v>
      </c>
      <c r="C41" s="96" t="s">
        <v>281</v>
      </c>
      <c r="D41" s="96"/>
      <c r="E41" s="93"/>
      <c r="F41" s="93"/>
      <c r="G41" s="93"/>
      <c r="H41" s="93"/>
      <c r="I41" s="93"/>
      <c r="J41" s="93"/>
      <c r="K41" s="93"/>
      <c r="L41" s="94"/>
      <c r="M41" s="124" t="s">
        <v>200</v>
      </c>
      <c r="N41" s="124" t="s">
        <v>456</v>
      </c>
      <c r="O41" s="125">
        <v>119</v>
      </c>
      <c r="P41" s="231">
        <v>0</v>
      </c>
      <c r="Q41" s="152">
        <v>0</v>
      </c>
      <c r="R41" s="159">
        <v>0</v>
      </c>
      <c r="S41" s="152">
        <v>0</v>
      </c>
      <c r="T41" s="146">
        <v>0</v>
      </c>
      <c r="U41" s="137">
        <v>0</v>
      </c>
      <c r="V41" s="137">
        <v>0</v>
      </c>
      <c r="W41" s="137">
        <v>0</v>
      </c>
      <c r="X41" s="180"/>
      <c r="Y41" s="180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94"/>
      <c r="AR41" s="94"/>
    </row>
    <row r="42" spans="1:44" s="95" customFormat="1" ht="24.95" customHeight="1">
      <c r="A42" s="99" t="s">
        <v>282</v>
      </c>
      <c r="B42" s="100" t="s">
        <v>283</v>
      </c>
      <c r="C42" s="96" t="s">
        <v>284</v>
      </c>
      <c r="D42" s="96"/>
      <c r="E42" s="93"/>
      <c r="F42" s="93"/>
      <c r="G42" s="93"/>
      <c r="H42" s="93"/>
      <c r="I42" s="93"/>
      <c r="J42" s="93"/>
      <c r="K42" s="93"/>
      <c r="L42" s="94"/>
      <c r="M42" s="126" t="s">
        <v>282</v>
      </c>
      <c r="N42" s="126" t="s">
        <v>283</v>
      </c>
      <c r="O42" s="127">
        <v>120</v>
      </c>
      <c r="P42" s="232">
        <v>0</v>
      </c>
      <c r="Q42" s="153">
        <v>0</v>
      </c>
      <c r="R42" s="160">
        <v>0</v>
      </c>
      <c r="S42" s="153">
        <v>0</v>
      </c>
      <c r="T42" s="147">
        <v>0</v>
      </c>
      <c r="U42" s="138">
        <v>0</v>
      </c>
      <c r="V42" s="138">
        <v>0</v>
      </c>
      <c r="W42" s="138">
        <v>0</v>
      </c>
      <c r="X42" s="180"/>
      <c r="Y42" s="180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  <c r="AN42" s="94"/>
      <c r="AO42" s="94"/>
      <c r="AP42" s="94"/>
      <c r="AQ42" s="94"/>
      <c r="AR42" s="94"/>
    </row>
    <row r="43" spans="1:44" s="95" customFormat="1" ht="24.95" customHeight="1">
      <c r="A43" s="99" t="s">
        <v>94</v>
      </c>
      <c r="B43" s="100" t="s">
        <v>285</v>
      </c>
      <c r="C43" s="96" t="s">
        <v>286</v>
      </c>
      <c r="D43" s="96"/>
      <c r="E43" s="93"/>
      <c r="F43" s="93"/>
      <c r="G43" s="93"/>
      <c r="H43" s="93"/>
      <c r="I43" s="93"/>
      <c r="J43" s="93"/>
      <c r="K43" s="93"/>
      <c r="L43" s="94"/>
      <c r="M43" s="124" t="s">
        <v>430</v>
      </c>
      <c r="N43" s="124" t="s">
        <v>285</v>
      </c>
      <c r="O43" s="125">
        <v>121</v>
      </c>
      <c r="P43" s="231">
        <v>0</v>
      </c>
      <c r="Q43" s="152">
        <v>0</v>
      </c>
      <c r="R43" s="159">
        <v>0</v>
      </c>
      <c r="S43" s="152">
        <v>0</v>
      </c>
      <c r="T43" s="146">
        <v>0</v>
      </c>
      <c r="U43" s="137">
        <v>0</v>
      </c>
      <c r="V43" s="137">
        <v>0</v>
      </c>
      <c r="W43" s="137">
        <v>0</v>
      </c>
      <c r="X43" s="180"/>
      <c r="Y43" s="180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94"/>
      <c r="AR43" s="94"/>
    </row>
    <row r="44" spans="1:44" s="95" customFormat="1" ht="24.95" customHeight="1">
      <c r="A44" s="99" t="s">
        <v>97</v>
      </c>
      <c r="B44" s="100" t="s">
        <v>287</v>
      </c>
      <c r="C44" s="96" t="s">
        <v>288</v>
      </c>
      <c r="D44" s="96"/>
      <c r="E44" s="93"/>
      <c r="F44" s="93"/>
      <c r="G44" s="93"/>
      <c r="H44" s="93"/>
      <c r="I44" s="93"/>
      <c r="J44" s="93"/>
      <c r="K44" s="93"/>
      <c r="L44" s="94"/>
      <c r="M44" s="126" t="s">
        <v>329</v>
      </c>
      <c r="N44" s="126" t="s">
        <v>287</v>
      </c>
      <c r="O44" s="127">
        <v>122</v>
      </c>
      <c r="P44" s="232">
        <v>0</v>
      </c>
      <c r="Q44" s="153">
        <v>0</v>
      </c>
      <c r="R44" s="160">
        <v>0</v>
      </c>
      <c r="S44" s="153">
        <v>0</v>
      </c>
      <c r="T44" s="147">
        <v>0</v>
      </c>
      <c r="U44" s="138">
        <v>0</v>
      </c>
      <c r="V44" s="138">
        <v>0</v>
      </c>
      <c r="W44" s="138">
        <v>0</v>
      </c>
      <c r="X44" s="180"/>
      <c r="Y44" s="180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/>
      <c r="AR44" s="94"/>
    </row>
    <row r="45" spans="1:44" s="95" customFormat="1" ht="24.95" customHeight="1">
      <c r="A45" s="99" t="s">
        <v>207</v>
      </c>
      <c r="B45" s="100" t="s">
        <v>289</v>
      </c>
      <c r="C45" s="96" t="s">
        <v>290</v>
      </c>
      <c r="D45" s="96" t="s">
        <v>291</v>
      </c>
      <c r="E45" s="93">
        <f>ROUND(SUM(P45),0)</f>
        <v>52405</v>
      </c>
      <c r="F45" s="93">
        <f t="shared" ref="F45:K45" si="19">ROUND(SUM(R45),0)</f>
        <v>41536</v>
      </c>
      <c r="G45" s="93">
        <f t="shared" si="19"/>
        <v>33756</v>
      </c>
      <c r="H45" s="93">
        <f t="shared" si="19"/>
        <v>30658</v>
      </c>
      <c r="I45" s="93">
        <f t="shared" si="19"/>
        <v>30374</v>
      </c>
      <c r="J45" s="93">
        <f t="shared" si="19"/>
        <v>30374</v>
      </c>
      <c r="K45" s="93">
        <f t="shared" si="19"/>
        <v>30374</v>
      </c>
      <c r="L45" s="94">
        <v>551</v>
      </c>
      <c r="M45" s="124" t="s">
        <v>207</v>
      </c>
      <c r="N45" s="124" t="s">
        <v>289</v>
      </c>
      <c r="O45" s="125">
        <v>123</v>
      </c>
      <c r="P45" s="231">
        <v>52404.76</v>
      </c>
      <c r="Q45" s="152">
        <v>41536.36</v>
      </c>
      <c r="R45" s="159">
        <v>41536.36</v>
      </c>
      <c r="S45" s="152">
        <v>33755.69</v>
      </c>
      <c r="T45" s="146">
        <v>30657.79</v>
      </c>
      <c r="U45" s="137">
        <v>30374.19</v>
      </c>
      <c r="V45" s="137">
        <v>30374.19</v>
      </c>
      <c r="W45" s="137">
        <v>30374.19</v>
      </c>
      <c r="X45" s="180"/>
      <c r="Y45" s="180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  <c r="AN45" s="94"/>
      <c r="AO45" s="94"/>
      <c r="AP45" s="94"/>
      <c r="AQ45" s="94"/>
      <c r="AR45" s="94"/>
    </row>
    <row r="46" spans="1:44" s="95" customFormat="1" ht="24.95" customHeight="1">
      <c r="A46" s="99" t="s">
        <v>292</v>
      </c>
      <c r="B46" s="100" t="s">
        <v>293</v>
      </c>
      <c r="C46" s="96" t="s">
        <v>294</v>
      </c>
      <c r="D46" s="96"/>
      <c r="E46" s="93"/>
      <c r="F46" s="93"/>
      <c r="G46" s="93"/>
      <c r="H46" s="93"/>
      <c r="I46" s="93"/>
      <c r="J46" s="93"/>
      <c r="K46" s="93"/>
      <c r="L46" s="94"/>
      <c r="M46" s="126" t="s">
        <v>292</v>
      </c>
      <c r="N46" s="126" t="s">
        <v>457</v>
      </c>
      <c r="O46" s="127">
        <v>124</v>
      </c>
      <c r="P46" s="232">
        <v>0</v>
      </c>
      <c r="Q46" s="153">
        <v>0</v>
      </c>
      <c r="R46" s="160">
        <v>0</v>
      </c>
      <c r="S46" s="153">
        <v>0</v>
      </c>
      <c r="T46" s="147">
        <v>0</v>
      </c>
      <c r="U46" s="138">
        <v>0</v>
      </c>
      <c r="V46" s="138">
        <v>0</v>
      </c>
      <c r="W46" s="138">
        <v>0</v>
      </c>
      <c r="X46" s="180"/>
      <c r="Y46" s="180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  <c r="AN46" s="94"/>
      <c r="AO46" s="94"/>
      <c r="AP46" s="94"/>
      <c r="AQ46" s="94"/>
      <c r="AR46" s="94"/>
    </row>
    <row r="47" spans="1:44" s="95" customFormat="1" ht="24.95" customHeight="1">
      <c r="A47" s="99" t="s">
        <v>94</v>
      </c>
      <c r="B47" s="100" t="s">
        <v>295</v>
      </c>
      <c r="C47" s="96" t="s">
        <v>296</v>
      </c>
      <c r="D47" s="96"/>
      <c r="E47" s="93"/>
      <c r="F47" s="93"/>
      <c r="G47" s="93"/>
      <c r="H47" s="93"/>
      <c r="I47" s="93"/>
      <c r="J47" s="93"/>
      <c r="K47" s="93"/>
      <c r="L47" s="94"/>
      <c r="M47" s="124" t="s">
        <v>430</v>
      </c>
      <c r="N47" s="124" t="s">
        <v>458</v>
      </c>
      <c r="O47" s="125">
        <v>125</v>
      </c>
      <c r="P47" s="231">
        <v>0</v>
      </c>
      <c r="Q47" s="152">
        <v>0</v>
      </c>
      <c r="R47" s="159">
        <v>0</v>
      </c>
      <c r="S47" s="152">
        <v>0</v>
      </c>
      <c r="T47" s="146">
        <v>0</v>
      </c>
      <c r="U47" s="137">
        <v>0</v>
      </c>
      <c r="V47" s="137">
        <v>0</v>
      </c>
      <c r="W47" s="137">
        <v>0</v>
      </c>
      <c r="X47" s="180"/>
      <c r="Y47" s="180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94"/>
      <c r="AR47" s="94"/>
    </row>
    <row r="48" spans="1:44" s="95" customFormat="1" ht="24.95" customHeight="1">
      <c r="A48" s="99" t="s">
        <v>249</v>
      </c>
      <c r="B48" s="100" t="s">
        <v>297</v>
      </c>
      <c r="C48" s="96" t="s">
        <v>298</v>
      </c>
      <c r="D48" s="96"/>
      <c r="E48" s="93"/>
      <c r="F48" s="93"/>
      <c r="G48" s="93"/>
      <c r="H48" s="93"/>
      <c r="I48" s="93"/>
      <c r="J48" s="93"/>
      <c r="K48" s="93"/>
      <c r="L48" s="94"/>
      <c r="M48" s="126" t="s">
        <v>329</v>
      </c>
      <c r="N48" s="126" t="s">
        <v>459</v>
      </c>
      <c r="O48" s="127">
        <v>126</v>
      </c>
      <c r="P48" s="232">
        <v>0</v>
      </c>
      <c r="Q48" s="153">
        <v>0</v>
      </c>
      <c r="R48" s="160">
        <v>0</v>
      </c>
      <c r="S48" s="153">
        <v>0</v>
      </c>
      <c r="T48" s="147">
        <v>0</v>
      </c>
      <c r="U48" s="138">
        <v>0</v>
      </c>
      <c r="V48" s="138">
        <v>0</v>
      </c>
      <c r="W48" s="138">
        <v>0</v>
      </c>
      <c r="X48" s="180"/>
      <c r="Y48" s="180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4"/>
      <c r="AP48" s="94"/>
      <c r="AQ48" s="94"/>
      <c r="AR48" s="94"/>
    </row>
    <row r="49" spans="1:44" s="95" customFormat="1" ht="24.95" customHeight="1">
      <c r="A49" s="99" t="s">
        <v>233</v>
      </c>
      <c r="B49" s="100" t="s">
        <v>299</v>
      </c>
      <c r="C49" s="96" t="s">
        <v>300</v>
      </c>
      <c r="D49" s="96"/>
      <c r="E49" s="93"/>
      <c r="F49" s="93"/>
      <c r="G49" s="93"/>
      <c r="H49" s="93"/>
      <c r="I49" s="93"/>
      <c r="J49" s="93"/>
      <c r="K49" s="93"/>
      <c r="L49" s="94"/>
      <c r="M49" s="124" t="s">
        <v>57</v>
      </c>
      <c r="N49" s="124" t="s">
        <v>460</v>
      </c>
      <c r="O49" s="125">
        <v>127</v>
      </c>
      <c r="P49" s="231">
        <v>0</v>
      </c>
      <c r="Q49" s="152">
        <v>0</v>
      </c>
      <c r="R49" s="159">
        <v>0</v>
      </c>
      <c r="S49" s="152">
        <v>0</v>
      </c>
      <c r="T49" s="146">
        <v>0</v>
      </c>
      <c r="U49" s="137">
        <v>0</v>
      </c>
      <c r="V49" s="137">
        <v>0</v>
      </c>
      <c r="W49" s="137">
        <v>0</v>
      </c>
      <c r="X49" s="180"/>
      <c r="Y49" s="180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</row>
    <row r="50" spans="1:44" s="95" customFormat="1" ht="30.2" customHeight="1">
      <c r="A50" s="101" t="s">
        <v>301</v>
      </c>
      <c r="B50" s="100" t="s">
        <v>302</v>
      </c>
      <c r="C50" s="96" t="s">
        <v>303</v>
      </c>
      <c r="D50" s="96"/>
      <c r="E50" s="93"/>
      <c r="F50" s="93"/>
      <c r="G50" s="93"/>
      <c r="H50" s="93"/>
      <c r="I50" s="93"/>
      <c r="J50" s="93"/>
      <c r="K50" s="93"/>
      <c r="L50" s="94"/>
      <c r="M50" s="126" t="s">
        <v>348</v>
      </c>
      <c r="N50" s="126" t="s">
        <v>461</v>
      </c>
      <c r="O50" s="127">
        <v>128</v>
      </c>
      <c r="P50" s="232">
        <v>0</v>
      </c>
      <c r="Q50" s="153">
        <v>0</v>
      </c>
      <c r="R50" s="160">
        <v>0</v>
      </c>
      <c r="S50" s="153">
        <v>0</v>
      </c>
      <c r="T50" s="147">
        <v>0</v>
      </c>
      <c r="U50" s="138">
        <v>0</v>
      </c>
      <c r="V50" s="138">
        <v>0</v>
      </c>
      <c r="W50" s="138">
        <v>0</v>
      </c>
      <c r="X50" s="180"/>
      <c r="Y50" s="180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</row>
    <row r="51" spans="1:44" s="95" customFormat="1" ht="30.2" customHeight="1">
      <c r="A51" s="102" t="s">
        <v>304</v>
      </c>
      <c r="B51" s="100" t="s">
        <v>305</v>
      </c>
      <c r="C51" s="96" t="s">
        <v>306</v>
      </c>
      <c r="D51" s="96"/>
      <c r="E51" s="93"/>
      <c r="F51" s="93"/>
      <c r="G51" s="93"/>
      <c r="H51" s="93"/>
      <c r="I51" s="93"/>
      <c r="J51" s="93"/>
      <c r="K51" s="93"/>
      <c r="L51" s="94"/>
      <c r="M51" s="124" t="s">
        <v>462</v>
      </c>
      <c r="N51" s="124" t="s">
        <v>305</v>
      </c>
      <c r="O51" s="125">
        <v>129</v>
      </c>
      <c r="P51" s="231">
        <v>0</v>
      </c>
      <c r="Q51" s="152">
        <v>0</v>
      </c>
      <c r="R51" s="159">
        <v>0</v>
      </c>
      <c r="S51" s="152">
        <v>0</v>
      </c>
      <c r="T51" s="146">
        <v>0</v>
      </c>
      <c r="U51" s="137">
        <v>0</v>
      </c>
      <c r="V51" s="137">
        <v>0</v>
      </c>
      <c r="W51" s="137">
        <v>0</v>
      </c>
      <c r="X51" s="180"/>
      <c r="Y51" s="180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94"/>
      <c r="AM51" s="94"/>
      <c r="AN51" s="94"/>
      <c r="AO51" s="94"/>
      <c r="AP51" s="94"/>
      <c r="AQ51" s="94"/>
      <c r="AR51" s="94"/>
    </row>
    <row r="52" spans="1:44" s="95" customFormat="1" ht="30.2" customHeight="1">
      <c r="A52" s="102" t="s">
        <v>307</v>
      </c>
      <c r="B52" s="100" t="s">
        <v>308</v>
      </c>
      <c r="C52" s="96" t="s">
        <v>309</v>
      </c>
      <c r="D52" s="96" t="s">
        <v>291</v>
      </c>
      <c r="E52" s="59">
        <f>ROUND(SUM(P56),0)</f>
        <v>-281343</v>
      </c>
      <c r="F52" s="59">
        <f>ROUND(SUM(Q56),0)</f>
        <v>-379159</v>
      </c>
      <c r="G52" s="59">
        <f>ROUND(SUM(R52),0)</f>
        <v>-449185</v>
      </c>
      <c r="H52" s="59">
        <f>ROUND(SUM(S52),0)</f>
        <v>-477066</v>
      </c>
      <c r="I52" s="59">
        <f>ROUND(SUM(T52),0)</f>
        <v>-479618</v>
      </c>
      <c r="J52" s="59">
        <f>ROUND(SUM(U52),0)</f>
        <v>-475679</v>
      </c>
      <c r="K52" s="59">
        <f>ROUND(SUM(V52),0)</f>
        <v>-469793</v>
      </c>
      <c r="L52" s="94" t="s">
        <v>310</v>
      </c>
      <c r="M52" s="126" t="s">
        <v>307</v>
      </c>
      <c r="N52" s="126" t="s">
        <v>463</v>
      </c>
      <c r="O52" s="127">
        <v>130</v>
      </c>
      <c r="P52" s="232">
        <v>-281343.15999999997</v>
      </c>
      <c r="Q52" s="153">
        <v>-379158.79</v>
      </c>
      <c r="R52" s="153">
        <v>-449184.8</v>
      </c>
      <c r="S52" s="147">
        <v>-477065.82</v>
      </c>
      <c r="T52" s="138">
        <v>-479617.98</v>
      </c>
      <c r="U52" s="138">
        <v>-475679.22</v>
      </c>
      <c r="V52" s="138">
        <v>-469793.37</v>
      </c>
      <c r="W52" s="94"/>
      <c r="X52" s="180"/>
      <c r="Y52" s="180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</row>
    <row r="53" spans="1:44" s="95" customFormat="1" ht="27.75" customHeight="1">
      <c r="A53" s="99" t="s">
        <v>311</v>
      </c>
      <c r="B53" s="100" t="s">
        <v>312</v>
      </c>
      <c r="C53" s="96" t="s">
        <v>313</v>
      </c>
      <c r="D53" s="96"/>
      <c r="E53" s="93">
        <f>SUM(P57)</f>
        <v>0</v>
      </c>
      <c r="F53" s="93">
        <f>SUM(Q57)</f>
        <v>0</v>
      </c>
      <c r="G53" s="93">
        <f>SUM(R53)</f>
        <v>0</v>
      </c>
      <c r="H53" s="93">
        <f>SUM(S53)</f>
        <v>0</v>
      </c>
      <c r="I53" s="93">
        <f>SUM(T53)</f>
        <v>0</v>
      </c>
      <c r="J53" s="93">
        <f>SUM(U53)</f>
        <v>0</v>
      </c>
      <c r="K53" s="93">
        <f>SUM(V53)</f>
        <v>0</v>
      </c>
      <c r="L53" s="94"/>
      <c r="M53" s="124" t="s">
        <v>311</v>
      </c>
      <c r="N53" s="124" t="s">
        <v>464</v>
      </c>
      <c r="O53" s="125">
        <v>131</v>
      </c>
      <c r="P53" s="231">
        <v>0</v>
      </c>
      <c r="Q53" s="152">
        <v>0</v>
      </c>
      <c r="R53" s="152">
        <v>0</v>
      </c>
      <c r="S53" s="146">
        <v>0</v>
      </c>
      <c r="T53" s="137">
        <v>0</v>
      </c>
      <c r="U53" s="137">
        <v>0</v>
      </c>
      <c r="V53" s="137">
        <v>0</v>
      </c>
      <c r="W53" s="94"/>
      <c r="X53" s="180"/>
      <c r="Y53" s="180"/>
      <c r="Z53" s="94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4"/>
      <c r="AP53" s="94"/>
      <c r="AQ53" s="94"/>
    </row>
    <row r="54" spans="1:44" s="95" customFormat="1" ht="30.2" customHeight="1">
      <c r="A54" s="102" t="s">
        <v>314</v>
      </c>
      <c r="B54" s="100" t="s">
        <v>315</v>
      </c>
      <c r="C54" s="96" t="s">
        <v>316</v>
      </c>
      <c r="D54" s="96" t="s">
        <v>291</v>
      </c>
      <c r="E54" s="59">
        <f t="shared" ref="E54:K54" si="20">ROUND(SUM(P54),0)</f>
        <v>91062</v>
      </c>
      <c r="F54" s="59">
        <f t="shared" si="20"/>
        <v>108684</v>
      </c>
      <c r="G54" s="59">
        <f t="shared" si="20"/>
        <v>77807</v>
      </c>
      <c r="H54" s="59">
        <f t="shared" si="20"/>
        <v>30979</v>
      </c>
      <c r="I54" s="59">
        <f t="shared" si="20"/>
        <v>2836</v>
      </c>
      <c r="J54" s="59">
        <f t="shared" si="20"/>
        <v>-3939</v>
      </c>
      <c r="K54" s="59">
        <f t="shared" si="20"/>
        <v>-5886</v>
      </c>
      <c r="L54" s="94"/>
      <c r="M54" s="126" t="s">
        <v>465</v>
      </c>
      <c r="N54" s="126" t="s">
        <v>466</v>
      </c>
      <c r="O54" s="127">
        <v>132</v>
      </c>
      <c r="P54" s="232">
        <v>91062.47</v>
      </c>
      <c r="Q54" s="153">
        <v>108684.03</v>
      </c>
      <c r="R54" s="153">
        <v>77806.679999999993</v>
      </c>
      <c r="S54" s="147">
        <v>30978.92</v>
      </c>
      <c r="T54" s="138">
        <v>2835.76</v>
      </c>
      <c r="U54" s="138">
        <v>-3938.76</v>
      </c>
      <c r="V54" s="138">
        <v>-5885.85</v>
      </c>
      <c r="W54" s="94"/>
      <c r="X54" s="180"/>
      <c r="Y54" s="180"/>
      <c r="Z54" s="94"/>
      <c r="AA54" s="94"/>
      <c r="AB54" s="94"/>
      <c r="AC54" s="94"/>
      <c r="AD54" s="94"/>
      <c r="AE54" s="94"/>
      <c r="AF54" s="94"/>
      <c r="AG54" s="94"/>
      <c r="AH54" s="94"/>
      <c r="AI54" s="94"/>
      <c r="AJ54" s="94"/>
      <c r="AK54" s="94"/>
      <c r="AL54" s="94"/>
      <c r="AM54" s="94"/>
      <c r="AN54" s="94"/>
      <c r="AO54" s="94"/>
      <c r="AP54" s="94"/>
      <c r="AQ54" s="94"/>
    </row>
    <row r="55" spans="1:44" s="95" customFormat="1" ht="30.2" customHeight="1">
      <c r="A55" s="102" t="s">
        <v>32</v>
      </c>
      <c r="B55" s="103" t="s">
        <v>317</v>
      </c>
      <c r="C55" s="96" t="s">
        <v>318</v>
      </c>
      <c r="D55" s="96"/>
      <c r="E55" s="79">
        <f t="shared" ref="E55" si="21">+E5+E37</f>
        <v>8053930.0999999996</v>
      </c>
      <c r="F55" s="79">
        <f t="shared" ref="F55:K55" si="22">+F5+F37</f>
        <v>11892953.67</v>
      </c>
      <c r="G55" s="79">
        <f t="shared" si="22"/>
        <v>11064043</v>
      </c>
      <c r="H55" s="79">
        <f t="shared" si="22"/>
        <v>1755997</v>
      </c>
      <c r="I55" s="79">
        <f t="shared" si="22"/>
        <v>1676885</v>
      </c>
      <c r="J55" s="79">
        <f t="shared" si="22"/>
        <v>1752322</v>
      </c>
      <c r="K55" s="79">
        <f t="shared" si="22"/>
        <v>1742247</v>
      </c>
      <c r="L55" s="94"/>
      <c r="M55" s="124"/>
      <c r="N55" s="124" t="s">
        <v>467</v>
      </c>
      <c r="O55" s="125">
        <v>133</v>
      </c>
      <c r="P55" s="231">
        <v>8049660.0999999996</v>
      </c>
      <c r="Q55" s="152">
        <v>11889649.66</v>
      </c>
      <c r="R55" s="152">
        <v>10244773.699999999</v>
      </c>
      <c r="S55" s="146">
        <v>1751726.4</v>
      </c>
      <c r="T55" s="137">
        <v>1676883.73</v>
      </c>
      <c r="U55" s="137">
        <v>1752321.59</v>
      </c>
      <c r="V55" s="137">
        <v>1742246.91</v>
      </c>
      <c r="W55" s="94"/>
      <c r="X55" s="180"/>
      <c r="Y55" s="180"/>
      <c r="Z55" s="94"/>
      <c r="AA55" s="94"/>
      <c r="AB55" s="94"/>
      <c r="AC55" s="94"/>
      <c r="AD55" s="94"/>
      <c r="AE55" s="94"/>
      <c r="AF55" s="94"/>
      <c r="AG55" s="94"/>
      <c r="AH55" s="94"/>
      <c r="AI55" s="94"/>
      <c r="AJ55" s="94"/>
      <c r="AK55" s="94"/>
      <c r="AL55" s="94"/>
      <c r="AM55" s="94"/>
      <c r="AN55" s="94"/>
      <c r="AO55" s="94"/>
      <c r="AP55" s="94"/>
      <c r="AQ55" s="94"/>
    </row>
    <row r="56" spans="1:44" ht="14.25">
      <c r="A56" s="104"/>
      <c r="I56" s="142"/>
      <c r="M56"/>
      <c r="N56"/>
      <c r="O56"/>
      <c r="P56" s="229">
        <v>-281343.15999999997</v>
      </c>
      <c r="Q56" s="160">
        <v>-379158.79</v>
      </c>
      <c r="R56"/>
      <c r="S56"/>
      <c r="T56"/>
      <c r="U56"/>
      <c r="V56"/>
    </row>
    <row r="57" spans="1:44" ht="14.25">
      <c r="A57" s="104"/>
      <c r="I57" s="142"/>
      <c r="J57" s="134">
        <f>J55</f>
        <v>1752322</v>
      </c>
      <c r="K57" s="134">
        <f>K55</f>
        <v>1742247</v>
      </c>
      <c r="M57"/>
      <c r="N57"/>
      <c r="O57"/>
      <c r="P57" s="159">
        <v>0</v>
      </c>
      <c r="Q57" s="159">
        <v>0</v>
      </c>
      <c r="R57"/>
      <c r="S57"/>
      <c r="T57"/>
      <c r="U57"/>
      <c r="V57"/>
    </row>
    <row r="58" spans="1:44">
      <c r="A58" s="104"/>
      <c r="I58" s="133">
        <f>I55-T55</f>
        <v>1.2700000000186265</v>
      </c>
      <c r="J58" s="133">
        <f>J55-U55</f>
        <v>0.40999999991618097</v>
      </c>
      <c r="K58" s="133">
        <f>K55-V55</f>
        <v>9.0000000083819032E-2</v>
      </c>
      <c r="M58"/>
      <c r="N58"/>
      <c r="O58"/>
      <c r="P58" s="160">
        <v>25459.81</v>
      </c>
      <c r="Q58" s="160">
        <v>25459.81</v>
      </c>
      <c r="R58"/>
      <c r="S58"/>
      <c r="T58"/>
      <c r="U58"/>
      <c r="V58"/>
    </row>
    <row r="59" spans="1:44" ht="14.25">
      <c r="A59" s="104"/>
      <c r="I59" s="142"/>
      <c r="M59"/>
      <c r="N59"/>
      <c r="O59"/>
      <c r="P59" s="159">
        <v>11399961.390000001</v>
      </c>
      <c r="Q59" s="159">
        <v>11399961.390000001</v>
      </c>
      <c r="R59"/>
      <c r="S59"/>
      <c r="T59"/>
      <c r="U59"/>
      <c r="V59"/>
    </row>
    <row r="60" spans="1:44" ht="14.25">
      <c r="A60" s="104"/>
      <c r="I60" s="142"/>
      <c r="M60"/>
      <c r="N60"/>
      <c r="O60"/>
      <c r="P60" s="154">
        <v>4271</v>
      </c>
      <c r="Q60" s="154">
        <v>4271</v>
      </c>
      <c r="R60"/>
      <c r="S60"/>
      <c r="T60"/>
      <c r="U60"/>
      <c r="V60"/>
    </row>
    <row r="61" spans="1:44" ht="14.25">
      <c r="A61" s="104"/>
      <c r="I61" s="142"/>
      <c r="M61"/>
      <c r="N61"/>
      <c r="O61"/>
      <c r="P61" s="154"/>
      <c r="Q61" s="154"/>
      <c r="R61"/>
      <c r="S61"/>
      <c r="T61"/>
      <c r="U61"/>
      <c r="V61"/>
    </row>
    <row r="62" spans="1:44" ht="14.25">
      <c r="A62" s="104"/>
      <c r="I62" s="142"/>
      <c r="M62"/>
      <c r="N62"/>
      <c r="O62"/>
      <c r="P62"/>
      <c r="Q62" s="154"/>
      <c r="R62"/>
      <c r="S62"/>
      <c r="T62"/>
      <c r="U62"/>
      <c r="V62"/>
    </row>
    <row r="63" spans="1:44" ht="14.25">
      <c r="A63" s="104"/>
      <c r="I63" s="142"/>
      <c r="M63"/>
      <c r="N63"/>
      <c r="O63"/>
      <c r="P63"/>
      <c r="Q63" s="154"/>
      <c r="R63"/>
      <c r="S63"/>
      <c r="T63"/>
      <c r="U63"/>
      <c r="V63"/>
    </row>
    <row r="64" spans="1:44" ht="14.25">
      <c r="A64" s="104"/>
      <c r="I64" s="142"/>
      <c r="M64"/>
      <c r="N64"/>
      <c r="O64"/>
      <c r="P64"/>
      <c r="Q64" s="154"/>
      <c r="R64"/>
      <c r="S64"/>
      <c r="T64"/>
      <c r="U64"/>
      <c r="V64"/>
    </row>
    <row r="65" spans="1:22" ht="14.25">
      <c r="A65" s="104"/>
      <c r="I65" s="142"/>
      <c r="M65"/>
      <c r="N65"/>
      <c r="O65"/>
      <c r="P65"/>
      <c r="Q65" s="154"/>
      <c r="R65"/>
      <c r="S65"/>
      <c r="T65"/>
      <c r="U65"/>
      <c r="V65"/>
    </row>
    <row r="66" spans="1:22" ht="14.25">
      <c r="A66" s="104"/>
      <c r="I66" s="142"/>
      <c r="M66"/>
      <c r="N66"/>
      <c r="O66"/>
      <c r="P66"/>
      <c r="Q66" s="154"/>
      <c r="R66"/>
      <c r="S66"/>
      <c r="T66"/>
      <c r="U66"/>
      <c r="V66"/>
    </row>
    <row r="67" spans="1:22" ht="14.25">
      <c r="A67" s="104"/>
      <c r="I67" s="142"/>
      <c r="M67"/>
      <c r="N67"/>
      <c r="O67"/>
      <c r="P67"/>
      <c r="Q67" s="154"/>
      <c r="R67"/>
      <c r="S67"/>
      <c r="T67"/>
      <c r="U67"/>
      <c r="V67"/>
    </row>
    <row r="68" spans="1:22" ht="14.25">
      <c r="A68" s="104"/>
      <c r="I68" s="142"/>
      <c r="M68"/>
      <c r="N68"/>
      <c r="O68"/>
      <c r="P68"/>
      <c r="Q68" s="154"/>
      <c r="R68"/>
      <c r="S68"/>
      <c r="T68"/>
      <c r="U68"/>
      <c r="V68"/>
    </row>
    <row r="69" spans="1:22" ht="14.25">
      <c r="A69" s="104"/>
      <c r="I69" s="142"/>
      <c r="M69"/>
      <c r="N69"/>
      <c r="O69"/>
      <c r="P69"/>
      <c r="Q69" s="154"/>
      <c r="R69"/>
      <c r="S69"/>
      <c r="T69"/>
      <c r="U69"/>
      <c r="V69"/>
    </row>
    <row r="70" spans="1:22" ht="14.25">
      <c r="A70" s="104"/>
      <c r="I70" s="142"/>
      <c r="M70"/>
      <c r="N70"/>
      <c r="O70"/>
      <c r="P70"/>
      <c r="Q70" s="154"/>
      <c r="R70"/>
      <c r="S70"/>
      <c r="T70"/>
      <c r="U70"/>
      <c r="V70"/>
    </row>
    <row r="71" spans="1:22" ht="14.25">
      <c r="A71" s="104"/>
      <c r="I71" s="142"/>
      <c r="M71"/>
      <c r="N71"/>
      <c r="O71"/>
      <c r="P71"/>
      <c r="Q71" s="154"/>
      <c r="R71"/>
      <c r="S71"/>
      <c r="T71"/>
      <c r="U71"/>
      <c r="V71"/>
    </row>
    <row r="72" spans="1:22" ht="14.25">
      <c r="A72" s="104"/>
      <c r="I72" s="142"/>
      <c r="M72"/>
      <c r="N72"/>
      <c r="O72"/>
      <c r="P72"/>
      <c r="Q72" s="154"/>
      <c r="R72"/>
      <c r="S72"/>
      <c r="T72"/>
      <c r="U72"/>
      <c r="V72"/>
    </row>
    <row r="73" spans="1:22" ht="14.25">
      <c r="A73" s="104"/>
      <c r="I73" s="142"/>
      <c r="M73"/>
      <c r="N73"/>
      <c r="O73"/>
      <c r="P73"/>
      <c r="Q73" s="154"/>
      <c r="R73"/>
      <c r="S73"/>
      <c r="T73"/>
      <c r="U73"/>
      <c r="V73"/>
    </row>
    <row r="74" spans="1:22" ht="14.25">
      <c r="A74" s="104"/>
      <c r="I74" s="142"/>
      <c r="M74"/>
      <c r="N74"/>
      <c r="O74"/>
      <c r="P74"/>
      <c r="Q74" s="154"/>
      <c r="R74"/>
      <c r="S74"/>
      <c r="T74"/>
      <c r="U74"/>
      <c r="V74"/>
    </row>
    <row r="75" spans="1:22" ht="14.25">
      <c r="A75" s="104"/>
      <c r="I75" s="142"/>
      <c r="M75"/>
      <c r="N75"/>
      <c r="O75"/>
      <c r="P75"/>
      <c r="Q75" s="154"/>
      <c r="R75"/>
      <c r="S75"/>
      <c r="T75"/>
      <c r="U75"/>
      <c r="V75"/>
    </row>
    <row r="76" spans="1:22" ht="14.25">
      <c r="A76" s="104"/>
      <c r="I76" s="142"/>
      <c r="M76"/>
      <c r="N76"/>
      <c r="O76"/>
      <c r="P76"/>
      <c r="Q76" s="154"/>
      <c r="R76"/>
      <c r="S76"/>
      <c r="T76"/>
      <c r="U76"/>
      <c r="V76"/>
    </row>
    <row r="77" spans="1:22" ht="14.25">
      <c r="A77" s="104"/>
      <c r="I77" s="142"/>
      <c r="M77"/>
      <c r="N77"/>
      <c r="O77"/>
      <c r="P77"/>
      <c r="Q77" s="154"/>
      <c r="R77"/>
      <c r="S77"/>
      <c r="T77"/>
      <c r="U77"/>
      <c r="V77"/>
    </row>
    <row r="78" spans="1:22" ht="14.25">
      <c r="A78" s="104"/>
      <c r="I78" s="142"/>
      <c r="M78"/>
      <c r="N78"/>
      <c r="O78"/>
      <c r="P78"/>
      <c r="Q78" s="154"/>
      <c r="R78"/>
      <c r="S78"/>
      <c r="T78"/>
      <c r="U78"/>
      <c r="V78"/>
    </row>
    <row r="79" spans="1:22" ht="14.25">
      <c r="A79" s="104"/>
      <c r="I79" s="142"/>
      <c r="M79"/>
      <c r="N79"/>
      <c r="O79"/>
      <c r="P79"/>
      <c r="Q79" s="154"/>
      <c r="R79"/>
      <c r="S79"/>
      <c r="T79"/>
      <c r="U79"/>
      <c r="V79"/>
    </row>
    <row r="80" spans="1:22" ht="14.25">
      <c r="A80" s="104"/>
      <c r="I80" s="142"/>
      <c r="M80"/>
      <c r="N80"/>
      <c r="O80"/>
      <c r="P80"/>
      <c r="Q80" s="154"/>
      <c r="R80"/>
      <c r="S80"/>
      <c r="T80"/>
      <c r="U80"/>
      <c r="V80"/>
    </row>
    <row r="81" spans="1:22" ht="14.25">
      <c r="A81" s="104"/>
      <c r="I81" s="142"/>
      <c r="M81"/>
      <c r="N81"/>
      <c r="O81"/>
      <c r="P81"/>
      <c r="Q81" s="154"/>
      <c r="R81"/>
      <c r="S81"/>
      <c r="T81"/>
      <c r="U81"/>
      <c r="V81"/>
    </row>
    <row r="82" spans="1:22" ht="14.25">
      <c r="A82" s="104"/>
      <c r="I82" s="142"/>
      <c r="M82"/>
      <c r="N82"/>
      <c r="O82"/>
      <c r="P82"/>
      <c r="Q82" s="154"/>
      <c r="R82"/>
      <c r="S82"/>
      <c r="T82"/>
      <c r="U82"/>
      <c r="V82"/>
    </row>
    <row r="83" spans="1:22" ht="14.25">
      <c r="A83" s="104"/>
      <c r="I83" s="142"/>
      <c r="M83"/>
      <c r="N83"/>
      <c r="O83"/>
      <c r="P83"/>
      <c r="Q83" s="154"/>
      <c r="R83"/>
      <c r="S83"/>
      <c r="T83"/>
      <c r="U83"/>
      <c r="V83"/>
    </row>
    <row r="84" spans="1:22" ht="14.25">
      <c r="A84" s="104"/>
      <c r="I84" s="142"/>
      <c r="M84"/>
      <c r="N84"/>
      <c r="O84"/>
      <c r="P84"/>
      <c r="Q84" s="154"/>
      <c r="R84"/>
      <c r="S84"/>
      <c r="T84"/>
      <c r="U84"/>
      <c r="V84"/>
    </row>
    <row r="85" spans="1:22" ht="14.25">
      <c r="A85" s="104"/>
      <c r="I85" s="142"/>
      <c r="M85"/>
      <c r="N85"/>
      <c r="O85"/>
      <c r="P85"/>
      <c r="Q85" s="154"/>
      <c r="R85"/>
      <c r="S85"/>
      <c r="T85"/>
      <c r="U85"/>
      <c r="V85"/>
    </row>
    <row r="86" spans="1:22" ht="14.25">
      <c r="A86" s="104"/>
      <c r="I86" s="142"/>
      <c r="M86"/>
      <c r="N86"/>
      <c r="O86"/>
      <c r="P86"/>
      <c r="Q86" s="154"/>
      <c r="R86"/>
      <c r="S86"/>
      <c r="T86"/>
      <c r="U86"/>
      <c r="V86"/>
    </row>
    <row r="87" spans="1:22" ht="14.25">
      <c r="A87" s="104"/>
      <c r="I87" s="63"/>
      <c r="M87"/>
      <c r="N87"/>
      <c r="O87"/>
      <c r="P87"/>
      <c r="Q87" s="154"/>
      <c r="R87"/>
      <c r="S87"/>
      <c r="T87"/>
      <c r="U87"/>
      <c r="V87"/>
    </row>
    <row r="88" spans="1:22" ht="14.25">
      <c r="A88" s="104"/>
      <c r="I88" s="63"/>
      <c r="M88"/>
      <c r="N88"/>
      <c r="O88"/>
      <c r="P88"/>
      <c r="Q88" s="154"/>
      <c r="R88"/>
      <c r="S88"/>
      <c r="T88"/>
      <c r="U88"/>
      <c r="V88"/>
    </row>
    <row r="89" spans="1:22" ht="14.25">
      <c r="A89" s="104"/>
      <c r="I89" s="63"/>
      <c r="M89"/>
      <c r="N89"/>
      <c r="O89"/>
      <c r="P89"/>
      <c r="Q89" s="154"/>
      <c r="R89"/>
      <c r="S89"/>
      <c r="T89"/>
      <c r="U89"/>
      <c r="V89"/>
    </row>
    <row r="90" spans="1:22" ht="14.25">
      <c r="A90" s="104"/>
      <c r="I90" s="63"/>
      <c r="M90"/>
      <c r="N90"/>
      <c r="O90"/>
      <c r="P90"/>
      <c r="Q90" s="154"/>
      <c r="R90"/>
      <c r="S90"/>
      <c r="T90"/>
      <c r="U90"/>
      <c r="V90"/>
    </row>
    <row r="91" spans="1:22" ht="14.25">
      <c r="A91" s="104"/>
      <c r="I91" s="63"/>
      <c r="M91"/>
      <c r="N91"/>
      <c r="O91"/>
      <c r="P91"/>
      <c r="Q91" s="154"/>
      <c r="R91"/>
      <c r="S91"/>
      <c r="T91"/>
      <c r="U91"/>
      <c r="V91"/>
    </row>
    <row r="92" spans="1:22" ht="14.25">
      <c r="A92" s="104"/>
      <c r="I92" s="63"/>
      <c r="M92"/>
      <c r="N92"/>
      <c r="O92"/>
      <c r="P92"/>
      <c r="Q92" s="154"/>
      <c r="R92"/>
      <c r="S92"/>
      <c r="T92"/>
      <c r="U92"/>
      <c r="V92"/>
    </row>
    <row r="93" spans="1:22" ht="14.25">
      <c r="A93" s="104"/>
      <c r="I93" s="63"/>
      <c r="M93"/>
      <c r="N93"/>
      <c r="O93"/>
      <c r="P93"/>
      <c r="Q93" s="154"/>
      <c r="R93"/>
      <c r="S93"/>
      <c r="T93"/>
      <c r="U93"/>
      <c r="V93"/>
    </row>
    <row r="94" spans="1:22" ht="14.25">
      <c r="A94" s="104"/>
      <c r="I94" s="63"/>
      <c r="M94"/>
      <c r="N94"/>
      <c r="O94"/>
      <c r="P94"/>
      <c r="Q94" s="154"/>
      <c r="R94"/>
      <c r="S94"/>
      <c r="T94"/>
      <c r="U94"/>
      <c r="V94"/>
    </row>
    <row r="95" spans="1:22">
      <c r="A95" s="104"/>
      <c r="M95"/>
      <c r="N95"/>
      <c r="O95"/>
      <c r="P95"/>
      <c r="Q95" s="154"/>
      <c r="R95"/>
      <c r="S95"/>
      <c r="T95"/>
      <c r="U95"/>
      <c r="V95"/>
    </row>
    <row r="96" spans="1:22">
      <c r="A96" s="104"/>
      <c r="M96"/>
      <c r="N96"/>
      <c r="O96"/>
      <c r="P96"/>
      <c r="Q96" s="154"/>
      <c r="R96"/>
      <c r="S96"/>
      <c r="T96"/>
      <c r="U96"/>
      <c r="V96"/>
    </row>
    <row r="97" spans="1:22">
      <c r="A97" s="104"/>
      <c r="M97"/>
      <c r="N97"/>
      <c r="O97"/>
      <c r="P97"/>
      <c r="Q97" s="154"/>
      <c r="R97"/>
      <c r="S97"/>
      <c r="T97"/>
      <c r="U97"/>
      <c r="V97"/>
    </row>
    <row r="98" spans="1:22">
      <c r="A98" s="104"/>
      <c r="M98"/>
      <c r="N98"/>
      <c r="O98"/>
      <c r="P98"/>
      <c r="Q98" s="154"/>
      <c r="R98"/>
      <c r="S98"/>
      <c r="T98"/>
      <c r="U98"/>
      <c r="V98"/>
    </row>
    <row r="99" spans="1:22">
      <c r="A99" s="104"/>
      <c r="M99"/>
      <c r="N99"/>
      <c r="O99"/>
      <c r="P99"/>
      <c r="Q99" s="154"/>
      <c r="R99"/>
      <c r="S99"/>
      <c r="T99"/>
      <c r="U99"/>
      <c r="V99"/>
    </row>
    <row r="100" spans="1:22">
      <c r="A100" s="104"/>
      <c r="M100"/>
      <c r="N100"/>
      <c r="O100"/>
      <c r="P100"/>
      <c r="Q100" s="154"/>
      <c r="R100"/>
      <c r="S100"/>
      <c r="T100"/>
      <c r="U100"/>
      <c r="V100"/>
    </row>
    <row r="101" spans="1:22">
      <c r="A101" s="104"/>
      <c r="M101"/>
      <c r="N101"/>
      <c r="O101"/>
      <c r="P101"/>
      <c r="Q101" s="154"/>
      <c r="R101"/>
      <c r="S101"/>
      <c r="T101"/>
      <c r="U101"/>
      <c r="V101"/>
    </row>
    <row r="102" spans="1:22">
      <c r="A102" s="104"/>
      <c r="M102"/>
      <c r="N102"/>
      <c r="O102"/>
      <c r="P102"/>
      <c r="Q102" s="154"/>
      <c r="R102"/>
      <c r="S102"/>
      <c r="T102"/>
      <c r="U102"/>
      <c r="V102"/>
    </row>
    <row r="103" spans="1:22">
      <c r="A103" s="104"/>
      <c r="M103"/>
      <c r="N103"/>
      <c r="O103"/>
      <c r="P103"/>
      <c r="Q103" s="154"/>
      <c r="R103"/>
      <c r="S103"/>
      <c r="T103"/>
      <c r="U103"/>
      <c r="V103"/>
    </row>
    <row r="104" spans="1:22">
      <c r="A104" s="104"/>
      <c r="M104"/>
      <c r="N104"/>
      <c r="O104"/>
      <c r="P104"/>
      <c r="Q104" s="154"/>
      <c r="R104"/>
      <c r="S104"/>
      <c r="T104"/>
      <c r="U104"/>
      <c r="V104"/>
    </row>
    <row r="105" spans="1:22">
      <c r="A105" s="104"/>
      <c r="M105"/>
      <c r="N105"/>
      <c r="O105"/>
      <c r="P105"/>
      <c r="Q105" s="154"/>
      <c r="R105"/>
      <c r="S105"/>
      <c r="T105"/>
      <c r="U105"/>
      <c r="V105"/>
    </row>
    <row r="106" spans="1:22">
      <c r="A106" s="104"/>
      <c r="M106"/>
      <c r="N106"/>
      <c r="O106"/>
      <c r="P106"/>
      <c r="Q106" s="154"/>
      <c r="R106"/>
      <c r="S106"/>
      <c r="T106"/>
      <c r="U106"/>
      <c r="V106"/>
    </row>
    <row r="107" spans="1:22">
      <c r="A107" s="104"/>
      <c r="M107"/>
      <c r="N107"/>
      <c r="O107"/>
      <c r="P107"/>
      <c r="Q107" s="154"/>
      <c r="R107"/>
      <c r="S107"/>
      <c r="T107"/>
      <c r="U107"/>
      <c r="V107"/>
    </row>
    <row r="108" spans="1:22">
      <c r="A108" s="104"/>
      <c r="M108"/>
      <c r="N108"/>
      <c r="O108"/>
      <c r="P108"/>
      <c r="Q108" s="154"/>
      <c r="R108"/>
      <c r="S108"/>
      <c r="T108"/>
      <c r="U108"/>
      <c r="V108"/>
    </row>
    <row r="109" spans="1:22">
      <c r="A109" s="104"/>
      <c r="M109"/>
      <c r="N109"/>
      <c r="O109"/>
      <c r="P109"/>
      <c r="Q109" s="154"/>
      <c r="R109"/>
      <c r="S109"/>
      <c r="T109"/>
      <c r="U109"/>
      <c r="V109"/>
    </row>
    <row r="110" spans="1:22">
      <c r="A110" s="104"/>
      <c r="M110"/>
      <c r="N110"/>
      <c r="O110"/>
      <c r="P110"/>
      <c r="Q110" s="154"/>
      <c r="R110"/>
      <c r="S110"/>
      <c r="T110"/>
      <c r="U110"/>
      <c r="V110"/>
    </row>
    <row r="111" spans="1:22">
      <c r="A111" s="104"/>
      <c r="M111"/>
      <c r="N111"/>
      <c r="O111"/>
      <c r="P111"/>
      <c r="Q111" s="154"/>
      <c r="R111"/>
      <c r="S111"/>
      <c r="T111"/>
      <c r="U111"/>
      <c r="V111"/>
    </row>
    <row r="112" spans="1:22">
      <c r="A112" s="104"/>
      <c r="M112"/>
      <c r="N112"/>
      <c r="O112"/>
      <c r="P112"/>
      <c r="Q112" s="154"/>
      <c r="R112"/>
      <c r="S112"/>
      <c r="T112"/>
      <c r="U112"/>
      <c r="V112"/>
    </row>
    <row r="113" spans="1:22">
      <c r="A113" s="104"/>
      <c r="M113"/>
      <c r="N113"/>
      <c r="O113"/>
      <c r="P113"/>
      <c r="Q113" s="154"/>
      <c r="R113"/>
      <c r="S113"/>
      <c r="T113"/>
      <c r="U113"/>
      <c r="V113"/>
    </row>
    <row r="114" spans="1:22">
      <c r="A114" s="104"/>
      <c r="M114"/>
      <c r="N114"/>
      <c r="O114"/>
      <c r="P114"/>
      <c r="Q114" s="154"/>
      <c r="R114"/>
      <c r="S114"/>
      <c r="T114"/>
      <c r="U114"/>
      <c r="V114"/>
    </row>
    <row r="115" spans="1:22">
      <c r="A115" s="104"/>
      <c r="M115"/>
      <c r="N115"/>
      <c r="O115"/>
      <c r="P115"/>
      <c r="Q115" s="154"/>
      <c r="R115"/>
      <c r="S115"/>
      <c r="T115"/>
      <c r="U115"/>
      <c r="V115"/>
    </row>
    <row r="116" spans="1:22">
      <c r="A116" s="104"/>
      <c r="M116"/>
      <c r="N116"/>
      <c r="O116"/>
      <c r="P116"/>
      <c r="Q116" s="154"/>
      <c r="R116"/>
      <c r="S116"/>
      <c r="T116"/>
      <c r="U116"/>
      <c r="V116"/>
    </row>
    <row r="117" spans="1:22">
      <c r="A117" s="104"/>
      <c r="M117"/>
      <c r="N117"/>
      <c r="O117"/>
      <c r="P117"/>
      <c r="Q117" s="154"/>
      <c r="R117"/>
      <c r="S117"/>
      <c r="T117"/>
      <c r="U117"/>
      <c r="V117"/>
    </row>
    <row r="118" spans="1:22">
      <c r="A118" s="104"/>
      <c r="M118"/>
      <c r="N118"/>
      <c r="O118"/>
      <c r="P118"/>
      <c r="Q118" s="154"/>
      <c r="R118"/>
      <c r="S118"/>
      <c r="T118"/>
      <c r="U118"/>
      <c r="V118"/>
    </row>
    <row r="119" spans="1:22">
      <c r="A119" s="104"/>
      <c r="M119"/>
      <c r="N119"/>
      <c r="O119"/>
      <c r="P119"/>
      <c r="Q119" s="154"/>
      <c r="R119"/>
      <c r="S119"/>
      <c r="T119"/>
      <c r="U119"/>
      <c r="V119"/>
    </row>
    <row r="120" spans="1:22">
      <c r="A120" s="104"/>
      <c r="M120"/>
      <c r="N120"/>
      <c r="O120"/>
      <c r="P120"/>
      <c r="Q120" s="154"/>
      <c r="R120"/>
      <c r="S120"/>
      <c r="T120"/>
      <c r="U120"/>
      <c r="V120"/>
    </row>
    <row r="121" spans="1:22">
      <c r="A121" s="104"/>
      <c r="M121"/>
      <c r="N121"/>
      <c r="O121"/>
      <c r="P121"/>
      <c r="Q121" s="154"/>
      <c r="R121"/>
      <c r="S121"/>
      <c r="T121"/>
      <c r="U121"/>
      <c r="V121"/>
    </row>
    <row r="122" spans="1:22">
      <c r="A122" s="104"/>
      <c r="M122"/>
      <c r="N122"/>
      <c r="O122"/>
      <c r="P122"/>
      <c r="Q122" s="154"/>
      <c r="R122"/>
      <c r="S122"/>
      <c r="T122"/>
      <c r="U122"/>
      <c r="V122"/>
    </row>
    <row r="123" spans="1:22">
      <c r="A123" s="104"/>
      <c r="M123"/>
      <c r="N123"/>
      <c r="O123"/>
      <c r="P123"/>
      <c r="Q123" s="154"/>
      <c r="R123"/>
      <c r="S123"/>
      <c r="T123"/>
      <c r="U123"/>
      <c r="V123"/>
    </row>
    <row r="124" spans="1:22">
      <c r="A124" s="104"/>
      <c r="M124"/>
      <c r="N124"/>
      <c r="O124"/>
      <c r="P124"/>
      <c r="Q124" s="154"/>
      <c r="R124"/>
      <c r="S124"/>
      <c r="T124"/>
      <c r="U124"/>
      <c r="V124"/>
    </row>
    <row r="125" spans="1:22">
      <c r="A125" s="104"/>
      <c r="M125"/>
      <c r="N125"/>
      <c r="O125"/>
      <c r="P125"/>
      <c r="Q125" s="154"/>
      <c r="R125"/>
      <c r="S125"/>
      <c r="T125"/>
      <c r="U125"/>
      <c r="V125"/>
    </row>
    <row r="126" spans="1:22">
      <c r="A126" s="104"/>
      <c r="M126"/>
      <c r="N126"/>
      <c r="O126"/>
      <c r="P126"/>
      <c r="Q126" s="154"/>
      <c r="R126"/>
      <c r="S126"/>
      <c r="T126"/>
      <c r="U126"/>
      <c r="V126"/>
    </row>
    <row r="127" spans="1:22">
      <c r="A127" s="104"/>
      <c r="M127"/>
      <c r="N127"/>
      <c r="O127"/>
      <c r="P127"/>
      <c r="Q127" s="154"/>
      <c r="R127"/>
      <c r="S127"/>
      <c r="T127"/>
      <c r="U127"/>
      <c r="V127"/>
    </row>
    <row r="128" spans="1:22">
      <c r="A128" s="104"/>
      <c r="M128"/>
      <c r="N128"/>
      <c r="O128"/>
      <c r="P128"/>
      <c r="Q128" s="154"/>
      <c r="R128"/>
      <c r="S128"/>
      <c r="T128"/>
      <c r="U128"/>
      <c r="V128"/>
    </row>
    <row r="129" spans="1:22">
      <c r="A129" s="104"/>
      <c r="M129"/>
      <c r="N129"/>
      <c r="O129"/>
      <c r="P129"/>
      <c r="Q129" s="154"/>
      <c r="R129"/>
      <c r="S129"/>
      <c r="T129"/>
      <c r="U129"/>
      <c r="V129"/>
    </row>
    <row r="130" spans="1:22">
      <c r="A130" s="104"/>
      <c r="M130"/>
      <c r="N130"/>
      <c r="O130"/>
      <c r="P130"/>
      <c r="Q130" s="154"/>
      <c r="R130"/>
      <c r="S130"/>
      <c r="T130"/>
      <c r="U130"/>
      <c r="V130"/>
    </row>
    <row r="131" spans="1:22">
      <c r="A131" s="104"/>
      <c r="M131"/>
      <c r="N131"/>
      <c r="O131"/>
      <c r="P131"/>
      <c r="Q131" s="154"/>
      <c r="R131"/>
      <c r="S131"/>
      <c r="T131"/>
      <c r="U131"/>
      <c r="V131"/>
    </row>
    <row r="132" spans="1:22">
      <c r="A132" s="104"/>
      <c r="M132"/>
      <c r="N132"/>
      <c r="O132"/>
      <c r="P132"/>
      <c r="Q132" s="154"/>
      <c r="R132"/>
      <c r="S132"/>
      <c r="T132"/>
      <c r="U132"/>
      <c r="V132"/>
    </row>
    <row r="133" spans="1:22">
      <c r="A133" s="104"/>
      <c r="M133"/>
      <c r="N133"/>
      <c r="O133"/>
      <c r="P133"/>
      <c r="Q133" s="154"/>
      <c r="R133"/>
      <c r="S133"/>
      <c r="T133"/>
      <c r="U133"/>
      <c r="V133"/>
    </row>
    <row r="134" spans="1:22">
      <c r="A134" s="104"/>
      <c r="Q134" s="154"/>
    </row>
    <row r="135" spans="1:22">
      <c r="A135" s="104"/>
      <c r="Q135" s="154"/>
    </row>
    <row r="136" spans="1:22">
      <c r="A136" s="104"/>
      <c r="Q136" s="154"/>
    </row>
    <row r="137" spans="1:22">
      <c r="A137" s="104"/>
      <c r="Q137" s="154"/>
    </row>
    <row r="138" spans="1:22">
      <c r="A138" s="104"/>
    </row>
    <row r="139" spans="1:22">
      <c r="A139" s="104"/>
    </row>
    <row r="140" spans="1:22">
      <c r="A140" s="104"/>
    </row>
    <row r="141" spans="1:22">
      <c r="A141" s="104"/>
    </row>
    <row r="142" spans="1:22">
      <c r="A142" s="104"/>
    </row>
    <row r="143" spans="1:22">
      <c r="A143" s="104"/>
    </row>
    <row r="144" spans="1:22">
      <c r="A144" s="104"/>
    </row>
    <row r="145" spans="1:1">
      <c r="A145" s="104"/>
    </row>
    <row r="146" spans="1:1">
      <c r="A146" s="104"/>
    </row>
    <row r="147" spans="1:1">
      <c r="A147" s="104"/>
    </row>
    <row r="148" spans="1:1">
      <c r="A148" s="104"/>
    </row>
    <row r="149" spans="1:1">
      <c r="A149" s="104"/>
    </row>
    <row r="150" spans="1:1">
      <c r="A150" s="104"/>
    </row>
    <row r="151" spans="1:1">
      <c r="A151" s="104"/>
    </row>
    <row r="152" spans="1:1">
      <c r="A152" s="104"/>
    </row>
    <row r="153" spans="1:1">
      <c r="A153" s="104"/>
    </row>
    <row r="154" spans="1:1">
      <c r="A154" s="104"/>
    </row>
    <row r="155" spans="1:1">
      <c r="A155" s="104"/>
    </row>
    <row r="156" spans="1:1">
      <c r="A156" s="104"/>
    </row>
    <row r="157" spans="1:1">
      <c r="A157" s="104"/>
    </row>
    <row r="158" spans="1:1">
      <c r="A158" s="104"/>
    </row>
    <row r="159" spans="1:1">
      <c r="A159" s="104"/>
    </row>
    <row r="160" spans="1:1">
      <c r="A160" s="104"/>
    </row>
    <row r="161" spans="1:1">
      <c r="A161" s="104"/>
    </row>
    <row r="162" spans="1:1">
      <c r="A162" s="104"/>
    </row>
    <row r="163" spans="1:1">
      <c r="A163" s="104"/>
    </row>
    <row r="164" spans="1:1">
      <c r="A164" s="104"/>
    </row>
    <row r="165" spans="1:1">
      <c r="A165" s="104"/>
    </row>
    <row r="166" spans="1:1">
      <c r="A166" s="104"/>
    </row>
    <row r="167" spans="1:1">
      <c r="A167" s="104"/>
    </row>
    <row r="168" spans="1:1">
      <c r="A168" s="104"/>
    </row>
    <row r="169" spans="1:1">
      <c r="A169" s="104"/>
    </row>
    <row r="170" spans="1:1">
      <c r="A170" s="104"/>
    </row>
    <row r="171" spans="1:1">
      <c r="A171" s="104"/>
    </row>
    <row r="172" spans="1:1">
      <c r="A172" s="104"/>
    </row>
    <row r="173" spans="1:1">
      <c r="A173" s="104"/>
    </row>
    <row r="174" spans="1:1">
      <c r="A174" s="104"/>
    </row>
    <row r="175" spans="1:1">
      <c r="A175" s="104"/>
    </row>
    <row r="176" spans="1:1">
      <c r="A176" s="104"/>
    </row>
    <row r="177" spans="1:1">
      <c r="A177" s="104"/>
    </row>
    <row r="178" spans="1:1">
      <c r="A178" s="104"/>
    </row>
    <row r="179" spans="1:1">
      <c r="A179" s="104"/>
    </row>
    <row r="180" spans="1:1">
      <c r="A180" s="104"/>
    </row>
    <row r="181" spans="1:1">
      <c r="A181" s="104"/>
    </row>
    <row r="182" spans="1:1">
      <c r="A182" s="104"/>
    </row>
    <row r="183" spans="1:1">
      <c r="A183" s="104"/>
    </row>
    <row r="184" spans="1:1">
      <c r="A184" s="104"/>
    </row>
    <row r="185" spans="1:1">
      <c r="A185" s="104"/>
    </row>
    <row r="186" spans="1:1">
      <c r="A186" s="104"/>
    </row>
    <row r="187" spans="1:1">
      <c r="A187" s="104"/>
    </row>
    <row r="188" spans="1:1">
      <c r="A188" s="104"/>
    </row>
    <row r="189" spans="1:1">
      <c r="A189" s="104"/>
    </row>
    <row r="190" spans="1:1">
      <c r="A190" s="104"/>
    </row>
    <row r="191" spans="1:1">
      <c r="A191" s="104"/>
    </row>
    <row r="192" spans="1:1">
      <c r="A192" s="104"/>
    </row>
    <row r="193" spans="1:1">
      <c r="A193" s="104"/>
    </row>
    <row r="194" spans="1:1">
      <c r="A194" s="104"/>
    </row>
    <row r="195" spans="1:1">
      <c r="A195" s="104"/>
    </row>
    <row r="196" spans="1:1">
      <c r="A196" s="104"/>
    </row>
    <row r="197" spans="1:1">
      <c r="A197" s="104"/>
    </row>
    <row r="198" spans="1:1">
      <c r="A198" s="104"/>
    </row>
    <row r="199" spans="1:1">
      <c r="A199" s="104"/>
    </row>
    <row r="200" spans="1:1">
      <c r="A200" s="104"/>
    </row>
    <row r="201" spans="1:1">
      <c r="A201" s="104"/>
    </row>
    <row r="202" spans="1:1">
      <c r="A202" s="104"/>
    </row>
    <row r="203" spans="1:1">
      <c r="A203" s="104"/>
    </row>
    <row r="204" spans="1:1">
      <c r="A204" s="104"/>
    </row>
    <row r="205" spans="1:1">
      <c r="A205" s="104"/>
    </row>
    <row r="206" spans="1:1">
      <c r="A206" s="104"/>
    </row>
    <row r="207" spans="1:1">
      <c r="A207" s="104"/>
    </row>
    <row r="208" spans="1:1">
      <c r="A208" s="104"/>
    </row>
    <row r="209" spans="1:1">
      <c r="A209" s="104"/>
    </row>
    <row r="210" spans="1:1">
      <c r="A210" s="104"/>
    </row>
    <row r="211" spans="1:1">
      <c r="A211" s="104"/>
    </row>
    <row r="212" spans="1:1">
      <c r="A212" s="104"/>
    </row>
    <row r="213" spans="1:1">
      <c r="A213" s="104"/>
    </row>
    <row r="214" spans="1:1">
      <c r="A214" s="104"/>
    </row>
    <row r="215" spans="1:1">
      <c r="A215" s="104"/>
    </row>
    <row r="216" spans="1:1">
      <c r="A216" s="104"/>
    </row>
    <row r="217" spans="1:1">
      <c r="A217" s="104"/>
    </row>
    <row r="218" spans="1:1">
      <c r="A218" s="104"/>
    </row>
    <row r="219" spans="1:1">
      <c r="A219" s="104"/>
    </row>
    <row r="220" spans="1:1">
      <c r="A220" s="104"/>
    </row>
    <row r="221" spans="1:1">
      <c r="A221" s="104"/>
    </row>
    <row r="222" spans="1:1">
      <c r="A222" s="104"/>
    </row>
    <row r="223" spans="1:1">
      <c r="A223" s="104"/>
    </row>
    <row r="224" spans="1:1">
      <c r="A224" s="104"/>
    </row>
    <row r="225" spans="1:1">
      <c r="A225" s="104"/>
    </row>
    <row r="226" spans="1:1">
      <c r="A226" s="104"/>
    </row>
    <row r="227" spans="1:1">
      <c r="A227" s="104"/>
    </row>
    <row r="228" spans="1:1">
      <c r="A228" s="104"/>
    </row>
    <row r="229" spans="1:1">
      <c r="A229" s="104"/>
    </row>
    <row r="230" spans="1:1">
      <c r="A230" s="104"/>
    </row>
    <row r="231" spans="1:1">
      <c r="A231" s="104"/>
    </row>
    <row r="232" spans="1:1">
      <c r="A232" s="104"/>
    </row>
    <row r="233" spans="1:1">
      <c r="A233" s="104"/>
    </row>
    <row r="234" spans="1:1">
      <c r="A234" s="104"/>
    </row>
    <row r="235" spans="1:1">
      <c r="A235" s="104"/>
    </row>
    <row r="236" spans="1:1">
      <c r="A236" s="104"/>
    </row>
    <row r="237" spans="1:1">
      <c r="A237" s="104"/>
    </row>
    <row r="238" spans="1:1">
      <c r="A238" s="104"/>
    </row>
    <row r="239" spans="1:1">
      <c r="A239" s="104"/>
    </row>
    <row r="240" spans="1:1">
      <c r="A240" s="104"/>
    </row>
    <row r="241" spans="1:1">
      <c r="A241" s="104"/>
    </row>
    <row r="242" spans="1:1">
      <c r="A242" s="104"/>
    </row>
    <row r="243" spans="1:1">
      <c r="A243" s="104"/>
    </row>
    <row r="244" spans="1:1">
      <c r="A244" s="104"/>
    </row>
    <row r="245" spans="1:1">
      <c r="A245" s="104"/>
    </row>
    <row r="246" spans="1:1">
      <c r="A246" s="104"/>
    </row>
    <row r="247" spans="1:1">
      <c r="A247" s="104"/>
    </row>
    <row r="248" spans="1:1">
      <c r="A248" s="104"/>
    </row>
    <row r="249" spans="1:1">
      <c r="A249" s="104"/>
    </row>
    <row r="250" spans="1:1">
      <c r="A250" s="104"/>
    </row>
    <row r="251" spans="1:1">
      <c r="A251" s="104"/>
    </row>
    <row r="252" spans="1:1">
      <c r="A252" s="104"/>
    </row>
    <row r="253" spans="1:1">
      <c r="A253" s="104"/>
    </row>
    <row r="254" spans="1:1">
      <c r="A254" s="104"/>
    </row>
    <row r="255" spans="1:1">
      <c r="A255" s="104"/>
    </row>
    <row r="256" spans="1:1">
      <c r="A256" s="104"/>
    </row>
    <row r="257" spans="1:1">
      <c r="A257" s="104"/>
    </row>
    <row r="258" spans="1:1">
      <c r="A258" s="104"/>
    </row>
    <row r="259" spans="1:1">
      <c r="A259" s="104"/>
    </row>
    <row r="260" spans="1:1">
      <c r="A260" s="104"/>
    </row>
    <row r="261" spans="1:1">
      <c r="A261" s="104"/>
    </row>
    <row r="262" spans="1:1">
      <c r="A262" s="104"/>
    </row>
    <row r="263" spans="1:1">
      <c r="A263" s="104"/>
    </row>
    <row r="264" spans="1:1">
      <c r="A264" s="104"/>
    </row>
    <row r="265" spans="1:1">
      <c r="A265" s="104"/>
    </row>
    <row r="266" spans="1:1">
      <c r="A266" s="104"/>
    </row>
    <row r="267" spans="1:1">
      <c r="A267" s="104"/>
    </row>
    <row r="268" spans="1:1">
      <c r="A268" s="104"/>
    </row>
    <row r="269" spans="1:1">
      <c r="A269" s="104"/>
    </row>
    <row r="270" spans="1:1">
      <c r="A270" s="104"/>
    </row>
    <row r="271" spans="1:1">
      <c r="A271" s="104"/>
    </row>
    <row r="272" spans="1:1">
      <c r="A272" s="104"/>
    </row>
    <row r="273" spans="1:1">
      <c r="A273" s="104"/>
    </row>
    <row r="274" spans="1:1">
      <c r="A274" s="104"/>
    </row>
    <row r="275" spans="1:1">
      <c r="A275" s="104"/>
    </row>
    <row r="276" spans="1:1">
      <c r="A276" s="104"/>
    </row>
    <row r="277" spans="1:1">
      <c r="A277" s="104"/>
    </row>
    <row r="278" spans="1:1">
      <c r="A278" s="104"/>
    </row>
    <row r="279" spans="1:1">
      <c r="A279" s="104"/>
    </row>
    <row r="280" spans="1:1">
      <c r="A280" s="104"/>
    </row>
    <row r="281" spans="1:1">
      <c r="A281" s="104"/>
    </row>
    <row r="282" spans="1:1">
      <c r="A282" s="104"/>
    </row>
    <row r="283" spans="1:1">
      <c r="A283" s="104"/>
    </row>
    <row r="284" spans="1:1">
      <c r="A284" s="104"/>
    </row>
    <row r="285" spans="1:1">
      <c r="A285" s="104"/>
    </row>
    <row r="286" spans="1:1">
      <c r="A286" s="104"/>
    </row>
    <row r="287" spans="1:1">
      <c r="A287" s="104"/>
    </row>
    <row r="288" spans="1:1">
      <c r="A288" s="104"/>
    </row>
    <row r="289" spans="1:1">
      <c r="A289" s="104"/>
    </row>
    <row r="290" spans="1:1">
      <c r="A290" s="104"/>
    </row>
    <row r="291" spans="1:1">
      <c r="A291" s="104"/>
    </row>
    <row r="292" spans="1:1">
      <c r="A292" s="104"/>
    </row>
    <row r="293" spans="1:1">
      <c r="A293" s="104"/>
    </row>
    <row r="294" spans="1:1">
      <c r="A294" s="104"/>
    </row>
    <row r="295" spans="1:1">
      <c r="A295" s="104"/>
    </row>
    <row r="296" spans="1:1">
      <c r="A296" s="104"/>
    </row>
    <row r="297" spans="1:1">
      <c r="A297" s="104"/>
    </row>
    <row r="298" spans="1:1">
      <c r="A298" s="104"/>
    </row>
    <row r="299" spans="1:1">
      <c r="A299" s="104"/>
    </row>
    <row r="300" spans="1:1">
      <c r="A300" s="104"/>
    </row>
    <row r="301" spans="1:1">
      <c r="A301" s="104"/>
    </row>
    <row r="302" spans="1:1">
      <c r="A302" s="104"/>
    </row>
    <row r="303" spans="1:1">
      <c r="A303" s="104"/>
    </row>
    <row r="304" spans="1:1">
      <c r="A304" s="104"/>
    </row>
    <row r="305" spans="1:1">
      <c r="A305" s="104"/>
    </row>
    <row r="306" spans="1:1">
      <c r="A306" s="104"/>
    </row>
    <row r="307" spans="1:1">
      <c r="A307" s="104"/>
    </row>
    <row r="308" spans="1:1">
      <c r="A308" s="104"/>
    </row>
    <row r="309" spans="1:1">
      <c r="A309" s="104"/>
    </row>
    <row r="310" spans="1:1">
      <c r="A310" s="104"/>
    </row>
    <row r="311" spans="1:1">
      <c r="A311" s="104"/>
    </row>
    <row r="312" spans="1:1">
      <c r="A312" s="104"/>
    </row>
    <row r="313" spans="1:1">
      <c r="A313" s="104"/>
    </row>
    <row r="314" spans="1:1">
      <c r="A314" s="104"/>
    </row>
    <row r="315" spans="1:1">
      <c r="A315" s="104"/>
    </row>
    <row r="316" spans="1:1">
      <c r="A316" s="104"/>
    </row>
    <row r="317" spans="1:1">
      <c r="A317" s="104"/>
    </row>
    <row r="318" spans="1:1">
      <c r="A318" s="104"/>
    </row>
    <row r="319" spans="1:1">
      <c r="A319" s="104"/>
    </row>
    <row r="320" spans="1:1">
      <c r="A320" s="104"/>
    </row>
    <row r="321" spans="1:1">
      <c r="A321" s="104"/>
    </row>
    <row r="322" spans="1:1">
      <c r="A322" s="104"/>
    </row>
    <row r="323" spans="1:1">
      <c r="A323" s="104"/>
    </row>
    <row r="324" spans="1:1">
      <c r="A324" s="104"/>
    </row>
    <row r="325" spans="1:1">
      <c r="A325" s="104"/>
    </row>
    <row r="326" spans="1:1">
      <c r="A326" s="104"/>
    </row>
    <row r="327" spans="1:1">
      <c r="A327" s="104"/>
    </row>
    <row r="328" spans="1:1">
      <c r="A328" s="104"/>
    </row>
    <row r="329" spans="1:1">
      <c r="A329" s="104"/>
    </row>
    <row r="330" spans="1:1">
      <c r="A330" s="104"/>
    </row>
    <row r="331" spans="1:1">
      <c r="A331" s="104"/>
    </row>
    <row r="332" spans="1:1">
      <c r="A332" s="104"/>
    </row>
    <row r="333" spans="1:1">
      <c r="A333" s="104"/>
    </row>
    <row r="334" spans="1:1">
      <c r="A334" s="104"/>
    </row>
    <row r="335" spans="1:1">
      <c r="A335" s="104"/>
    </row>
    <row r="336" spans="1:1">
      <c r="A336" s="104"/>
    </row>
    <row r="337" spans="1:1">
      <c r="A337" s="104"/>
    </row>
    <row r="338" spans="1:1">
      <c r="A338" s="104"/>
    </row>
    <row r="339" spans="1:1">
      <c r="A339" s="104"/>
    </row>
    <row r="340" spans="1:1">
      <c r="A340" s="104"/>
    </row>
    <row r="341" spans="1:1">
      <c r="A341" s="104"/>
    </row>
    <row r="342" spans="1:1">
      <c r="A342" s="104"/>
    </row>
    <row r="343" spans="1:1">
      <c r="A343" s="104"/>
    </row>
    <row r="344" spans="1:1">
      <c r="A344" s="104"/>
    </row>
    <row r="345" spans="1:1">
      <c r="A345" s="104"/>
    </row>
    <row r="346" spans="1:1">
      <c r="A346" s="104"/>
    </row>
    <row r="347" spans="1:1">
      <c r="A347" s="104"/>
    </row>
    <row r="348" spans="1:1">
      <c r="A348" s="104"/>
    </row>
    <row r="349" spans="1:1">
      <c r="A349" s="104"/>
    </row>
    <row r="350" spans="1:1">
      <c r="A350" s="104"/>
    </row>
    <row r="351" spans="1:1">
      <c r="A351" s="104"/>
    </row>
    <row r="352" spans="1:1">
      <c r="A352" s="104"/>
    </row>
    <row r="353" spans="1:1">
      <c r="A353" s="104"/>
    </row>
    <row r="354" spans="1:1">
      <c r="A354" s="104"/>
    </row>
    <row r="355" spans="1:1">
      <c r="A355" s="104"/>
    </row>
    <row r="356" spans="1:1">
      <c r="A356" s="104"/>
    </row>
    <row r="357" spans="1:1">
      <c r="A357" s="104"/>
    </row>
    <row r="358" spans="1:1">
      <c r="A358" s="104"/>
    </row>
    <row r="359" spans="1:1">
      <c r="A359" s="104"/>
    </row>
    <row r="360" spans="1:1">
      <c r="A360" s="104"/>
    </row>
    <row r="361" spans="1:1">
      <c r="A361" s="104"/>
    </row>
    <row r="362" spans="1:1">
      <c r="A362" s="104"/>
    </row>
    <row r="363" spans="1:1">
      <c r="A363" s="104"/>
    </row>
    <row r="364" spans="1:1">
      <c r="A364" s="104"/>
    </row>
    <row r="365" spans="1:1">
      <c r="A365" s="104"/>
    </row>
    <row r="366" spans="1:1">
      <c r="A366" s="104"/>
    </row>
    <row r="367" spans="1:1">
      <c r="A367" s="104"/>
    </row>
    <row r="368" spans="1:1">
      <c r="A368" s="104"/>
    </row>
    <row r="369" spans="1:1">
      <c r="A369" s="104"/>
    </row>
    <row r="370" spans="1:1">
      <c r="A370" s="104"/>
    </row>
    <row r="371" spans="1:1">
      <c r="A371" s="104"/>
    </row>
    <row r="372" spans="1:1">
      <c r="A372" s="104"/>
    </row>
    <row r="373" spans="1:1">
      <c r="A373" s="104"/>
    </row>
    <row r="374" spans="1:1">
      <c r="A374" s="104"/>
    </row>
    <row r="375" spans="1:1">
      <c r="A375" s="104"/>
    </row>
    <row r="376" spans="1:1">
      <c r="A376" s="104"/>
    </row>
    <row r="377" spans="1:1">
      <c r="A377" s="104"/>
    </row>
    <row r="378" spans="1:1">
      <c r="A378" s="104"/>
    </row>
    <row r="379" spans="1:1">
      <c r="A379" s="104"/>
    </row>
    <row r="380" spans="1:1">
      <c r="A380" s="104"/>
    </row>
    <row r="381" spans="1:1">
      <c r="A381" s="104"/>
    </row>
    <row r="382" spans="1:1">
      <c r="A382" s="104"/>
    </row>
    <row r="383" spans="1:1">
      <c r="A383" s="104"/>
    </row>
    <row r="384" spans="1:1">
      <c r="A384" s="104"/>
    </row>
    <row r="385" spans="1:1">
      <c r="A385" s="104"/>
    </row>
    <row r="386" spans="1:1">
      <c r="A386" s="104"/>
    </row>
    <row r="387" spans="1:1">
      <c r="A387" s="104"/>
    </row>
    <row r="388" spans="1:1">
      <c r="A388" s="104"/>
    </row>
    <row r="389" spans="1:1">
      <c r="A389" s="104"/>
    </row>
    <row r="390" spans="1:1">
      <c r="A390" s="104"/>
    </row>
    <row r="391" spans="1:1">
      <c r="A391" s="104"/>
    </row>
    <row r="392" spans="1:1">
      <c r="A392" s="104"/>
    </row>
    <row r="393" spans="1:1">
      <c r="A393" s="104"/>
    </row>
    <row r="394" spans="1:1">
      <c r="A394" s="104"/>
    </row>
    <row r="395" spans="1:1">
      <c r="A395" s="104"/>
    </row>
    <row r="396" spans="1:1">
      <c r="A396" s="104"/>
    </row>
    <row r="397" spans="1:1">
      <c r="A397" s="104"/>
    </row>
    <row r="398" spans="1:1">
      <c r="A398" s="104"/>
    </row>
    <row r="399" spans="1:1">
      <c r="A399" s="104"/>
    </row>
    <row r="400" spans="1:1">
      <c r="A400" s="104"/>
    </row>
    <row r="401" spans="1:1">
      <c r="A401" s="104"/>
    </row>
    <row r="402" spans="1:1">
      <c r="A402" s="104"/>
    </row>
    <row r="403" spans="1:1">
      <c r="A403" s="104"/>
    </row>
    <row r="404" spans="1:1">
      <c r="A404" s="104"/>
    </row>
    <row r="405" spans="1:1">
      <c r="A405" s="104"/>
    </row>
    <row r="406" spans="1:1">
      <c r="A406" s="104"/>
    </row>
    <row r="407" spans="1:1">
      <c r="A407" s="104"/>
    </row>
    <row r="408" spans="1:1">
      <c r="A408" s="104"/>
    </row>
    <row r="409" spans="1:1">
      <c r="A409" s="104"/>
    </row>
    <row r="410" spans="1:1">
      <c r="A410" s="104"/>
    </row>
    <row r="411" spans="1:1">
      <c r="A411" s="104"/>
    </row>
    <row r="412" spans="1:1">
      <c r="A412" s="104"/>
    </row>
    <row r="413" spans="1:1">
      <c r="A413" s="104"/>
    </row>
    <row r="414" spans="1:1">
      <c r="A414" s="104"/>
    </row>
    <row r="415" spans="1:1">
      <c r="A415" s="104"/>
    </row>
    <row r="416" spans="1:1">
      <c r="A416" s="104"/>
    </row>
    <row r="417" spans="1:1">
      <c r="A417" s="104"/>
    </row>
    <row r="418" spans="1:1">
      <c r="A418" s="104"/>
    </row>
    <row r="419" spans="1:1">
      <c r="A419" s="104"/>
    </row>
    <row r="420" spans="1:1">
      <c r="A420" s="104"/>
    </row>
    <row r="421" spans="1:1">
      <c r="A421" s="104"/>
    </row>
    <row r="422" spans="1:1">
      <c r="A422" s="104"/>
    </row>
    <row r="423" spans="1:1">
      <c r="A423" s="104"/>
    </row>
    <row r="424" spans="1:1">
      <c r="A424" s="104"/>
    </row>
    <row r="425" spans="1:1">
      <c r="A425" s="104"/>
    </row>
    <row r="426" spans="1:1">
      <c r="A426" s="104"/>
    </row>
    <row r="427" spans="1:1">
      <c r="A427" s="104"/>
    </row>
    <row r="428" spans="1:1">
      <c r="A428" s="104"/>
    </row>
    <row r="429" spans="1:1">
      <c r="A429" s="104"/>
    </row>
    <row r="430" spans="1:1">
      <c r="A430" s="104"/>
    </row>
    <row r="431" spans="1:1">
      <c r="A431" s="104"/>
    </row>
    <row r="432" spans="1:1">
      <c r="A432" s="104"/>
    </row>
    <row r="433" spans="1:1">
      <c r="A433" s="104"/>
    </row>
    <row r="434" spans="1:1">
      <c r="A434" s="104"/>
    </row>
    <row r="435" spans="1:1">
      <c r="A435" s="104"/>
    </row>
    <row r="436" spans="1:1">
      <c r="A436" s="104"/>
    </row>
    <row r="437" spans="1:1">
      <c r="A437" s="104"/>
    </row>
    <row r="438" spans="1:1">
      <c r="A438" s="104"/>
    </row>
    <row r="439" spans="1:1">
      <c r="A439" s="104"/>
    </row>
    <row r="440" spans="1:1">
      <c r="A440" s="104"/>
    </row>
    <row r="441" spans="1:1">
      <c r="A441" s="104"/>
    </row>
    <row r="442" spans="1:1">
      <c r="A442" s="104"/>
    </row>
    <row r="443" spans="1:1">
      <c r="A443" s="104"/>
    </row>
    <row r="444" spans="1:1">
      <c r="A444" s="104"/>
    </row>
    <row r="445" spans="1:1">
      <c r="A445" s="104"/>
    </row>
    <row r="446" spans="1:1">
      <c r="A446" s="104"/>
    </row>
    <row r="447" spans="1:1">
      <c r="A447" s="104"/>
    </row>
    <row r="448" spans="1:1">
      <c r="A448" s="104"/>
    </row>
    <row r="449" spans="1:1">
      <c r="A449" s="104"/>
    </row>
    <row r="450" spans="1:1">
      <c r="A450" s="104"/>
    </row>
    <row r="451" spans="1:1">
      <c r="A451" s="104"/>
    </row>
    <row r="452" spans="1:1">
      <c r="A452" s="104"/>
    </row>
    <row r="453" spans="1:1">
      <c r="A453" s="104"/>
    </row>
    <row r="454" spans="1:1">
      <c r="A454" s="104"/>
    </row>
    <row r="455" spans="1:1">
      <c r="A455" s="104"/>
    </row>
    <row r="456" spans="1:1">
      <c r="A456" s="104"/>
    </row>
    <row r="457" spans="1:1">
      <c r="A457" s="104"/>
    </row>
    <row r="458" spans="1:1">
      <c r="A458" s="104"/>
    </row>
    <row r="459" spans="1:1">
      <c r="A459" s="104"/>
    </row>
    <row r="460" spans="1:1">
      <c r="A460" s="104"/>
    </row>
    <row r="461" spans="1:1">
      <c r="A461" s="104"/>
    </row>
    <row r="462" spans="1:1">
      <c r="A462" s="104"/>
    </row>
    <row r="463" spans="1:1">
      <c r="A463" s="104"/>
    </row>
    <row r="464" spans="1:1">
      <c r="A464" s="104"/>
    </row>
    <row r="465" spans="1:1">
      <c r="A465" s="104"/>
    </row>
    <row r="466" spans="1:1">
      <c r="A466" s="104"/>
    </row>
    <row r="467" spans="1:1">
      <c r="A467" s="104"/>
    </row>
    <row r="468" spans="1:1">
      <c r="A468" s="104"/>
    </row>
    <row r="469" spans="1:1">
      <c r="A469" s="104"/>
    </row>
    <row r="470" spans="1:1">
      <c r="A470" s="104"/>
    </row>
    <row r="471" spans="1:1">
      <c r="A471" s="104"/>
    </row>
    <row r="472" spans="1:1">
      <c r="A472" s="104"/>
    </row>
    <row r="473" spans="1:1">
      <c r="A473" s="104"/>
    </row>
    <row r="474" spans="1:1">
      <c r="A474" s="104"/>
    </row>
    <row r="475" spans="1:1">
      <c r="A475" s="104"/>
    </row>
    <row r="476" spans="1:1">
      <c r="A476" s="104"/>
    </row>
    <row r="477" spans="1:1">
      <c r="A477" s="104"/>
    </row>
    <row r="478" spans="1:1">
      <c r="A478" s="104"/>
    </row>
    <row r="479" spans="1:1">
      <c r="A479" s="104"/>
    </row>
    <row r="480" spans="1:1">
      <c r="A480" s="104"/>
    </row>
    <row r="481" spans="1:1">
      <c r="A481" s="104"/>
    </row>
    <row r="482" spans="1:1">
      <c r="A482" s="104"/>
    </row>
    <row r="483" spans="1:1">
      <c r="A483" s="104"/>
    </row>
    <row r="484" spans="1:1">
      <c r="A484" s="104"/>
    </row>
    <row r="485" spans="1:1">
      <c r="A485" s="104"/>
    </row>
    <row r="486" spans="1:1">
      <c r="A486" s="104"/>
    </row>
    <row r="487" spans="1:1">
      <c r="A487" s="104"/>
    </row>
    <row r="488" spans="1:1">
      <c r="A488" s="104"/>
    </row>
    <row r="489" spans="1:1">
      <c r="A489" s="104"/>
    </row>
    <row r="490" spans="1:1">
      <c r="A490" s="104"/>
    </row>
    <row r="491" spans="1:1">
      <c r="A491" s="104"/>
    </row>
    <row r="492" spans="1:1">
      <c r="A492" s="104"/>
    </row>
    <row r="493" spans="1:1">
      <c r="A493" s="104"/>
    </row>
    <row r="494" spans="1:1">
      <c r="A494" s="104"/>
    </row>
    <row r="495" spans="1:1">
      <c r="A495" s="104"/>
    </row>
    <row r="496" spans="1:1">
      <c r="A496" s="104"/>
    </row>
    <row r="497" spans="1:1">
      <c r="A497" s="104"/>
    </row>
    <row r="498" spans="1:1">
      <c r="A498" s="104"/>
    </row>
    <row r="499" spans="1:1">
      <c r="A499" s="104"/>
    </row>
    <row r="500" spans="1:1">
      <c r="A500" s="104"/>
    </row>
    <row r="501" spans="1:1">
      <c r="A501" s="104"/>
    </row>
    <row r="502" spans="1:1">
      <c r="A502" s="104"/>
    </row>
    <row r="503" spans="1:1">
      <c r="A503" s="104"/>
    </row>
    <row r="504" spans="1:1">
      <c r="A504" s="104"/>
    </row>
    <row r="505" spans="1:1">
      <c r="A505" s="104"/>
    </row>
    <row r="506" spans="1:1">
      <c r="A506" s="104"/>
    </row>
    <row r="507" spans="1:1">
      <c r="A507" s="104"/>
    </row>
    <row r="508" spans="1:1">
      <c r="A508" s="104"/>
    </row>
    <row r="509" spans="1:1">
      <c r="A509" s="104"/>
    </row>
    <row r="510" spans="1:1">
      <c r="A510" s="104"/>
    </row>
    <row r="511" spans="1:1">
      <c r="A511" s="104"/>
    </row>
    <row r="512" spans="1:1">
      <c r="A512" s="104"/>
    </row>
    <row r="513" spans="1:1">
      <c r="A513" s="104"/>
    </row>
    <row r="514" spans="1:1">
      <c r="A514" s="104"/>
    </row>
    <row r="515" spans="1:1">
      <c r="A515" s="104"/>
    </row>
    <row r="516" spans="1:1">
      <c r="A516" s="104"/>
    </row>
    <row r="517" spans="1:1">
      <c r="A517" s="104"/>
    </row>
    <row r="518" spans="1:1">
      <c r="A518" s="104"/>
    </row>
    <row r="519" spans="1:1">
      <c r="A519" s="104"/>
    </row>
    <row r="520" spans="1:1">
      <c r="A520" s="104"/>
    </row>
    <row r="521" spans="1:1">
      <c r="A521" s="104"/>
    </row>
    <row r="522" spans="1:1">
      <c r="A522" s="104"/>
    </row>
    <row r="523" spans="1:1">
      <c r="A523" s="104"/>
    </row>
    <row r="524" spans="1:1">
      <c r="A524" s="104"/>
    </row>
    <row r="525" spans="1:1">
      <c r="A525" s="104"/>
    </row>
    <row r="526" spans="1:1">
      <c r="A526" s="104"/>
    </row>
    <row r="527" spans="1:1">
      <c r="A527" s="104"/>
    </row>
    <row r="528" spans="1:1">
      <c r="A528" s="104"/>
    </row>
    <row r="529" spans="1:1">
      <c r="A529" s="104"/>
    </row>
    <row r="530" spans="1:1">
      <c r="A530" s="104"/>
    </row>
    <row r="531" spans="1:1">
      <c r="A531" s="104"/>
    </row>
    <row r="532" spans="1:1">
      <c r="A532" s="104"/>
    </row>
    <row r="533" spans="1:1">
      <c r="A533" s="104"/>
    </row>
    <row r="534" spans="1:1">
      <c r="A534" s="104"/>
    </row>
    <row r="535" spans="1:1">
      <c r="A535" s="104"/>
    </row>
    <row r="536" spans="1:1">
      <c r="A536" s="104"/>
    </row>
    <row r="537" spans="1:1">
      <c r="A537" s="104"/>
    </row>
    <row r="538" spans="1:1">
      <c r="A538" s="104"/>
    </row>
    <row r="539" spans="1:1">
      <c r="A539" s="104"/>
    </row>
    <row r="540" spans="1:1">
      <c r="A540" s="104"/>
    </row>
    <row r="541" spans="1:1">
      <c r="A541" s="104"/>
    </row>
    <row r="542" spans="1:1">
      <c r="A542" s="104"/>
    </row>
    <row r="543" spans="1:1">
      <c r="A543" s="104"/>
    </row>
    <row r="544" spans="1:1">
      <c r="A544" s="104"/>
    </row>
    <row r="545" spans="1:1">
      <c r="A545" s="104"/>
    </row>
    <row r="546" spans="1:1">
      <c r="A546" s="104"/>
    </row>
    <row r="547" spans="1:1">
      <c r="A547" s="104"/>
    </row>
    <row r="548" spans="1:1">
      <c r="A548" s="104"/>
    </row>
    <row r="549" spans="1:1">
      <c r="A549" s="104"/>
    </row>
    <row r="550" spans="1:1">
      <c r="A550" s="104"/>
    </row>
    <row r="551" spans="1:1">
      <c r="A551" s="104"/>
    </row>
    <row r="552" spans="1:1">
      <c r="A552" s="104"/>
    </row>
    <row r="553" spans="1:1">
      <c r="A553" s="104"/>
    </row>
    <row r="554" spans="1:1">
      <c r="A554" s="104"/>
    </row>
    <row r="555" spans="1:1">
      <c r="A555" s="104"/>
    </row>
    <row r="556" spans="1:1">
      <c r="A556" s="104"/>
    </row>
    <row r="557" spans="1:1">
      <c r="A557" s="104"/>
    </row>
    <row r="558" spans="1:1">
      <c r="A558" s="104"/>
    </row>
  </sheetData>
  <phoneticPr fontId="31" type="noConversion"/>
  <printOptions horizontalCentered="1"/>
  <pageMargins left="1.05" right="1.34" top="0.98425196850393704" bottom="0.78740157480314965" header="0.39370078740157483" footer="0.39370078740157483"/>
  <pageSetup paperSize="9" scale="82" fitToHeight="2" orientation="portrait" verticalDpi="597" r:id="rId1"/>
  <headerFooter alignWithMargins="0"/>
  <rowBreaks count="1" manualBreakCount="1">
    <brk id="55" max="4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">
    <tabColor indexed="19"/>
  </sheetPr>
  <dimension ref="A1:AI58"/>
  <sheetViews>
    <sheetView showGridLines="0" topLeftCell="A26" workbookViewId="0">
      <selection activeCell="AA26" sqref="AA26"/>
    </sheetView>
  </sheetViews>
  <sheetFormatPr defaultColWidth="9.140625" defaultRowHeight="12.75"/>
  <cols>
    <col min="1" max="38" width="2.7109375" style="183" customWidth="1"/>
    <col min="39" max="16384" width="9.140625" style="183"/>
  </cols>
  <sheetData>
    <row r="1" spans="1:35">
      <c r="A1" s="235"/>
      <c r="B1" s="235"/>
      <c r="C1" s="235"/>
      <c r="D1" s="235"/>
      <c r="E1" s="235"/>
    </row>
    <row r="2" spans="1:35">
      <c r="A2" s="235"/>
      <c r="B2" s="235"/>
      <c r="C2" s="235"/>
      <c r="D2" s="235"/>
      <c r="E2" s="235"/>
      <c r="F2" s="184"/>
      <c r="G2" s="184"/>
      <c r="H2" s="184"/>
      <c r="I2" s="184"/>
      <c r="J2" s="184"/>
      <c r="K2" s="184"/>
      <c r="L2" s="184"/>
      <c r="M2" s="184"/>
      <c r="S2" s="184"/>
      <c r="T2" s="184"/>
      <c r="U2" s="184"/>
      <c r="V2" s="185" t="s">
        <v>32</v>
      </c>
      <c r="W2" s="185"/>
      <c r="X2" s="186"/>
      <c r="Y2" s="185"/>
      <c r="Z2" s="185"/>
      <c r="AA2" s="185"/>
      <c r="AB2" s="185"/>
      <c r="AC2" s="185"/>
      <c r="AD2" s="185"/>
      <c r="AE2" s="185"/>
      <c r="AF2" s="185"/>
      <c r="AG2" s="184"/>
      <c r="AH2" s="184"/>
    </row>
    <row r="3" spans="1:35" ht="15">
      <c r="A3" s="184"/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S3" s="184"/>
      <c r="T3" s="184"/>
      <c r="AG3" s="185"/>
      <c r="AH3" s="185"/>
      <c r="AI3" s="187"/>
    </row>
    <row r="5" spans="1:35">
      <c r="A5" s="184"/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AC5" s="184"/>
      <c r="AD5" s="184"/>
      <c r="AE5" s="184"/>
      <c r="AF5" s="184"/>
      <c r="AG5" s="184"/>
      <c r="AH5" s="184"/>
    </row>
    <row r="6" spans="1:35" ht="12.75" customHeight="1">
      <c r="A6" s="184"/>
      <c r="B6" s="188"/>
      <c r="C6" s="188"/>
      <c r="D6" s="188"/>
      <c r="E6" s="188"/>
      <c r="F6" s="188"/>
      <c r="G6" s="188"/>
      <c r="H6" s="252" t="s">
        <v>319</v>
      </c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184"/>
      <c r="Z6" s="184"/>
      <c r="AA6" s="184"/>
      <c r="AB6" s="184"/>
      <c r="AC6" s="184"/>
      <c r="AD6" s="184"/>
      <c r="AE6" s="184"/>
      <c r="AF6" s="184"/>
      <c r="AG6" s="184"/>
      <c r="AH6" s="184"/>
    </row>
    <row r="7" spans="1:35">
      <c r="A7" s="184"/>
      <c r="B7" s="188"/>
      <c r="C7" s="188"/>
      <c r="D7" s="188"/>
      <c r="E7" s="188"/>
      <c r="F7" s="188"/>
      <c r="G7" s="188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184"/>
      <c r="Z7" s="184"/>
      <c r="AA7" s="184"/>
      <c r="AB7" s="184"/>
      <c r="AC7" s="184"/>
      <c r="AD7" s="184"/>
      <c r="AE7" s="184"/>
      <c r="AF7" s="184"/>
      <c r="AG7" s="184"/>
      <c r="AH7" s="184"/>
    </row>
    <row r="8" spans="1:35">
      <c r="A8" s="197" t="s">
        <v>548</v>
      </c>
      <c r="B8" s="188"/>
      <c r="C8" s="188"/>
      <c r="D8" s="188"/>
      <c r="E8" s="188"/>
      <c r="F8" s="188"/>
      <c r="G8" s="188"/>
      <c r="Y8" s="184"/>
      <c r="Z8" s="184"/>
      <c r="AA8" s="184"/>
      <c r="AB8" s="184"/>
      <c r="AC8" s="184"/>
      <c r="AD8" s="184"/>
      <c r="AE8" s="184"/>
      <c r="AF8" s="184"/>
      <c r="AG8" s="184"/>
      <c r="AH8" s="184"/>
    </row>
    <row r="9" spans="1:35" ht="15">
      <c r="A9" s="184"/>
      <c r="B9" s="184"/>
      <c r="C9" s="184"/>
      <c r="D9" s="184"/>
      <c r="E9" s="189"/>
      <c r="F9" s="184"/>
      <c r="G9" s="184"/>
      <c r="H9" s="184"/>
      <c r="I9" s="184"/>
      <c r="J9" s="184"/>
      <c r="K9" s="184"/>
      <c r="L9" s="233" t="s">
        <v>320</v>
      </c>
      <c r="M9" s="233"/>
      <c r="N9" s="233"/>
      <c r="O9" s="233"/>
      <c r="P9" s="233"/>
      <c r="Q9" s="233"/>
      <c r="R9" s="233"/>
      <c r="S9" s="233"/>
      <c r="T9" s="233"/>
      <c r="U9" s="233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</row>
    <row r="10" spans="1:35">
      <c r="A10" s="184"/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</row>
    <row r="11" spans="1:35" ht="15.75">
      <c r="A11" s="184"/>
      <c r="B11" s="184"/>
      <c r="C11" s="184"/>
      <c r="D11" s="184"/>
      <c r="E11" s="184"/>
      <c r="F11" s="184"/>
      <c r="G11" s="184"/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2"/>
      <c r="W11" s="192"/>
      <c r="X11" s="192"/>
      <c r="Y11" s="192"/>
      <c r="Z11" s="192"/>
      <c r="AA11" s="192"/>
      <c r="AB11" s="184"/>
      <c r="AC11" s="184"/>
      <c r="AD11" s="184"/>
      <c r="AE11" s="184"/>
      <c r="AF11" s="184"/>
      <c r="AG11" s="184"/>
      <c r="AH11" s="184"/>
    </row>
    <row r="12" spans="1:35" ht="15.75">
      <c r="A12" s="184"/>
      <c r="B12" s="184"/>
      <c r="C12" s="184"/>
      <c r="D12" s="184"/>
      <c r="E12" s="184"/>
      <c r="F12" s="184"/>
      <c r="G12" s="184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236" t="s">
        <v>33</v>
      </c>
      <c r="W12" s="233"/>
      <c r="X12" s="233"/>
      <c r="Y12" s="233"/>
      <c r="Z12" s="233"/>
      <c r="AA12" s="233"/>
      <c r="AB12" s="233"/>
      <c r="AC12" s="233"/>
      <c r="AD12" s="233"/>
      <c r="AE12" s="233"/>
      <c r="AF12" s="184"/>
      <c r="AG12" s="184"/>
      <c r="AH12" s="184"/>
    </row>
    <row r="13" spans="1:35" ht="15">
      <c r="A13" s="184"/>
      <c r="B13" s="184"/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9"/>
      <c r="N13" s="184"/>
      <c r="O13" s="184"/>
      <c r="P13" s="184"/>
      <c r="Q13" s="184"/>
      <c r="R13" s="184"/>
      <c r="S13" s="184"/>
      <c r="T13" s="184"/>
      <c r="U13" s="184"/>
      <c r="V13" s="233" t="s">
        <v>34</v>
      </c>
      <c r="W13" s="233"/>
      <c r="X13" s="233"/>
      <c r="Y13" s="233"/>
      <c r="Z13" s="233"/>
      <c r="AA13" s="233"/>
      <c r="AB13" s="233"/>
      <c r="AC13" s="233"/>
      <c r="AD13" s="233"/>
      <c r="AE13" s="233"/>
      <c r="AF13" s="184"/>
      <c r="AG13" s="184"/>
      <c r="AH13" s="184"/>
    </row>
    <row r="14" spans="1:35">
      <c r="A14" s="184"/>
      <c r="B14" s="184"/>
      <c r="C14" s="184"/>
      <c r="D14" s="184"/>
      <c r="E14" s="184"/>
      <c r="F14" s="184"/>
      <c r="G14" s="184"/>
      <c r="H14" s="184"/>
      <c r="I14" s="184"/>
      <c r="J14" s="190"/>
      <c r="K14" s="190"/>
      <c r="L14" s="190"/>
      <c r="M14" s="190"/>
      <c r="N14" s="190"/>
      <c r="O14" s="190"/>
      <c r="P14" s="190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</row>
    <row r="15" spans="1:35">
      <c r="A15" s="184"/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184" t="s">
        <v>35</v>
      </c>
      <c r="W15" s="184"/>
      <c r="X15" s="184"/>
      <c r="Y15" s="184"/>
      <c r="Z15" s="184"/>
      <c r="AA15" s="184"/>
      <c r="AB15" s="184"/>
      <c r="AC15" s="184"/>
      <c r="AD15" s="184"/>
      <c r="AE15" s="184"/>
      <c r="AF15" s="184"/>
      <c r="AG15" s="184"/>
      <c r="AH15" s="184"/>
    </row>
    <row r="16" spans="1:35">
      <c r="A16" s="184"/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</row>
    <row r="17" spans="1:34">
      <c r="A17" s="184"/>
      <c r="B17" s="184"/>
      <c r="C17" s="184"/>
      <c r="D17" s="184"/>
      <c r="E17" s="184"/>
      <c r="F17" s="184"/>
      <c r="G17" s="184"/>
      <c r="H17" s="234"/>
      <c r="I17" s="233"/>
      <c r="J17" s="233"/>
      <c r="K17" s="233"/>
      <c r="L17" s="184"/>
      <c r="M17" s="234"/>
      <c r="N17" s="234"/>
      <c r="O17" s="234"/>
      <c r="P17" s="234"/>
      <c r="Q17" s="184"/>
      <c r="R17" s="184"/>
      <c r="S17" s="184"/>
      <c r="T17" s="188"/>
      <c r="U17" s="188"/>
      <c r="V17" s="193">
        <v>0</v>
      </c>
      <c r="W17" s="194">
        <v>1</v>
      </c>
      <c r="X17" s="195"/>
      <c r="Y17" s="193">
        <v>0</v>
      </c>
      <c r="Z17" s="193">
        <v>1</v>
      </c>
      <c r="AA17" s="196"/>
      <c r="AB17" s="193">
        <v>2</v>
      </c>
      <c r="AC17" s="194">
        <v>0</v>
      </c>
      <c r="AD17" s="194">
        <v>1</v>
      </c>
      <c r="AE17" s="194">
        <v>8</v>
      </c>
      <c r="AF17" s="184"/>
      <c r="AG17" s="184"/>
      <c r="AH17" s="184"/>
    </row>
    <row r="18" spans="1:34">
      <c r="A18" s="184"/>
      <c r="B18" s="184"/>
      <c r="C18" s="234"/>
      <c r="D18" s="234"/>
      <c r="E18" s="234"/>
      <c r="F18" s="234"/>
      <c r="G18" s="23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234"/>
      <c r="S18" s="23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</row>
    <row r="19" spans="1:34">
      <c r="A19" s="184"/>
      <c r="B19" s="184"/>
      <c r="C19" s="184"/>
      <c r="D19" s="184"/>
      <c r="E19" s="184"/>
      <c r="F19" s="184"/>
      <c r="G19" s="184"/>
      <c r="H19" s="184"/>
      <c r="I19" s="184"/>
      <c r="J19" s="184"/>
      <c r="K19" s="184"/>
      <c r="L19" s="234"/>
      <c r="M19" s="234"/>
      <c r="N19" s="234"/>
      <c r="O19" s="184"/>
      <c r="P19" s="234"/>
      <c r="Q19" s="234"/>
      <c r="R19" s="234"/>
      <c r="S19" s="234"/>
      <c r="T19" s="184"/>
      <c r="U19" s="184"/>
      <c r="V19" s="184" t="s">
        <v>36</v>
      </c>
      <c r="W19" s="184"/>
      <c r="X19" s="184"/>
      <c r="Y19" s="184"/>
      <c r="Z19" s="184"/>
      <c r="AA19" s="184"/>
      <c r="AB19" s="184"/>
      <c r="AC19" s="184"/>
      <c r="AD19" s="184"/>
      <c r="AE19" s="184"/>
      <c r="AF19" s="184"/>
      <c r="AG19" s="184"/>
      <c r="AH19" s="184"/>
    </row>
    <row r="20" spans="1:34">
      <c r="A20" s="184"/>
      <c r="B20" s="184"/>
      <c r="C20" s="184"/>
      <c r="D20" s="184"/>
      <c r="E20" s="184"/>
      <c r="F20" s="234"/>
      <c r="G20" s="234"/>
      <c r="H20" s="234"/>
      <c r="I20" s="234"/>
      <c r="J20" s="234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  <c r="V20" s="184"/>
      <c r="W20" s="184"/>
      <c r="X20" s="184"/>
      <c r="Y20" s="184"/>
      <c r="Z20" s="184"/>
      <c r="AA20" s="184"/>
      <c r="AB20" s="184"/>
      <c r="AC20" s="184"/>
      <c r="AD20" s="184"/>
      <c r="AE20" s="184"/>
      <c r="AF20" s="184"/>
      <c r="AG20" s="184"/>
      <c r="AH20" s="184"/>
    </row>
    <row r="21" spans="1:34">
      <c r="A21" s="184"/>
      <c r="B21" s="184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8"/>
      <c r="Q21" s="188"/>
      <c r="R21" s="188"/>
      <c r="S21" s="188"/>
      <c r="T21" s="188"/>
      <c r="U21" s="188"/>
      <c r="V21" s="193">
        <v>3</v>
      </c>
      <c r="W21" s="194">
        <v>1</v>
      </c>
      <c r="X21" s="195"/>
      <c r="Y21" s="194">
        <v>1</v>
      </c>
      <c r="Z21" s="194">
        <v>2</v>
      </c>
      <c r="AA21" s="195"/>
      <c r="AB21" s="194">
        <v>2</v>
      </c>
      <c r="AC21" s="194">
        <v>0</v>
      </c>
      <c r="AD21" s="194">
        <v>1</v>
      </c>
      <c r="AE21" s="194">
        <v>8</v>
      </c>
      <c r="AF21" s="184"/>
      <c r="AG21" s="184"/>
      <c r="AH21" s="184"/>
    </row>
    <row r="22" spans="1:34">
      <c r="A22" s="184"/>
      <c r="B22" s="184"/>
      <c r="C22" s="184"/>
      <c r="D22" s="184"/>
      <c r="E22" s="184"/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8"/>
      <c r="T22" s="188"/>
      <c r="U22" s="188"/>
      <c r="V22" s="188"/>
      <c r="W22" s="188"/>
      <c r="X22" s="188"/>
      <c r="Y22" s="188"/>
      <c r="Z22" s="184"/>
      <c r="AA22" s="184"/>
      <c r="AB22" s="184"/>
      <c r="AC22" s="184"/>
      <c r="AD22" s="184"/>
      <c r="AE22" s="184"/>
      <c r="AF22" s="184"/>
      <c r="AG22" s="184"/>
      <c r="AH22" s="184"/>
    </row>
    <row r="23" spans="1:34">
      <c r="A23" s="184"/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8"/>
      <c r="S23" s="188"/>
      <c r="T23" s="188"/>
      <c r="U23" s="188"/>
      <c r="V23" s="233" t="s">
        <v>37</v>
      </c>
      <c r="W23" s="233"/>
      <c r="X23" s="233"/>
      <c r="Y23" s="233"/>
      <c r="Z23" s="233"/>
      <c r="AA23" s="233"/>
      <c r="AB23" s="233"/>
      <c r="AC23" s="233"/>
      <c r="AD23" s="233"/>
      <c r="AE23" s="233"/>
      <c r="AF23" s="184"/>
      <c r="AG23" s="184"/>
      <c r="AH23" s="184"/>
    </row>
    <row r="24" spans="1:34">
      <c r="A24" s="184"/>
      <c r="B24" s="234"/>
      <c r="C24" s="23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233" t="s">
        <v>34</v>
      </c>
      <c r="W24" s="233"/>
      <c r="X24" s="233"/>
      <c r="Y24" s="233"/>
      <c r="Z24" s="233"/>
      <c r="AA24" s="233"/>
      <c r="AB24" s="233"/>
      <c r="AC24" s="233"/>
      <c r="AD24" s="233"/>
      <c r="AE24" s="233"/>
      <c r="AF24" s="184"/>
      <c r="AG24" s="184"/>
      <c r="AH24" s="184"/>
    </row>
    <row r="25" spans="1:34">
      <c r="A25" s="184"/>
      <c r="B25" s="184"/>
      <c r="C25" s="184"/>
      <c r="D25" s="184"/>
      <c r="E25" s="184"/>
      <c r="F25" s="184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  <c r="AA25" s="184"/>
      <c r="AB25" s="184"/>
      <c r="AC25" s="184"/>
      <c r="AD25" s="184"/>
      <c r="AE25" s="184"/>
      <c r="AF25" s="184"/>
      <c r="AG25" s="184"/>
      <c r="AH25" s="184"/>
    </row>
    <row r="26" spans="1:34">
      <c r="A26" s="184"/>
      <c r="B26" s="184"/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8"/>
      <c r="V26" s="193">
        <v>3</v>
      </c>
      <c r="W26" s="193">
        <v>1</v>
      </c>
      <c r="X26" s="196"/>
      <c r="Y26" s="194">
        <v>1</v>
      </c>
      <c r="Z26" s="194">
        <v>2</v>
      </c>
      <c r="AA26" s="195"/>
      <c r="AB26" s="194">
        <v>2</v>
      </c>
      <c r="AC26" s="194">
        <v>0</v>
      </c>
      <c r="AD26" s="194">
        <v>1</v>
      </c>
      <c r="AE26" s="194">
        <v>8</v>
      </c>
      <c r="AF26" s="184"/>
      <c r="AG26" s="184"/>
      <c r="AH26" s="184"/>
    </row>
    <row r="27" spans="1:34">
      <c r="A27" s="184"/>
      <c r="B27" s="184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E27" s="184"/>
      <c r="AF27" s="184"/>
      <c r="AG27" s="184"/>
      <c r="AH27" s="184"/>
    </row>
    <row r="28" spans="1:34">
      <c r="A28" s="184"/>
      <c r="B28" s="233" t="s">
        <v>38</v>
      </c>
      <c r="C28" s="233"/>
      <c r="D28" s="233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97" t="s">
        <v>39</v>
      </c>
      <c r="W28" s="197"/>
      <c r="X28" s="197"/>
      <c r="Y28" s="197"/>
      <c r="Z28" s="195">
        <v>6</v>
      </c>
      <c r="AA28" s="195">
        <v>6</v>
      </c>
      <c r="AB28" s="195">
        <v>1</v>
      </c>
      <c r="AC28" s="195">
        <v>2</v>
      </c>
      <c r="AD28" s="195">
        <v>0</v>
      </c>
      <c r="AE28" s="184"/>
      <c r="AF28" s="184"/>
      <c r="AG28" s="184"/>
      <c r="AH28" s="184"/>
    </row>
    <row r="29" spans="1:34">
      <c r="A29" s="184"/>
      <c r="B29" s="184"/>
      <c r="C29" s="184"/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  <c r="AA29" s="184"/>
      <c r="AB29" s="184"/>
      <c r="AC29" s="184"/>
      <c r="AD29" s="184"/>
      <c r="AE29" s="184"/>
      <c r="AF29" s="184"/>
      <c r="AG29" s="184"/>
      <c r="AH29" s="184"/>
    </row>
    <row r="30" spans="1:34">
      <c r="A30" s="184"/>
      <c r="B30" s="194">
        <v>3</v>
      </c>
      <c r="C30" s="194">
        <v>5</v>
      </c>
      <c r="D30" s="194">
        <v>7</v>
      </c>
      <c r="E30" s="194">
        <v>6</v>
      </c>
      <c r="F30" s="194">
        <v>3</v>
      </c>
      <c r="G30" s="194">
        <v>3</v>
      </c>
      <c r="H30" s="194">
        <v>8</v>
      </c>
      <c r="I30" s="194">
        <v>8</v>
      </c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184"/>
      <c r="AG30" s="184"/>
      <c r="AH30" s="184"/>
    </row>
    <row r="31" spans="1:34">
      <c r="A31" s="184"/>
      <c r="B31" s="184"/>
      <c r="C31" s="184"/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233"/>
      <c r="T31" s="233"/>
      <c r="U31" s="233"/>
      <c r="V31" s="233"/>
      <c r="W31" s="233"/>
      <c r="X31" s="233"/>
      <c r="Y31" s="233"/>
      <c r="Z31" s="233"/>
      <c r="AA31" s="233"/>
      <c r="AB31" s="184"/>
      <c r="AC31" s="184"/>
      <c r="AD31" s="184"/>
      <c r="AE31" s="184"/>
      <c r="AF31" s="184"/>
      <c r="AG31" s="184"/>
      <c r="AH31" s="184"/>
    </row>
    <row r="32" spans="1:34">
      <c r="A32" s="184"/>
      <c r="B32" s="234" t="s">
        <v>40</v>
      </c>
      <c r="C32" s="234"/>
      <c r="D32" s="234"/>
      <c r="E32" s="234"/>
      <c r="F32" s="234"/>
      <c r="G32" s="234"/>
      <c r="H32" s="234"/>
      <c r="I32" s="234"/>
      <c r="J32" s="234"/>
      <c r="K32" s="234"/>
      <c r="L32" s="234"/>
      <c r="M32" s="234"/>
      <c r="N32" s="234"/>
      <c r="O32" s="234"/>
      <c r="P32" s="234"/>
      <c r="Q32" s="234"/>
      <c r="R32" s="234"/>
      <c r="S32" s="184"/>
      <c r="T32" s="184"/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  <c r="AF32" s="184"/>
      <c r="AG32" s="184"/>
      <c r="AH32" s="184"/>
    </row>
    <row r="33" spans="1:34">
      <c r="A33" s="184"/>
      <c r="B33" s="184"/>
      <c r="C33" s="184"/>
      <c r="D33" s="184"/>
      <c r="E33" s="184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4"/>
      <c r="W33" s="184"/>
      <c r="X33" s="184"/>
      <c r="Y33" s="184"/>
      <c r="Z33" s="184"/>
      <c r="AA33" s="184"/>
      <c r="AB33" s="184"/>
      <c r="AC33" s="184"/>
      <c r="AD33" s="184"/>
      <c r="AE33" s="184"/>
      <c r="AF33" s="184"/>
      <c r="AG33" s="184"/>
      <c r="AH33" s="184"/>
    </row>
    <row r="34" spans="1:34">
      <c r="A34" s="184"/>
      <c r="B34" s="194" t="s">
        <v>31</v>
      </c>
      <c r="C34" s="194" t="s">
        <v>41</v>
      </c>
      <c r="D34" s="194" t="s">
        <v>42</v>
      </c>
      <c r="E34" s="194" t="s">
        <v>43</v>
      </c>
      <c r="F34" s="194" t="s">
        <v>44</v>
      </c>
      <c r="G34" s="194" t="s">
        <v>44</v>
      </c>
      <c r="H34" s="194"/>
      <c r="I34" s="194" t="s">
        <v>45</v>
      </c>
      <c r="J34" s="194" t="s">
        <v>46</v>
      </c>
      <c r="K34" s="194" t="s">
        <v>47</v>
      </c>
      <c r="L34" s="194" t="s">
        <v>48</v>
      </c>
      <c r="M34" s="194" t="s">
        <v>49</v>
      </c>
      <c r="N34" s="194" t="s">
        <v>50</v>
      </c>
      <c r="O34" s="194"/>
      <c r="P34" s="194" t="s">
        <v>51</v>
      </c>
      <c r="Q34" s="194" t="s">
        <v>47</v>
      </c>
      <c r="R34" s="194" t="s">
        <v>52</v>
      </c>
      <c r="S34" s="194" t="s">
        <v>47</v>
      </c>
      <c r="T34" s="194" t="s">
        <v>53</v>
      </c>
      <c r="U34" s="194" t="s">
        <v>46</v>
      </c>
      <c r="V34" s="194" t="s">
        <v>54</v>
      </c>
      <c r="W34" s="194" t="s">
        <v>46</v>
      </c>
      <c r="X34" s="194" t="s">
        <v>52</v>
      </c>
      <c r="Y34" s="194" t="s">
        <v>49</v>
      </c>
      <c r="Z34" s="194" t="s">
        <v>55</v>
      </c>
      <c r="AA34" s="194"/>
      <c r="AB34" s="194"/>
      <c r="AC34" s="198"/>
      <c r="AD34" s="199"/>
      <c r="AE34" s="199"/>
      <c r="AF34" s="184"/>
      <c r="AG34" s="184"/>
      <c r="AH34" s="184"/>
    </row>
    <row r="35" spans="1:34">
      <c r="A35" s="184"/>
      <c r="B35" s="194" t="s">
        <v>56</v>
      </c>
      <c r="C35" s="194" t="s">
        <v>57</v>
      </c>
      <c r="D35" s="194" t="s">
        <v>58</v>
      </c>
      <c r="E35" s="194" t="s">
        <v>55</v>
      </c>
      <c r="F35" s="194" t="s">
        <v>47</v>
      </c>
      <c r="G35" s="194" t="s">
        <v>59</v>
      </c>
      <c r="H35" s="194" t="s">
        <v>44</v>
      </c>
      <c r="I35" s="194" t="s">
        <v>59</v>
      </c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194"/>
      <c r="AA35" s="194"/>
      <c r="AB35" s="194"/>
      <c r="AC35" s="198"/>
      <c r="AD35" s="199"/>
      <c r="AE35" s="199"/>
      <c r="AF35" s="184"/>
      <c r="AG35" s="184"/>
      <c r="AH35" s="184"/>
    </row>
    <row r="36" spans="1:34">
      <c r="A36" s="184"/>
      <c r="B36" s="200"/>
      <c r="C36" s="200"/>
      <c r="D36" s="200"/>
      <c r="E36" s="200"/>
      <c r="F36" s="200"/>
      <c r="G36" s="200"/>
      <c r="H36" s="200"/>
      <c r="I36" s="200"/>
      <c r="J36" s="200"/>
      <c r="K36" s="200"/>
      <c r="L36" s="200"/>
      <c r="M36" s="200"/>
      <c r="N36" s="200"/>
      <c r="O36" s="200"/>
      <c r="P36" s="200"/>
      <c r="Q36" s="200"/>
      <c r="R36" s="200"/>
      <c r="S36" s="200"/>
      <c r="T36" s="200"/>
      <c r="U36" s="200"/>
      <c r="V36" s="200"/>
      <c r="W36" s="200"/>
      <c r="X36" s="200"/>
      <c r="Y36" s="200"/>
      <c r="Z36" s="200"/>
      <c r="AA36" s="200"/>
      <c r="AB36" s="200"/>
      <c r="AC36" s="200"/>
      <c r="AD36" s="200"/>
      <c r="AE36" s="200"/>
      <c r="AF36" s="184"/>
      <c r="AG36" s="184"/>
      <c r="AH36" s="184"/>
    </row>
    <row r="37" spans="1:34">
      <c r="A37" s="184"/>
      <c r="B37" s="234" t="s">
        <v>60</v>
      </c>
      <c r="C37" s="234"/>
      <c r="D37" s="234"/>
      <c r="E37" s="234"/>
      <c r="F37" s="234"/>
      <c r="G37" s="234"/>
      <c r="H37" s="234"/>
      <c r="I37" s="234"/>
      <c r="J37" s="234"/>
      <c r="K37" s="234"/>
      <c r="L37" s="234"/>
      <c r="M37" s="234"/>
      <c r="N37" s="234"/>
      <c r="O37" s="234"/>
      <c r="P37" s="184"/>
      <c r="Q37" s="184"/>
      <c r="R37" s="184"/>
      <c r="S37" s="184"/>
      <c r="T37" s="184"/>
      <c r="U37" s="184"/>
      <c r="V37" s="184"/>
      <c r="W37" s="184"/>
      <c r="X37" s="184"/>
      <c r="Y37" s="184"/>
      <c r="Z37" s="184"/>
      <c r="AA37" s="184"/>
      <c r="AB37" s="184"/>
      <c r="AC37" s="184"/>
      <c r="AD37" s="184"/>
      <c r="AE37" s="184"/>
      <c r="AF37" s="184"/>
      <c r="AG37" s="184"/>
      <c r="AH37" s="184"/>
    </row>
    <row r="38" spans="1:34">
      <c r="A38" s="184"/>
      <c r="B38" s="184"/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84"/>
      <c r="T38" s="184"/>
      <c r="U38" s="184"/>
      <c r="V38" s="184"/>
      <c r="W38" s="184"/>
      <c r="X38" s="184"/>
      <c r="Y38" s="184"/>
      <c r="Z38" s="184"/>
      <c r="AA38" s="184"/>
      <c r="AB38" s="184"/>
      <c r="AC38" s="184"/>
      <c r="AD38" s="184"/>
      <c r="AE38" s="184"/>
      <c r="AF38" s="184"/>
      <c r="AG38" s="184"/>
      <c r="AH38" s="184"/>
    </row>
    <row r="39" spans="1:34">
      <c r="A39" s="184"/>
      <c r="B39" s="194" t="s">
        <v>47</v>
      </c>
      <c r="C39" s="194" t="s">
        <v>61</v>
      </c>
      <c r="D39" s="194" t="s">
        <v>41</v>
      </c>
      <c r="E39" s="194" t="s">
        <v>62</v>
      </c>
      <c r="F39" s="194" t="s">
        <v>43</v>
      </c>
      <c r="G39" s="194" t="s">
        <v>63</v>
      </c>
      <c r="H39" s="194" t="s">
        <v>64</v>
      </c>
      <c r="I39" s="194"/>
      <c r="J39" s="194" t="s">
        <v>44</v>
      </c>
      <c r="K39" s="194" t="s">
        <v>65</v>
      </c>
      <c r="L39" s="194" t="s">
        <v>43</v>
      </c>
      <c r="M39" s="194" t="s">
        <v>48</v>
      </c>
      <c r="N39" s="194" t="s">
        <v>43</v>
      </c>
      <c r="O39" s="194" t="s">
        <v>66</v>
      </c>
      <c r="P39" s="194" t="s">
        <v>52</v>
      </c>
      <c r="Q39" s="194" t="s">
        <v>43</v>
      </c>
      <c r="R39" s="194" t="s">
        <v>44</v>
      </c>
      <c r="S39" s="194" t="s">
        <v>67</v>
      </c>
      <c r="T39" s="194"/>
      <c r="U39" s="198"/>
      <c r="V39" s="199"/>
      <c r="W39" s="199"/>
      <c r="X39" s="199"/>
      <c r="Y39" s="199"/>
      <c r="Z39" s="199"/>
      <c r="AA39" s="199"/>
      <c r="AB39" s="199"/>
      <c r="AC39" s="199"/>
      <c r="AD39" s="199"/>
      <c r="AE39" s="199"/>
      <c r="AF39" s="184"/>
      <c r="AG39" s="184"/>
      <c r="AH39" s="184"/>
    </row>
    <row r="40" spans="1:34">
      <c r="A40" s="184"/>
      <c r="B40" s="184"/>
      <c r="C40" s="184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184"/>
      <c r="W40" s="184"/>
      <c r="X40" s="184"/>
      <c r="Y40" s="184"/>
      <c r="Z40" s="184"/>
      <c r="AA40" s="184"/>
      <c r="AB40" s="184"/>
      <c r="AC40" s="184"/>
      <c r="AD40" s="184"/>
      <c r="AE40" s="184"/>
      <c r="AF40" s="184"/>
      <c r="AG40" s="184"/>
      <c r="AH40" s="184"/>
    </row>
    <row r="41" spans="1:34">
      <c r="A41" s="184"/>
      <c r="B41" s="234" t="s">
        <v>68</v>
      </c>
      <c r="C41" s="234"/>
      <c r="D41" s="234"/>
      <c r="E41" s="234"/>
      <c r="F41" s="234"/>
      <c r="G41" s="234"/>
      <c r="H41" s="23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  <c r="V41" s="184"/>
      <c r="W41" s="184"/>
      <c r="X41" s="184"/>
      <c r="Y41" s="184"/>
      <c r="Z41" s="184"/>
      <c r="AA41" s="184"/>
      <c r="AB41" s="184"/>
      <c r="AC41" s="184"/>
      <c r="AD41" s="184"/>
      <c r="AE41" s="184"/>
      <c r="AF41" s="184"/>
      <c r="AG41" s="184"/>
      <c r="AH41" s="184"/>
    </row>
    <row r="42" spans="1:34">
      <c r="A42" s="184"/>
      <c r="B42" s="184"/>
      <c r="C42" s="184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4"/>
      <c r="Y42" s="184"/>
      <c r="Z42" s="184"/>
      <c r="AA42" s="184"/>
      <c r="AB42" s="184"/>
      <c r="AC42" s="184"/>
      <c r="AD42" s="184"/>
      <c r="AE42" s="184"/>
      <c r="AF42" s="184"/>
      <c r="AG42" s="184"/>
      <c r="AH42" s="184"/>
    </row>
    <row r="43" spans="1:34">
      <c r="A43" s="184"/>
      <c r="B43" s="194" t="s">
        <v>525</v>
      </c>
      <c r="C43" s="194" t="s">
        <v>43</v>
      </c>
      <c r="D43" s="194" t="s">
        <v>41</v>
      </c>
      <c r="E43" s="194" t="s">
        <v>50</v>
      </c>
      <c r="F43" s="194" t="s">
        <v>43</v>
      </c>
      <c r="G43" s="194" t="s">
        <v>63</v>
      </c>
      <c r="H43" s="194" t="s">
        <v>47</v>
      </c>
      <c r="I43" s="194"/>
      <c r="J43" s="194">
        <v>3</v>
      </c>
      <c r="K43" s="194"/>
      <c r="L43" s="194"/>
      <c r="M43" s="194"/>
      <c r="N43" s="194"/>
      <c r="O43" s="194"/>
      <c r="P43" s="194"/>
      <c r="Q43" s="194"/>
      <c r="R43" s="194"/>
      <c r="S43" s="194"/>
      <c r="T43" s="194"/>
      <c r="U43" s="194"/>
      <c r="V43" s="199"/>
      <c r="W43" s="199"/>
      <c r="X43" s="199"/>
      <c r="Y43" s="199"/>
      <c r="Z43" s="199"/>
      <c r="AA43" s="199"/>
      <c r="AB43" s="199"/>
      <c r="AC43" s="199"/>
      <c r="AD43" s="199"/>
      <c r="AE43" s="199"/>
      <c r="AF43" s="184"/>
      <c r="AG43" s="184"/>
      <c r="AH43" s="184"/>
    </row>
    <row r="44" spans="1:34">
      <c r="A44" s="184"/>
      <c r="B44" s="194">
        <v>8</v>
      </c>
      <c r="C44" s="194">
        <v>1</v>
      </c>
      <c r="D44" s="194">
        <v>1</v>
      </c>
      <c r="E44" s="194"/>
      <c r="F44" s="194">
        <v>0</v>
      </c>
      <c r="G44" s="194">
        <v>3</v>
      </c>
      <c r="H44" s="194"/>
      <c r="I44" s="194"/>
      <c r="J44" s="194" t="s">
        <v>69</v>
      </c>
      <c r="K44" s="194" t="s">
        <v>42</v>
      </c>
      <c r="L44" s="194" t="s">
        <v>47</v>
      </c>
      <c r="M44" s="194" t="s">
        <v>49</v>
      </c>
      <c r="N44" s="194" t="s">
        <v>62</v>
      </c>
      <c r="O44" s="194" t="s">
        <v>44</v>
      </c>
      <c r="P44" s="194" t="s">
        <v>48</v>
      </c>
      <c r="Q44" s="194" t="s">
        <v>47</v>
      </c>
      <c r="R44" s="194" t="s">
        <v>63</v>
      </c>
      <c r="S44" s="194" t="s">
        <v>47</v>
      </c>
      <c r="T44" s="194"/>
      <c r="U44" s="194"/>
      <c r="V44" s="199"/>
      <c r="W44" s="199"/>
      <c r="X44" s="199"/>
      <c r="Y44" s="199"/>
      <c r="Z44" s="199"/>
      <c r="AA44" s="199"/>
      <c r="AB44" s="199"/>
      <c r="AC44" s="199"/>
      <c r="AD44" s="199"/>
      <c r="AE44" s="199"/>
      <c r="AF44" s="184"/>
      <c r="AG44" s="184"/>
      <c r="AH44" s="184"/>
    </row>
    <row r="45" spans="1:34">
      <c r="A45" s="184"/>
      <c r="B45" s="184"/>
      <c r="C45" s="184"/>
      <c r="D45" s="184"/>
      <c r="E45" s="184"/>
      <c r="F45" s="184"/>
      <c r="G45" s="184"/>
      <c r="H45" s="184"/>
      <c r="I45" s="184"/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184"/>
      <c r="W45" s="184"/>
      <c r="X45" s="184"/>
      <c r="Y45" s="184"/>
      <c r="Z45" s="184"/>
      <c r="AA45" s="184"/>
      <c r="AB45" s="184"/>
      <c r="AC45" s="184"/>
      <c r="AD45" s="184"/>
      <c r="AE45" s="184"/>
      <c r="AF45" s="184"/>
      <c r="AG45" s="184"/>
      <c r="AH45" s="184"/>
    </row>
    <row r="46" spans="1:34">
      <c r="A46" s="184"/>
      <c r="B46" s="234" t="s">
        <v>70</v>
      </c>
      <c r="C46" s="234"/>
      <c r="D46" s="234"/>
      <c r="E46" s="234"/>
      <c r="F46" s="234"/>
      <c r="G46" s="234"/>
      <c r="H46" s="234"/>
      <c r="I46" s="234"/>
      <c r="J46" s="184"/>
      <c r="K46" s="234" t="s">
        <v>71</v>
      </c>
      <c r="L46" s="234"/>
      <c r="M46" s="234"/>
      <c r="N46" s="234"/>
      <c r="O46" s="234"/>
      <c r="P46" s="234"/>
      <c r="Q46" s="234"/>
      <c r="R46" s="234"/>
      <c r="S46" s="234"/>
      <c r="T46" s="234"/>
      <c r="U46" s="184"/>
      <c r="V46" s="234" t="s">
        <v>72</v>
      </c>
      <c r="W46" s="234"/>
      <c r="X46" s="234"/>
      <c r="Y46" s="234"/>
      <c r="Z46" s="234"/>
      <c r="AA46" s="234"/>
      <c r="AB46" s="234"/>
      <c r="AC46" s="234"/>
      <c r="AD46" s="234"/>
      <c r="AE46" s="234"/>
      <c r="AF46" s="184"/>
      <c r="AG46" s="184"/>
      <c r="AH46" s="184"/>
    </row>
    <row r="47" spans="1:34">
      <c r="A47" s="184"/>
      <c r="B47" s="194">
        <v>0</v>
      </c>
      <c r="C47" s="194">
        <v>2</v>
      </c>
      <c r="D47" s="194"/>
      <c r="E47" s="194"/>
      <c r="F47" s="194"/>
      <c r="G47" s="194"/>
      <c r="H47" s="194"/>
      <c r="I47" s="195"/>
      <c r="J47" s="195"/>
      <c r="K47" s="194">
        <v>5</v>
      </c>
      <c r="L47" s="194">
        <v>8</v>
      </c>
      <c r="M47" s="194">
        <v>2</v>
      </c>
      <c r="N47" s="194">
        <v>4</v>
      </c>
      <c r="O47" s="194">
        <v>0</v>
      </c>
      <c r="P47" s="194">
        <v>3</v>
      </c>
      <c r="Q47" s="194">
        <v>0</v>
      </c>
      <c r="R47" s="194">
        <v>0</v>
      </c>
      <c r="S47" s="195"/>
      <c r="T47" s="195"/>
      <c r="U47" s="195"/>
      <c r="V47" s="194">
        <v>5</v>
      </c>
      <c r="W47" s="194">
        <v>8</v>
      </c>
      <c r="X47" s="194">
        <v>2</v>
      </c>
      <c r="Y47" s="194">
        <v>4</v>
      </c>
      <c r="Z47" s="194">
        <v>0</v>
      </c>
      <c r="AA47" s="194">
        <v>3</v>
      </c>
      <c r="AB47" s="194">
        <v>1</v>
      </c>
      <c r="AC47" s="194">
        <v>1</v>
      </c>
      <c r="AD47" s="184"/>
      <c r="AE47" s="184"/>
      <c r="AF47" s="184"/>
      <c r="AG47" s="184"/>
      <c r="AH47" s="184"/>
    </row>
    <row r="48" spans="1:34">
      <c r="A48" s="184"/>
      <c r="B48" s="184"/>
      <c r="C48" s="184"/>
      <c r="D48" s="184"/>
      <c r="E48" s="184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  <c r="Y48" s="184"/>
      <c r="Z48" s="184"/>
      <c r="AA48" s="184"/>
      <c r="AB48" s="184"/>
      <c r="AC48" s="184"/>
      <c r="AD48" s="184"/>
      <c r="AE48" s="184"/>
      <c r="AF48" s="184"/>
      <c r="AG48" s="184"/>
      <c r="AH48" s="184"/>
    </row>
    <row r="49" spans="1:34">
      <c r="A49" s="184"/>
      <c r="B49" s="184"/>
      <c r="C49" s="184"/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  <c r="AA49" s="184"/>
      <c r="AB49" s="184"/>
      <c r="AC49" s="184"/>
      <c r="AD49" s="184"/>
      <c r="AE49" s="184"/>
      <c r="AF49" s="184"/>
      <c r="AG49" s="184"/>
      <c r="AH49" s="184"/>
    </row>
    <row r="50" spans="1:34" ht="13.15" customHeight="1">
      <c r="A50" s="184"/>
      <c r="B50" s="240" t="s">
        <v>547</v>
      </c>
      <c r="C50" s="241"/>
      <c r="D50" s="241"/>
      <c r="E50" s="241"/>
      <c r="F50" s="241"/>
      <c r="G50" s="241"/>
      <c r="H50" s="242"/>
      <c r="I50" s="240" t="s">
        <v>28</v>
      </c>
      <c r="J50" s="241"/>
      <c r="K50" s="241"/>
      <c r="L50" s="241"/>
      <c r="M50" s="241"/>
      <c r="N50" s="241"/>
      <c r="O50" s="241"/>
      <c r="P50" s="242"/>
      <c r="Q50" s="240" t="s">
        <v>29</v>
      </c>
      <c r="R50" s="241"/>
      <c r="S50" s="241"/>
      <c r="T50" s="241"/>
      <c r="U50" s="241"/>
      <c r="V50" s="241"/>
      <c r="W50" s="241"/>
      <c r="X50" s="242"/>
      <c r="Y50" s="240" t="s">
        <v>30</v>
      </c>
      <c r="Z50" s="241"/>
      <c r="AA50" s="241"/>
      <c r="AB50" s="241"/>
      <c r="AC50" s="241"/>
      <c r="AD50" s="241"/>
      <c r="AE50" s="242"/>
      <c r="AF50" s="184"/>
      <c r="AG50" s="184"/>
      <c r="AH50" s="184"/>
    </row>
    <row r="51" spans="1:34">
      <c r="A51" s="184"/>
      <c r="B51" s="243"/>
      <c r="C51" s="244"/>
      <c r="D51" s="244"/>
      <c r="E51" s="244"/>
      <c r="F51" s="244"/>
      <c r="G51" s="244"/>
      <c r="H51" s="245"/>
      <c r="I51" s="243"/>
      <c r="J51" s="244"/>
      <c r="K51" s="244"/>
      <c r="L51" s="244"/>
      <c r="M51" s="244"/>
      <c r="N51" s="244"/>
      <c r="O51" s="244"/>
      <c r="P51" s="245"/>
      <c r="Q51" s="243"/>
      <c r="R51" s="244"/>
      <c r="S51" s="244"/>
      <c r="T51" s="244"/>
      <c r="U51" s="244"/>
      <c r="V51" s="244"/>
      <c r="W51" s="244"/>
      <c r="X51" s="245"/>
      <c r="Y51" s="243"/>
      <c r="Z51" s="244"/>
      <c r="AA51" s="244"/>
      <c r="AB51" s="244"/>
      <c r="AC51" s="244"/>
      <c r="AD51" s="244"/>
      <c r="AE51" s="245"/>
      <c r="AF51" s="184"/>
      <c r="AG51" s="184"/>
      <c r="AH51" s="184"/>
    </row>
    <row r="52" spans="1:34">
      <c r="A52" s="184"/>
      <c r="B52" s="243"/>
      <c r="C52" s="244"/>
      <c r="D52" s="244"/>
      <c r="E52" s="244"/>
      <c r="F52" s="244"/>
      <c r="G52" s="244"/>
      <c r="H52" s="245"/>
      <c r="I52" s="243"/>
      <c r="J52" s="244"/>
      <c r="K52" s="244"/>
      <c r="L52" s="244"/>
      <c r="M52" s="244"/>
      <c r="N52" s="244"/>
      <c r="O52" s="244"/>
      <c r="P52" s="245"/>
      <c r="Q52" s="243"/>
      <c r="R52" s="244"/>
      <c r="S52" s="244"/>
      <c r="T52" s="244"/>
      <c r="U52" s="244"/>
      <c r="V52" s="244"/>
      <c r="W52" s="244"/>
      <c r="X52" s="245"/>
      <c r="Y52" s="243"/>
      <c r="Z52" s="244"/>
      <c r="AA52" s="244"/>
      <c r="AB52" s="244"/>
      <c r="AC52" s="244"/>
      <c r="AD52" s="244"/>
      <c r="AE52" s="245"/>
      <c r="AF52" s="184"/>
      <c r="AG52" s="184"/>
      <c r="AH52" s="184"/>
    </row>
    <row r="53" spans="1:34">
      <c r="A53" s="184"/>
      <c r="B53" s="243"/>
      <c r="C53" s="244"/>
      <c r="D53" s="244"/>
      <c r="E53" s="244"/>
      <c r="F53" s="244"/>
      <c r="G53" s="244"/>
      <c r="H53" s="245"/>
      <c r="I53" s="243"/>
      <c r="J53" s="244"/>
      <c r="K53" s="244"/>
      <c r="L53" s="244"/>
      <c r="M53" s="244"/>
      <c r="N53" s="244"/>
      <c r="O53" s="244"/>
      <c r="P53" s="245"/>
      <c r="Q53" s="243"/>
      <c r="R53" s="244"/>
      <c r="S53" s="244"/>
      <c r="T53" s="244"/>
      <c r="U53" s="244"/>
      <c r="V53" s="244"/>
      <c r="W53" s="244"/>
      <c r="X53" s="245"/>
      <c r="Y53" s="243"/>
      <c r="Z53" s="244"/>
      <c r="AA53" s="244"/>
      <c r="AB53" s="244"/>
      <c r="AC53" s="244"/>
      <c r="AD53" s="244"/>
      <c r="AE53" s="245"/>
      <c r="AF53" s="184"/>
      <c r="AG53" s="184"/>
      <c r="AH53" s="184"/>
    </row>
    <row r="54" spans="1:34">
      <c r="A54" s="184"/>
      <c r="B54" s="243"/>
      <c r="C54" s="244"/>
      <c r="D54" s="244"/>
      <c r="E54" s="244"/>
      <c r="F54" s="244"/>
      <c r="G54" s="244"/>
      <c r="H54" s="245"/>
      <c r="I54" s="243"/>
      <c r="J54" s="244"/>
      <c r="K54" s="244"/>
      <c r="L54" s="244"/>
      <c r="M54" s="244"/>
      <c r="N54" s="244"/>
      <c r="O54" s="244"/>
      <c r="P54" s="245"/>
      <c r="Q54" s="243"/>
      <c r="R54" s="244"/>
      <c r="S54" s="244"/>
      <c r="T54" s="244"/>
      <c r="U54" s="244"/>
      <c r="V54" s="244"/>
      <c r="W54" s="244"/>
      <c r="X54" s="245"/>
      <c r="Y54" s="243"/>
      <c r="Z54" s="244"/>
      <c r="AA54" s="244"/>
      <c r="AB54" s="244"/>
      <c r="AC54" s="244"/>
      <c r="AD54" s="244"/>
      <c r="AE54" s="245"/>
      <c r="AF54" s="184"/>
      <c r="AG54" s="184"/>
      <c r="AH54" s="184"/>
    </row>
    <row r="55" spans="1:34">
      <c r="A55" s="184"/>
      <c r="B55" s="243"/>
      <c r="C55" s="244"/>
      <c r="D55" s="244"/>
      <c r="E55" s="244"/>
      <c r="F55" s="244"/>
      <c r="G55" s="244"/>
      <c r="H55" s="245"/>
      <c r="I55" s="243"/>
      <c r="J55" s="244"/>
      <c r="K55" s="244"/>
      <c r="L55" s="244"/>
      <c r="M55" s="244"/>
      <c r="N55" s="244"/>
      <c r="O55" s="244"/>
      <c r="P55" s="245"/>
      <c r="Q55" s="243"/>
      <c r="R55" s="244"/>
      <c r="S55" s="244"/>
      <c r="T55" s="244"/>
      <c r="U55" s="244"/>
      <c r="V55" s="244"/>
      <c r="W55" s="244"/>
      <c r="X55" s="245"/>
      <c r="Y55" s="243"/>
      <c r="Z55" s="244"/>
      <c r="AA55" s="244"/>
      <c r="AB55" s="244"/>
      <c r="AC55" s="244"/>
      <c r="AD55" s="244"/>
      <c r="AE55" s="245"/>
      <c r="AF55" s="184"/>
      <c r="AG55" s="184"/>
      <c r="AH55" s="184"/>
    </row>
    <row r="56" spans="1:34">
      <c r="A56" s="184"/>
      <c r="B56" s="246"/>
      <c r="C56" s="233"/>
      <c r="D56" s="233"/>
      <c r="E56" s="233"/>
      <c r="F56" s="233"/>
      <c r="G56" s="233"/>
      <c r="H56" s="247"/>
      <c r="I56" s="246"/>
      <c r="J56" s="233"/>
      <c r="K56" s="233"/>
      <c r="L56" s="233"/>
      <c r="M56" s="233"/>
      <c r="N56" s="233"/>
      <c r="O56" s="233"/>
      <c r="P56" s="247"/>
      <c r="Q56" s="246"/>
      <c r="R56" s="233"/>
      <c r="S56" s="233"/>
      <c r="T56" s="233"/>
      <c r="U56" s="233"/>
      <c r="V56" s="233"/>
      <c r="W56" s="233"/>
      <c r="X56" s="247"/>
      <c r="Y56" s="246"/>
      <c r="Z56" s="233"/>
      <c r="AA56" s="233"/>
      <c r="AB56" s="233"/>
      <c r="AC56" s="233"/>
      <c r="AD56" s="233"/>
      <c r="AE56" s="247"/>
      <c r="AF56" s="184"/>
      <c r="AG56" s="184"/>
      <c r="AH56" s="184"/>
    </row>
    <row r="57" spans="1:34">
      <c r="A57" s="184"/>
      <c r="B57" s="248"/>
      <c r="C57" s="249"/>
      <c r="D57" s="249"/>
      <c r="E57" s="249"/>
      <c r="F57" s="249"/>
      <c r="G57" s="249"/>
      <c r="H57" s="250"/>
      <c r="I57" s="248"/>
      <c r="J57" s="249"/>
      <c r="K57" s="249"/>
      <c r="L57" s="249"/>
      <c r="M57" s="249"/>
      <c r="N57" s="249"/>
      <c r="O57" s="249"/>
      <c r="P57" s="250"/>
      <c r="Q57" s="248"/>
      <c r="R57" s="249"/>
      <c r="S57" s="249"/>
      <c r="T57" s="249"/>
      <c r="U57" s="249"/>
      <c r="V57" s="249"/>
      <c r="W57" s="249"/>
      <c r="X57" s="250"/>
      <c r="Y57" s="248"/>
      <c r="Z57" s="249"/>
      <c r="AA57" s="249"/>
      <c r="AB57" s="249"/>
      <c r="AC57" s="249"/>
      <c r="AD57" s="249"/>
      <c r="AE57" s="250"/>
      <c r="AF57" s="184"/>
      <c r="AG57" s="184"/>
      <c r="AH57" s="184"/>
    </row>
    <row r="58" spans="1:34" ht="12.95" customHeight="1">
      <c r="A58" s="184"/>
      <c r="B58" s="251" t="s">
        <v>73</v>
      </c>
      <c r="C58" s="251"/>
      <c r="D58" s="251"/>
      <c r="E58" s="251"/>
      <c r="F58" s="251"/>
      <c r="G58" s="251"/>
      <c r="H58" s="251"/>
      <c r="I58" s="184"/>
      <c r="J58" s="184"/>
      <c r="K58" s="184"/>
      <c r="L58" s="184"/>
      <c r="M58" s="184"/>
      <c r="N58" s="184"/>
      <c r="O58" s="184"/>
      <c r="P58" s="184"/>
      <c r="Q58" s="184"/>
      <c r="R58" s="184"/>
      <c r="S58" s="184"/>
      <c r="T58" s="184"/>
      <c r="U58" s="184"/>
      <c r="V58" s="184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</row>
  </sheetData>
  <mergeCells count="28">
    <mergeCell ref="Y50:AE57"/>
    <mergeCell ref="B50:H57"/>
    <mergeCell ref="I50:P57"/>
    <mergeCell ref="Q50:X57"/>
    <mergeCell ref="V46:AE46"/>
    <mergeCell ref="H17:K17"/>
    <mergeCell ref="S31:AA31"/>
    <mergeCell ref="M17:P17"/>
    <mergeCell ref="B46:I46"/>
    <mergeCell ref="V24:AE24"/>
    <mergeCell ref="V23:AE23"/>
    <mergeCell ref="K46:T46"/>
    <mergeCell ref="B24:C24"/>
    <mergeCell ref="V13:AE13"/>
    <mergeCell ref="A1:E2"/>
    <mergeCell ref="V12:AE12"/>
    <mergeCell ref="H6:X7"/>
    <mergeCell ref="L9:U9"/>
    <mergeCell ref="B58:H58"/>
    <mergeCell ref="L19:N19"/>
    <mergeCell ref="P19:S19"/>
    <mergeCell ref="C18:G18"/>
    <mergeCell ref="R18:S18"/>
    <mergeCell ref="B32:R32"/>
    <mergeCell ref="B28:D28"/>
    <mergeCell ref="B37:O37"/>
    <mergeCell ref="F20:J20"/>
    <mergeCell ref="B41:H41"/>
  </mergeCells>
  <phoneticPr fontId="31" type="noConversion"/>
  <pageMargins left="0.39370078740157483" right="0" top="0.59055118110236227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indexed="19"/>
  </sheetPr>
  <dimension ref="A1:AY110"/>
  <sheetViews>
    <sheetView showGridLines="0" showZeros="0" tabSelected="1" view="pageBreakPreview" topLeftCell="A37" zoomScale="85" zoomScaleNormal="75" zoomScaleSheetLayoutView="85" workbookViewId="0">
      <selection activeCell="G38" sqref="G1:V1048576"/>
    </sheetView>
  </sheetViews>
  <sheetFormatPr defaultColWidth="11.42578125" defaultRowHeight="12.75"/>
  <cols>
    <col min="1" max="1" width="7.42578125" style="104" customWidth="1"/>
    <col min="2" max="2" width="59.7109375" style="105" customWidth="1"/>
    <col min="3" max="3" width="8" style="106" hidden="1" customWidth="1"/>
    <col min="4" max="6" width="14.28515625" style="106" customWidth="1"/>
    <col min="7" max="7" width="14.28515625" style="106" hidden="1" customWidth="1"/>
    <col min="8" max="8" width="12.85546875" style="106" hidden="1" customWidth="1"/>
    <col min="9" max="9" width="12.140625" style="67" hidden="1" customWidth="1"/>
    <col min="10" max="11" width="12.85546875" style="106" hidden="1" customWidth="1"/>
    <col min="12" max="12" width="21.140625" style="109" hidden="1" customWidth="1"/>
    <col min="13" max="13" width="8.5703125" hidden="1" customWidth="1"/>
    <col min="14" max="14" width="40.5703125" hidden="1" customWidth="1"/>
    <col min="15" max="19" width="12.5703125" hidden="1" customWidth="1"/>
    <col min="20" max="20" width="10.140625" hidden="1" customWidth="1"/>
    <col min="21" max="22" width="12.5703125" hidden="1" customWidth="1"/>
    <col min="23" max="23" width="11.42578125" style="74" customWidth="1"/>
    <col min="24" max="24" width="11.42578125" style="178" customWidth="1"/>
    <col min="25" max="51" width="11.42578125" style="74" customWidth="1"/>
    <col min="52" max="16384" width="11.42578125" style="75"/>
  </cols>
  <sheetData>
    <row r="1" spans="1:51" ht="15">
      <c r="A1" s="69" t="s">
        <v>74</v>
      </c>
      <c r="B1" s="70" t="s">
        <v>75</v>
      </c>
      <c r="C1" s="71" t="s">
        <v>76</v>
      </c>
      <c r="D1" s="71" t="s">
        <v>77</v>
      </c>
      <c r="E1" s="28" t="s">
        <v>61</v>
      </c>
      <c r="F1" s="28" t="s">
        <v>61</v>
      </c>
      <c r="G1" s="28" t="s">
        <v>61</v>
      </c>
      <c r="H1" s="28" t="s">
        <v>61</v>
      </c>
      <c r="I1" s="28" t="s">
        <v>61</v>
      </c>
      <c r="J1" s="71" t="s">
        <v>61</v>
      </c>
      <c r="K1" s="123" t="s">
        <v>61</v>
      </c>
      <c r="AP1" s="75"/>
      <c r="AQ1" s="75"/>
      <c r="AR1" s="75"/>
      <c r="AS1" s="75"/>
      <c r="AT1" s="75"/>
      <c r="AU1" s="75"/>
      <c r="AV1" s="75"/>
      <c r="AW1" s="75"/>
      <c r="AX1" s="75"/>
      <c r="AY1" s="75"/>
    </row>
    <row r="2" spans="1:51" ht="15">
      <c r="A2" s="76" t="s">
        <v>78</v>
      </c>
      <c r="B2" s="77"/>
      <c r="C2" s="78" t="s">
        <v>79</v>
      </c>
      <c r="D2" s="78" t="s">
        <v>80</v>
      </c>
      <c r="E2" s="34" t="s">
        <v>549</v>
      </c>
      <c r="F2" s="34" t="s">
        <v>537</v>
      </c>
      <c r="G2" s="34" t="s">
        <v>527</v>
      </c>
      <c r="H2" s="34" t="s">
        <v>526</v>
      </c>
      <c r="I2" s="34" t="s">
        <v>523</v>
      </c>
      <c r="J2" s="78" t="s">
        <v>521</v>
      </c>
      <c r="K2" s="34" t="s">
        <v>518</v>
      </c>
      <c r="AP2" s="75"/>
      <c r="AQ2" s="75"/>
      <c r="AR2" s="75"/>
      <c r="AS2" s="75"/>
      <c r="AT2" s="75"/>
      <c r="AU2" s="75"/>
      <c r="AV2" s="75"/>
      <c r="AW2" s="75"/>
      <c r="AX2" s="75"/>
      <c r="AY2" s="75"/>
    </row>
    <row r="3" spans="1:51" s="85" customFormat="1" ht="15">
      <c r="A3" s="80" t="s">
        <v>47</v>
      </c>
      <c r="B3" s="81" t="s">
        <v>81</v>
      </c>
      <c r="C3" s="82" t="s">
        <v>41</v>
      </c>
      <c r="D3" s="82" t="s">
        <v>41</v>
      </c>
      <c r="E3" s="38">
        <v>1</v>
      </c>
      <c r="F3" s="38">
        <v>2</v>
      </c>
      <c r="G3" s="38">
        <v>3</v>
      </c>
      <c r="H3" s="38">
        <v>3</v>
      </c>
      <c r="I3" s="38">
        <v>4</v>
      </c>
      <c r="J3" s="82" t="s">
        <v>99</v>
      </c>
      <c r="K3" s="82" t="s">
        <v>102</v>
      </c>
      <c r="L3" s="110"/>
      <c r="M3"/>
      <c r="N3"/>
      <c r="O3"/>
      <c r="P3" s="144">
        <v>43281</v>
      </c>
      <c r="Q3" s="34" t="s">
        <v>538</v>
      </c>
      <c r="R3" s="34" t="s">
        <v>528</v>
      </c>
      <c r="S3" s="34" t="s">
        <v>526</v>
      </c>
      <c r="T3" s="34" t="s">
        <v>523</v>
      </c>
      <c r="U3" s="78" t="s">
        <v>521</v>
      </c>
      <c r="V3" s="34" t="s">
        <v>518</v>
      </c>
      <c r="W3" s="84"/>
      <c r="X3" s="179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</row>
    <row r="4" spans="1:51" s="85" customFormat="1" ht="21.75" thickBot="1">
      <c r="A4" s="86" t="s">
        <v>82</v>
      </c>
      <c r="B4" s="87" t="s">
        <v>82</v>
      </c>
      <c r="C4" s="88" t="s">
        <v>82</v>
      </c>
      <c r="D4" s="88" t="s">
        <v>82</v>
      </c>
      <c r="E4" s="45" t="s">
        <v>82</v>
      </c>
      <c r="F4" s="45" t="s">
        <v>82</v>
      </c>
      <c r="G4" s="45" t="s">
        <v>82</v>
      </c>
      <c r="H4" s="45" t="s">
        <v>82</v>
      </c>
      <c r="I4" s="45" t="s">
        <v>82</v>
      </c>
      <c r="J4" s="88" t="s">
        <v>82</v>
      </c>
      <c r="K4" s="88" t="s">
        <v>82</v>
      </c>
      <c r="L4" s="110"/>
      <c r="M4" s="1" t="s">
        <v>424</v>
      </c>
      <c r="N4" s="1" t="s">
        <v>425</v>
      </c>
      <c r="O4" s="1" t="s">
        <v>426</v>
      </c>
      <c r="P4" s="1"/>
      <c r="Q4" s="140" t="s">
        <v>427</v>
      </c>
      <c r="R4" s="140" t="s">
        <v>427</v>
      </c>
      <c r="S4" s="140" t="s">
        <v>427</v>
      </c>
      <c r="T4" s="140" t="s">
        <v>427</v>
      </c>
      <c r="U4" s="1" t="s">
        <v>427</v>
      </c>
      <c r="V4" s="1" t="s">
        <v>428</v>
      </c>
      <c r="W4" s="84"/>
      <c r="X4" s="179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</row>
    <row r="5" spans="1:51" s="95" customFormat="1" ht="24.95" customHeight="1">
      <c r="A5" s="111" t="s">
        <v>84</v>
      </c>
      <c r="B5" s="112" t="s">
        <v>321</v>
      </c>
      <c r="C5" s="92" t="s">
        <v>86</v>
      </c>
      <c r="D5" s="92" t="s">
        <v>325</v>
      </c>
      <c r="E5" s="93">
        <f t="shared" ref="E5:K5" si="0">ROUND(SUM(P5),0)</f>
        <v>23976</v>
      </c>
      <c r="F5" s="93">
        <f t="shared" si="0"/>
        <v>1185</v>
      </c>
      <c r="G5" s="93">
        <f t="shared" si="0"/>
        <v>75</v>
      </c>
      <c r="H5" s="93">
        <f t="shared" si="0"/>
        <v>47</v>
      </c>
      <c r="I5" s="93">
        <f t="shared" si="0"/>
        <v>154</v>
      </c>
      <c r="J5" s="93">
        <f t="shared" si="0"/>
        <v>78</v>
      </c>
      <c r="K5" s="93">
        <f t="shared" si="0"/>
        <v>111</v>
      </c>
      <c r="L5" s="113">
        <v>711</v>
      </c>
      <c r="M5" s="124" t="s">
        <v>468</v>
      </c>
      <c r="N5" s="124" t="s">
        <v>321</v>
      </c>
      <c r="O5" s="125">
        <v>1</v>
      </c>
      <c r="P5" s="231">
        <v>23976.05</v>
      </c>
      <c r="Q5" s="152">
        <v>1185.3</v>
      </c>
      <c r="R5" s="152">
        <v>75.03</v>
      </c>
      <c r="S5" s="146">
        <v>46.67</v>
      </c>
      <c r="T5" s="137">
        <v>153.71</v>
      </c>
      <c r="U5" s="137">
        <v>77.510000000000005</v>
      </c>
      <c r="V5" s="137">
        <v>110.99</v>
      </c>
      <c r="W5" s="94"/>
      <c r="X5" s="180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</row>
    <row r="6" spans="1:51" s="95" customFormat="1" ht="24.95" customHeight="1">
      <c r="A6" s="99" t="s">
        <v>323</v>
      </c>
      <c r="B6" s="114" t="s">
        <v>324</v>
      </c>
      <c r="C6" s="96" t="s">
        <v>90</v>
      </c>
      <c r="D6" s="96" t="s">
        <v>339</v>
      </c>
      <c r="E6" s="93">
        <f>ROUND(SUM(P6),0)</f>
        <v>21733</v>
      </c>
      <c r="F6" s="93">
        <f>ROUND(SUM(Q6),0)-1</f>
        <v>50783</v>
      </c>
      <c r="G6" s="93">
        <f>ROUND(SUM(R6),0)</f>
        <v>56058</v>
      </c>
      <c r="H6" s="93">
        <f>ROUND(SUM(S6),0)</f>
        <v>20254</v>
      </c>
      <c r="I6" s="93">
        <f>ROUND(SUM(T6),0)</f>
        <v>15612</v>
      </c>
      <c r="J6" s="93">
        <f>ROUND(SUM(U6),0)</f>
        <v>2112</v>
      </c>
      <c r="K6" s="93">
        <f>ROUND(SUM(V6),0)</f>
        <v>5004</v>
      </c>
      <c r="L6" s="113">
        <v>611</v>
      </c>
      <c r="M6" s="126" t="s">
        <v>469</v>
      </c>
      <c r="N6" s="126" t="s">
        <v>470</v>
      </c>
      <c r="O6" s="127">
        <v>2</v>
      </c>
      <c r="P6" s="232">
        <v>21733.16</v>
      </c>
      <c r="Q6" s="153">
        <v>50783.56</v>
      </c>
      <c r="R6" s="153">
        <v>56057.59</v>
      </c>
      <c r="S6" s="147">
        <v>20253.849999999999</v>
      </c>
      <c r="T6" s="138">
        <v>15612.12</v>
      </c>
      <c r="U6" s="138">
        <v>2111.6</v>
      </c>
      <c r="V6" s="138">
        <v>5004.1499999999996</v>
      </c>
      <c r="W6" s="94"/>
      <c r="X6" s="180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</row>
    <row r="7" spans="1:51" s="95" customFormat="1" ht="24.95" customHeight="1">
      <c r="A7" s="99" t="s">
        <v>218</v>
      </c>
      <c r="B7" s="114" t="s">
        <v>326</v>
      </c>
      <c r="C7" s="92" t="s">
        <v>93</v>
      </c>
      <c r="D7" s="92"/>
      <c r="E7" s="93">
        <f t="shared" ref="E7" si="1">E5-E6</f>
        <v>2243</v>
      </c>
      <c r="F7" s="93">
        <f t="shared" ref="F7:K7" si="2">F5-F6</f>
        <v>-49598</v>
      </c>
      <c r="G7" s="93">
        <f t="shared" si="2"/>
        <v>-55983</v>
      </c>
      <c r="H7" s="93">
        <f t="shared" si="2"/>
        <v>-20207</v>
      </c>
      <c r="I7" s="93">
        <f t="shared" si="2"/>
        <v>-15458</v>
      </c>
      <c r="J7" s="93">
        <f t="shared" si="2"/>
        <v>-2034</v>
      </c>
      <c r="K7" s="93">
        <f t="shared" si="2"/>
        <v>-4893</v>
      </c>
      <c r="L7" s="113" t="s">
        <v>327</v>
      </c>
      <c r="M7" s="124" t="s">
        <v>218</v>
      </c>
      <c r="N7" s="124" t="s">
        <v>471</v>
      </c>
      <c r="O7" s="125">
        <v>3</v>
      </c>
      <c r="P7" s="231">
        <v>2242.89</v>
      </c>
      <c r="Q7" s="152">
        <v>-49598.26</v>
      </c>
      <c r="R7" s="152">
        <v>-55982.559999999998</v>
      </c>
      <c r="S7" s="146">
        <v>-20207.18</v>
      </c>
      <c r="T7" s="137">
        <v>-15458.41</v>
      </c>
      <c r="U7" s="137">
        <v>-2034.09</v>
      </c>
      <c r="V7" s="137">
        <v>-4893.16</v>
      </c>
      <c r="W7" s="94"/>
      <c r="X7" s="180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</row>
    <row r="8" spans="1:51" s="95" customFormat="1" ht="24.95" customHeight="1">
      <c r="A8" s="99" t="s">
        <v>88</v>
      </c>
      <c r="B8" s="114" t="s">
        <v>328</v>
      </c>
      <c r="C8" s="92" t="s">
        <v>96</v>
      </c>
      <c r="D8" s="92"/>
      <c r="E8" s="93">
        <f>ROUND(SUM(P8),0)-1</f>
        <v>1998139</v>
      </c>
      <c r="F8" s="93">
        <f t="shared" ref="F8:K8" si="3">ROUND(SUM(Q8),0)</f>
        <v>1738367</v>
      </c>
      <c r="G8" s="93">
        <f t="shared" si="3"/>
        <v>816991</v>
      </c>
      <c r="H8" s="93">
        <f t="shared" si="3"/>
        <v>653970</v>
      </c>
      <c r="I8" s="93">
        <f t="shared" si="3"/>
        <v>606249</v>
      </c>
      <c r="J8" s="93">
        <f t="shared" si="3"/>
        <v>606871</v>
      </c>
      <c r="K8" s="93">
        <f t="shared" si="3"/>
        <v>260893</v>
      </c>
      <c r="L8" s="113">
        <v>712</v>
      </c>
      <c r="M8" s="126" t="s">
        <v>472</v>
      </c>
      <c r="N8" s="126" t="s">
        <v>328</v>
      </c>
      <c r="O8" s="127">
        <v>4</v>
      </c>
      <c r="P8" s="232">
        <v>1998139.61</v>
      </c>
      <c r="Q8" s="153">
        <v>1738367.29</v>
      </c>
      <c r="R8" s="153">
        <v>816990.68</v>
      </c>
      <c r="S8" s="147">
        <v>653969.80000000005</v>
      </c>
      <c r="T8" s="138">
        <v>606249.09</v>
      </c>
      <c r="U8" s="138">
        <v>606870.99</v>
      </c>
      <c r="V8" s="138">
        <v>260893.02</v>
      </c>
      <c r="W8" s="94"/>
      <c r="X8" s="180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Y8" s="94"/>
    </row>
    <row r="9" spans="1:51" s="95" customFormat="1" ht="24.95" customHeight="1">
      <c r="A9" s="99" t="s">
        <v>329</v>
      </c>
      <c r="B9" s="114" t="s">
        <v>330</v>
      </c>
      <c r="C9" s="92" t="s">
        <v>99</v>
      </c>
      <c r="D9" s="92"/>
      <c r="E9" s="93">
        <f>ROUND(SUM(P9),0)</f>
        <v>581631</v>
      </c>
      <c r="F9" s="93">
        <f>ROUND(SUM(Q9),0)-1</f>
        <v>996235</v>
      </c>
      <c r="G9" s="93">
        <f>ROUND(SUM(R9),0)</f>
        <v>134435</v>
      </c>
      <c r="H9" s="93">
        <f>ROUND(SUM(S9),0)</f>
        <v>79828</v>
      </c>
      <c r="I9" s="93">
        <f>ROUND(SUM(T9),0)-1</f>
        <v>93401</v>
      </c>
      <c r="J9" s="93">
        <f>ROUND(SUM(U9),0)</f>
        <v>47234</v>
      </c>
      <c r="K9" s="93">
        <f>ROUND(SUM(V9),0)</f>
        <v>37698</v>
      </c>
      <c r="L9" s="113">
        <v>612</v>
      </c>
      <c r="M9" s="124" t="s">
        <v>473</v>
      </c>
      <c r="N9" s="124" t="s">
        <v>330</v>
      </c>
      <c r="O9" s="125">
        <v>5</v>
      </c>
      <c r="P9" s="231">
        <v>581631.37</v>
      </c>
      <c r="Q9" s="152">
        <v>996235.81</v>
      </c>
      <c r="R9" s="152">
        <v>134434.76</v>
      </c>
      <c r="S9" s="146">
        <v>79827.539999999994</v>
      </c>
      <c r="T9" s="137">
        <v>93401.67</v>
      </c>
      <c r="U9" s="137">
        <v>47233.93</v>
      </c>
      <c r="V9" s="137">
        <v>37698.46</v>
      </c>
      <c r="W9" s="94"/>
      <c r="X9" s="180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/>
      <c r="AY9" s="94"/>
    </row>
    <row r="10" spans="1:51" s="95" customFormat="1" ht="24.95" customHeight="1">
      <c r="A10" s="99" t="s">
        <v>270</v>
      </c>
      <c r="B10" s="114" t="s">
        <v>331</v>
      </c>
      <c r="C10" s="92" t="s">
        <v>102</v>
      </c>
      <c r="D10" s="92"/>
      <c r="E10" s="93">
        <f t="shared" ref="E10:J10" si="4">E8-E9</f>
        <v>1416508</v>
      </c>
      <c r="F10" s="93">
        <f t="shared" si="4"/>
        <v>742132</v>
      </c>
      <c r="G10" s="93">
        <f t="shared" si="4"/>
        <v>682556</v>
      </c>
      <c r="H10" s="93">
        <f t="shared" si="4"/>
        <v>574142</v>
      </c>
      <c r="I10" s="93">
        <f t="shared" si="4"/>
        <v>512848</v>
      </c>
      <c r="J10" s="93">
        <f t="shared" si="4"/>
        <v>559637</v>
      </c>
      <c r="K10" s="93">
        <f>K8-K9-1</f>
        <v>223194</v>
      </c>
      <c r="L10" s="113" t="s">
        <v>327</v>
      </c>
      <c r="M10" s="126" t="s">
        <v>270</v>
      </c>
      <c r="N10" s="126" t="s">
        <v>331</v>
      </c>
      <c r="O10" s="127">
        <v>6</v>
      </c>
      <c r="P10" s="232">
        <v>1416508.24</v>
      </c>
      <c r="Q10" s="153">
        <v>742131.48</v>
      </c>
      <c r="R10" s="153">
        <v>682555.92</v>
      </c>
      <c r="S10" s="147">
        <v>574142.26</v>
      </c>
      <c r="T10" s="138">
        <v>512847.42</v>
      </c>
      <c r="U10" s="138">
        <v>559637.06000000006</v>
      </c>
      <c r="V10" s="138">
        <v>223194.56</v>
      </c>
      <c r="W10" s="94"/>
      <c r="X10" s="180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</row>
    <row r="11" spans="1:51" s="95" customFormat="1" ht="24.95" customHeight="1">
      <c r="A11" s="99" t="s">
        <v>91</v>
      </c>
      <c r="B11" s="114" t="s">
        <v>332</v>
      </c>
      <c r="C11" s="96" t="s">
        <v>0</v>
      </c>
      <c r="D11" s="96"/>
      <c r="E11" s="93"/>
      <c r="F11" s="93"/>
      <c r="G11" s="93"/>
      <c r="H11" s="93"/>
      <c r="I11" s="93"/>
      <c r="J11" s="93"/>
      <c r="K11" s="93"/>
      <c r="L11" s="113"/>
      <c r="M11" s="124" t="s">
        <v>91</v>
      </c>
      <c r="N11" s="124" t="s">
        <v>332</v>
      </c>
      <c r="O11" s="125">
        <v>7</v>
      </c>
      <c r="P11" s="231">
        <v>0</v>
      </c>
      <c r="Q11" s="152">
        <v>0</v>
      </c>
      <c r="R11" s="152">
        <v>0</v>
      </c>
      <c r="S11" s="146">
        <v>0</v>
      </c>
      <c r="T11" s="137">
        <v>0</v>
      </c>
      <c r="U11" s="137">
        <v>0</v>
      </c>
      <c r="V11" s="137">
        <v>0</v>
      </c>
      <c r="W11" s="94"/>
      <c r="X11" s="180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</row>
    <row r="12" spans="1:51" s="95" customFormat="1" ht="30.2" customHeight="1">
      <c r="A12" s="102" t="s">
        <v>333</v>
      </c>
      <c r="B12" s="114" t="s">
        <v>334</v>
      </c>
      <c r="C12" s="96" t="s">
        <v>106</v>
      </c>
      <c r="D12" s="96"/>
      <c r="E12" s="93"/>
      <c r="F12" s="93"/>
      <c r="G12" s="93"/>
      <c r="H12" s="93"/>
      <c r="I12" s="93"/>
      <c r="J12" s="93"/>
      <c r="K12" s="93"/>
      <c r="L12" s="113"/>
      <c r="M12" s="126" t="s">
        <v>474</v>
      </c>
      <c r="N12" s="126" t="s">
        <v>334</v>
      </c>
      <c r="O12" s="127">
        <v>8</v>
      </c>
      <c r="P12" s="232">
        <v>0</v>
      </c>
      <c r="Q12" s="153">
        <v>0</v>
      </c>
      <c r="R12" s="153">
        <v>0</v>
      </c>
      <c r="S12" s="147">
        <v>0</v>
      </c>
      <c r="T12" s="138">
        <v>0</v>
      </c>
      <c r="U12" s="138">
        <v>0</v>
      </c>
      <c r="V12" s="138">
        <v>0</v>
      </c>
      <c r="W12" s="94"/>
      <c r="X12" s="180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</row>
    <row r="13" spans="1:51" s="95" customFormat="1" ht="24.95" customHeight="1">
      <c r="A13" s="99" t="s">
        <v>335</v>
      </c>
      <c r="B13" s="114" t="s">
        <v>336</v>
      </c>
      <c r="C13" s="96" t="s">
        <v>108</v>
      </c>
      <c r="D13" s="96"/>
      <c r="E13" s="93"/>
      <c r="F13" s="93"/>
      <c r="G13" s="93"/>
      <c r="H13" s="93"/>
      <c r="I13" s="93"/>
      <c r="J13" s="93"/>
      <c r="K13" s="93"/>
      <c r="L13" s="113"/>
      <c r="M13" s="124" t="s">
        <v>475</v>
      </c>
      <c r="N13" s="124" t="s">
        <v>336</v>
      </c>
      <c r="O13" s="125">
        <v>9</v>
      </c>
      <c r="P13" s="231">
        <v>0</v>
      </c>
      <c r="Q13" s="152">
        <v>0</v>
      </c>
      <c r="R13" s="152">
        <v>0</v>
      </c>
      <c r="S13" s="146">
        <v>0</v>
      </c>
      <c r="T13" s="137">
        <v>0</v>
      </c>
      <c r="U13" s="137">
        <v>0</v>
      </c>
      <c r="V13" s="137">
        <v>0</v>
      </c>
      <c r="W13" s="94"/>
      <c r="X13" s="180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</row>
    <row r="14" spans="1:51" s="95" customFormat="1" ht="30.2" customHeight="1">
      <c r="A14" s="102" t="s">
        <v>337</v>
      </c>
      <c r="B14" s="114" t="s">
        <v>338</v>
      </c>
      <c r="C14" s="92" t="s">
        <v>111</v>
      </c>
      <c r="D14" s="92" t="s">
        <v>353</v>
      </c>
      <c r="E14" s="93">
        <f>ROUND(SUM(P14),0)</f>
        <v>400842</v>
      </c>
      <c r="F14" s="93">
        <f>ROUND(SUM(Q14),0)</f>
        <v>737731</v>
      </c>
      <c r="G14" s="93">
        <f>ROUND(SUM(R14),0)</f>
        <v>37298</v>
      </c>
      <c r="H14" s="93">
        <f>ROUND(SUM(S14),0)-1</f>
        <v>37954</v>
      </c>
      <c r="I14" s="93">
        <f>ROUND(SUM(T14),0)</f>
        <v>38171</v>
      </c>
      <c r="J14" s="93">
        <f>ROUND(SUM(U14),0)</f>
        <v>33339</v>
      </c>
      <c r="K14" s="93">
        <f>ROUND(SUM(V14),0)</f>
        <v>41237</v>
      </c>
      <c r="L14" s="113" t="s">
        <v>423</v>
      </c>
      <c r="M14" s="126" t="s">
        <v>476</v>
      </c>
      <c r="N14" s="126" t="s">
        <v>477</v>
      </c>
      <c r="O14" s="127">
        <v>10</v>
      </c>
      <c r="P14" s="232">
        <v>400841.93</v>
      </c>
      <c r="Q14" s="153">
        <v>737730.68</v>
      </c>
      <c r="R14" s="153">
        <v>37298.14</v>
      </c>
      <c r="S14" s="147">
        <v>37954.67</v>
      </c>
      <c r="T14" s="138">
        <v>38171.47</v>
      </c>
      <c r="U14" s="138">
        <v>33338.959999999999</v>
      </c>
      <c r="V14" s="138">
        <v>41236.76</v>
      </c>
      <c r="W14" s="94"/>
      <c r="X14" s="180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</row>
    <row r="15" spans="1:51" s="95" customFormat="1" ht="30.2" customHeight="1">
      <c r="A15" s="102" t="s">
        <v>340</v>
      </c>
      <c r="B15" s="114" t="s">
        <v>341</v>
      </c>
      <c r="C15" s="92"/>
      <c r="D15" s="92"/>
      <c r="E15" s="93"/>
      <c r="F15" s="93"/>
      <c r="G15" s="93"/>
      <c r="H15" s="93"/>
      <c r="I15" s="93"/>
      <c r="J15" s="93"/>
      <c r="K15" s="93"/>
      <c r="L15" s="113"/>
      <c r="M15" s="124" t="s">
        <v>478</v>
      </c>
      <c r="N15" s="124" t="s">
        <v>479</v>
      </c>
      <c r="O15" s="125">
        <v>11</v>
      </c>
      <c r="P15" s="231">
        <v>0</v>
      </c>
      <c r="Q15" s="152">
        <v>0</v>
      </c>
      <c r="R15" s="152">
        <v>0</v>
      </c>
      <c r="S15" s="146">
        <v>0</v>
      </c>
      <c r="T15" s="137">
        <v>0</v>
      </c>
      <c r="U15" s="137">
        <v>0</v>
      </c>
      <c r="V15" s="137">
        <v>0</v>
      </c>
      <c r="W15" s="94"/>
      <c r="X15" s="180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</row>
    <row r="16" spans="1:51" s="95" customFormat="1" ht="30.2" customHeight="1">
      <c r="A16" s="102" t="s">
        <v>342</v>
      </c>
      <c r="B16" s="114" t="s">
        <v>343</v>
      </c>
      <c r="C16" s="92"/>
      <c r="D16" s="92" t="s">
        <v>353</v>
      </c>
      <c r="E16" s="93">
        <f t="shared" ref="E16:K16" si="5">ROUND(SUM(P16),0)</f>
        <v>955</v>
      </c>
      <c r="F16" s="93">
        <f t="shared" si="5"/>
        <v>0</v>
      </c>
      <c r="G16" s="93">
        <f t="shared" si="5"/>
        <v>5354</v>
      </c>
      <c r="H16" s="93">
        <f t="shared" si="5"/>
        <v>4202</v>
      </c>
      <c r="I16" s="93">
        <f t="shared" si="5"/>
        <v>2627</v>
      </c>
      <c r="J16" s="93">
        <f t="shared" si="5"/>
        <v>-3625</v>
      </c>
      <c r="K16" s="93">
        <f t="shared" si="5"/>
        <v>396</v>
      </c>
      <c r="L16" s="113" t="s">
        <v>422</v>
      </c>
      <c r="M16" s="126" t="s">
        <v>480</v>
      </c>
      <c r="N16" s="126" t="s">
        <v>343</v>
      </c>
      <c r="O16" s="127">
        <v>12</v>
      </c>
      <c r="P16" s="232">
        <v>955.4</v>
      </c>
      <c r="Q16" s="153">
        <v>0</v>
      </c>
      <c r="R16" s="153">
        <v>5353.95</v>
      </c>
      <c r="S16" s="147">
        <v>4201.88</v>
      </c>
      <c r="T16" s="138">
        <v>2627.07</v>
      </c>
      <c r="U16" s="138">
        <v>-3625.02</v>
      </c>
      <c r="V16" s="138">
        <v>396.05</v>
      </c>
      <c r="W16" s="94"/>
      <c r="X16" s="180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</row>
    <row r="17" spans="1:51" s="95" customFormat="1" ht="24.95" customHeight="1">
      <c r="A17" s="99" t="s">
        <v>103</v>
      </c>
      <c r="B17" s="114" t="s">
        <v>344</v>
      </c>
      <c r="C17" s="92" t="s">
        <v>114</v>
      </c>
      <c r="D17" s="92"/>
      <c r="E17" s="93"/>
      <c r="F17" s="93"/>
      <c r="G17" s="93"/>
      <c r="H17" s="93"/>
      <c r="I17" s="93"/>
      <c r="J17" s="93"/>
      <c r="K17" s="93"/>
      <c r="L17" s="113" t="s">
        <v>345</v>
      </c>
      <c r="M17" s="124" t="s">
        <v>103</v>
      </c>
      <c r="N17" s="124" t="s">
        <v>481</v>
      </c>
      <c r="O17" s="125">
        <v>13</v>
      </c>
      <c r="P17" s="231">
        <v>0</v>
      </c>
      <c r="Q17" s="152">
        <v>0</v>
      </c>
      <c r="R17" s="152">
        <v>0</v>
      </c>
      <c r="S17" s="146">
        <v>0</v>
      </c>
      <c r="T17" s="137">
        <v>0</v>
      </c>
      <c r="U17" s="137">
        <v>0</v>
      </c>
      <c r="V17" s="137">
        <v>0</v>
      </c>
      <c r="W17" s="94"/>
      <c r="X17" s="180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</row>
    <row r="18" spans="1:51" s="95" customFormat="1" ht="30.2" customHeight="1">
      <c r="A18" s="102" t="s">
        <v>109</v>
      </c>
      <c r="B18" s="114" t="s">
        <v>346</v>
      </c>
      <c r="C18" s="92" t="s">
        <v>347</v>
      </c>
      <c r="D18" s="92"/>
      <c r="E18" s="93"/>
      <c r="F18" s="93"/>
      <c r="G18" s="93"/>
      <c r="H18" s="93"/>
      <c r="I18" s="93"/>
      <c r="J18" s="93"/>
      <c r="K18" s="93"/>
      <c r="L18" s="113"/>
      <c r="M18" s="126" t="s">
        <v>109</v>
      </c>
      <c r="N18" s="126" t="s">
        <v>346</v>
      </c>
      <c r="O18" s="127">
        <v>14</v>
      </c>
      <c r="P18" s="232">
        <v>0</v>
      </c>
      <c r="Q18" s="153">
        <v>0</v>
      </c>
      <c r="R18" s="153">
        <v>0</v>
      </c>
      <c r="S18" s="147">
        <v>0</v>
      </c>
      <c r="T18" s="138">
        <v>0</v>
      </c>
      <c r="U18" s="138">
        <v>0</v>
      </c>
      <c r="V18" s="138">
        <v>0</v>
      </c>
      <c r="W18" s="94"/>
      <c r="X18" s="180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</row>
    <row r="19" spans="1:51" s="95" customFormat="1" ht="24.95" customHeight="1">
      <c r="A19" s="99" t="s">
        <v>348</v>
      </c>
      <c r="B19" s="114" t="s">
        <v>349</v>
      </c>
      <c r="C19" s="92" t="s">
        <v>350</v>
      </c>
      <c r="D19" s="92"/>
      <c r="E19" s="93"/>
      <c r="F19" s="93"/>
      <c r="G19" s="93"/>
      <c r="H19" s="93"/>
      <c r="I19" s="93"/>
      <c r="J19" s="93">
        <v>0</v>
      </c>
      <c r="K19" s="93"/>
      <c r="L19" s="113">
        <v>664</v>
      </c>
      <c r="M19" s="124" t="s">
        <v>112</v>
      </c>
      <c r="N19" s="124" t="s">
        <v>482</v>
      </c>
      <c r="O19" s="125">
        <v>15</v>
      </c>
      <c r="P19" s="231">
        <v>0</v>
      </c>
      <c r="Q19" s="152">
        <v>0</v>
      </c>
      <c r="R19" s="152">
        <v>0</v>
      </c>
      <c r="S19" s="146">
        <v>0</v>
      </c>
      <c r="T19" s="137">
        <v>0</v>
      </c>
      <c r="U19" s="137">
        <v>0</v>
      </c>
      <c r="V19" s="137">
        <v>0</v>
      </c>
      <c r="W19" s="94"/>
      <c r="X19" s="180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</row>
    <row r="20" spans="1:51" s="117" customFormat="1" ht="30.2" customHeight="1">
      <c r="A20" s="102" t="s">
        <v>351</v>
      </c>
      <c r="B20" s="114" t="s">
        <v>352</v>
      </c>
      <c r="C20" s="96" t="s">
        <v>136</v>
      </c>
      <c r="D20" s="96"/>
      <c r="E20" s="93">
        <f t="shared" ref="E20" si="6">E17-E19</f>
        <v>0</v>
      </c>
      <c r="F20" s="93">
        <f t="shared" ref="F20:K20" si="7">F17-F19</f>
        <v>0</v>
      </c>
      <c r="G20" s="93">
        <f t="shared" si="7"/>
        <v>0</v>
      </c>
      <c r="H20" s="93">
        <f t="shared" si="7"/>
        <v>0</v>
      </c>
      <c r="I20" s="93">
        <f t="shared" si="7"/>
        <v>0</v>
      </c>
      <c r="J20" s="93">
        <f t="shared" si="7"/>
        <v>0</v>
      </c>
      <c r="K20" s="93">
        <f t="shared" si="7"/>
        <v>0</v>
      </c>
      <c r="L20" s="115">
        <v>764</v>
      </c>
      <c r="M20" s="126" t="s">
        <v>351</v>
      </c>
      <c r="N20" s="126" t="s">
        <v>483</v>
      </c>
      <c r="O20" s="127">
        <v>16</v>
      </c>
      <c r="P20" s="232">
        <v>0</v>
      </c>
      <c r="Q20" s="153">
        <v>0</v>
      </c>
      <c r="R20" s="153">
        <v>0</v>
      </c>
      <c r="S20" s="147">
        <v>0</v>
      </c>
      <c r="T20" s="138">
        <v>0</v>
      </c>
      <c r="U20" s="138">
        <v>0</v>
      </c>
      <c r="V20" s="138">
        <v>0</v>
      </c>
      <c r="W20" s="116"/>
      <c r="X20" s="182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/>
      <c r="AM20" s="116"/>
      <c r="AN20" s="116"/>
      <c r="AO20" s="116"/>
      <c r="AP20" s="116"/>
      <c r="AQ20" s="116"/>
      <c r="AR20" s="116"/>
      <c r="AS20" s="116"/>
      <c r="AT20" s="116"/>
      <c r="AU20" s="116"/>
      <c r="AV20" s="116"/>
      <c r="AW20" s="116"/>
      <c r="AX20" s="116"/>
      <c r="AY20" s="116"/>
    </row>
    <row r="21" spans="1:51" s="95" customFormat="1" ht="30.2" customHeight="1">
      <c r="A21" s="102" t="s">
        <v>112</v>
      </c>
      <c r="B21" s="114" t="s">
        <v>354</v>
      </c>
      <c r="C21" s="96" t="s">
        <v>138</v>
      </c>
      <c r="D21" s="96"/>
      <c r="E21" s="93"/>
      <c r="F21" s="93"/>
      <c r="G21" s="93"/>
      <c r="H21" s="93"/>
      <c r="I21" s="93"/>
      <c r="J21" s="93"/>
      <c r="K21" s="93"/>
      <c r="L21" s="113"/>
      <c r="M21" s="124" t="s">
        <v>134</v>
      </c>
      <c r="N21" s="124" t="s">
        <v>354</v>
      </c>
      <c r="O21" s="125">
        <v>17</v>
      </c>
      <c r="P21" s="231">
        <v>0</v>
      </c>
      <c r="Q21" s="152">
        <v>0</v>
      </c>
      <c r="R21" s="152">
        <v>0</v>
      </c>
      <c r="S21" s="146">
        <v>0</v>
      </c>
      <c r="T21" s="137">
        <v>0</v>
      </c>
      <c r="U21" s="137">
        <v>0</v>
      </c>
      <c r="V21" s="137">
        <v>0</v>
      </c>
      <c r="W21" s="94"/>
      <c r="X21" s="180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</row>
    <row r="22" spans="1:51" s="95" customFormat="1" ht="30.2" customHeight="1">
      <c r="A22" s="102" t="s">
        <v>355</v>
      </c>
      <c r="B22" s="114" t="s">
        <v>356</v>
      </c>
      <c r="C22" s="92" t="s">
        <v>140</v>
      </c>
      <c r="D22" s="92"/>
      <c r="E22" s="93"/>
      <c r="F22" s="93"/>
      <c r="G22" s="93"/>
      <c r="H22" s="93"/>
      <c r="I22" s="93"/>
      <c r="J22" s="93"/>
      <c r="K22" s="93"/>
      <c r="L22" s="113"/>
      <c r="M22" s="126" t="s">
        <v>146</v>
      </c>
      <c r="N22" s="126" t="s">
        <v>356</v>
      </c>
      <c r="O22" s="127">
        <v>18</v>
      </c>
      <c r="P22" s="232">
        <v>0</v>
      </c>
      <c r="Q22" s="153">
        <v>0</v>
      </c>
      <c r="R22" s="153">
        <v>0</v>
      </c>
      <c r="S22" s="147">
        <v>0</v>
      </c>
      <c r="T22" s="138">
        <v>0</v>
      </c>
      <c r="U22" s="138">
        <v>0</v>
      </c>
      <c r="V22" s="138">
        <v>0</v>
      </c>
      <c r="W22" s="94"/>
      <c r="X22" s="180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</row>
    <row r="23" spans="1:51" s="95" customFormat="1" ht="30.2" customHeight="1">
      <c r="A23" s="102" t="s">
        <v>357</v>
      </c>
      <c r="B23" s="114" t="s">
        <v>358</v>
      </c>
      <c r="C23" s="92" t="s">
        <v>142</v>
      </c>
      <c r="D23" s="92"/>
      <c r="E23" s="93"/>
      <c r="F23" s="93"/>
      <c r="G23" s="93"/>
      <c r="H23" s="93"/>
      <c r="I23" s="93"/>
      <c r="J23" s="93"/>
      <c r="K23" s="93"/>
      <c r="L23" s="113"/>
      <c r="M23" s="124" t="s">
        <v>159</v>
      </c>
      <c r="N23" s="124" t="s">
        <v>358</v>
      </c>
      <c r="O23" s="125">
        <v>19</v>
      </c>
      <c r="P23" s="231">
        <v>0</v>
      </c>
      <c r="Q23" s="152">
        <v>0</v>
      </c>
      <c r="R23" s="152">
        <v>0</v>
      </c>
      <c r="S23" s="146">
        <v>0</v>
      </c>
      <c r="T23" s="137">
        <v>0</v>
      </c>
      <c r="U23" s="137">
        <v>0</v>
      </c>
      <c r="V23" s="137">
        <v>0</v>
      </c>
      <c r="W23" s="94"/>
      <c r="X23" s="180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4"/>
      <c r="AV23" s="94"/>
      <c r="AW23" s="94"/>
      <c r="AX23" s="94"/>
      <c r="AY23" s="94"/>
    </row>
    <row r="24" spans="1:51" s="95" customFormat="1" ht="42.75" customHeight="1">
      <c r="A24" s="102" t="s">
        <v>359</v>
      </c>
      <c r="B24" s="114" t="s">
        <v>360</v>
      </c>
      <c r="C24" s="92" t="s">
        <v>145</v>
      </c>
      <c r="D24" s="92"/>
      <c r="E24" s="93">
        <f t="shared" ref="E24:K26" si="8">ROUND(SUM(P24),0)</f>
        <v>0</v>
      </c>
      <c r="F24" s="93">
        <f t="shared" si="8"/>
        <v>0</v>
      </c>
      <c r="G24" s="93">
        <f t="shared" si="8"/>
        <v>0</v>
      </c>
      <c r="H24" s="93">
        <f t="shared" si="8"/>
        <v>0</v>
      </c>
      <c r="I24" s="93">
        <f t="shared" si="8"/>
        <v>0</v>
      </c>
      <c r="J24" s="93">
        <f t="shared" si="8"/>
        <v>-3667</v>
      </c>
      <c r="K24" s="93">
        <f t="shared" si="8"/>
        <v>6509</v>
      </c>
      <c r="L24" s="113" t="s">
        <v>345</v>
      </c>
      <c r="M24" s="126" t="s">
        <v>484</v>
      </c>
      <c r="N24" s="126" t="s">
        <v>360</v>
      </c>
      <c r="O24" s="127">
        <v>20</v>
      </c>
      <c r="P24" s="232">
        <v>0</v>
      </c>
      <c r="Q24" s="153">
        <v>0</v>
      </c>
      <c r="R24" s="153">
        <v>0</v>
      </c>
      <c r="S24" s="147">
        <v>0</v>
      </c>
      <c r="T24" s="138">
        <v>0</v>
      </c>
      <c r="U24" s="138">
        <v>-3666.8</v>
      </c>
      <c r="V24" s="138">
        <v>6509.02</v>
      </c>
      <c r="W24" s="94"/>
      <c r="X24" s="180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4"/>
      <c r="AY24" s="94"/>
    </row>
    <row r="25" spans="1:51" s="95" customFormat="1" ht="24.95" customHeight="1">
      <c r="A25" s="99" t="s">
        <v>361</v>
      </c>
      <c r="B25" s="114" t="s">
        <v>362</v>
      </c>
      <c r="C25" s="96" t="s">
        <v>148</v>
      </c>
      <c r="D25" s="96"/>
      <c r="E25" s="93">
        <f t="shared" si="8"/>
        <v>0</v>
      </c>
      <c r="F25" s="93">
        <f t="shared" si="8"/>
        <v>0</v>
      </c>
      <c r="G25" s="93">
        <f t="shared" si="8"/>
        <v>0</v>
      </c>
      <c r="H25" s="93">
        <f t="shared" si="8"/>
        <v>0</v>
      </c>
      <c r="I25" s="93">
        <f t="shared" si="8"/>
        <v>0</v>
      </c>
      <c r="J25" s="93">
        <f t="shared" si="8"/>
        <v>-3667</v>
      </c>
      <c r="K25" s="93">
        <f t="shared" si="8"/>
        <v>6509</v>
      </c>
      <c r="L25" s="113"/>
      <c r="M25" s="126"/>
      <c r="N25" s="126"/>
      <c r="O25" s="127"/>
      <c r="P25" s="231">
        <v>0</v>
      </c>
      <c r="Q25" s="152">
        <v>0</v>
      </c>
      <c r="R25" s="152">
        <v>0</v>
      </c>
      <c r="S25" s="146">
        <v>0</v>
      </c>
      <c r="T25" s="137">
        <v>0</v>
      </c>
      <c r="U25" s="137">
        <v>-3666.8</v>
      </c>
      <c r="V25" s="137">
        <v>6509.02</v>
      </c>
      <c r="W25" s="94"/>
      <c r="X25" s="180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</row>
    <row r="26" spans="1:51" s="95" customFormat="1" ht="24.95" customHeight="1">
      <c r="A26" s="99" t="s">
        <v>363</v>
      </c>
      <c r="B26" s="114" t="s">
        <v>364</v>
      </c>
      <c r="C26" s="96" t="s">
        <v>150</v>
      </c>
      <c r="D26" s="96"/>
      <c r="E26" s="93">
        <f t="shared" si="8"/>
        <v>0</v>
      </c>
      <c r="F26" s="93">
        <f t="shared" si="8"/>
        <v>0</v>
      </c>
      <c r="G26" s="93">
        <f t="shared" si="8"/>
        <v>0</v>
      </c>
      <c r="H26" s="93">
        <f t="shared" si="8"/>
        <v>0</v>
      </c>
      <c r="I26" s="93">
        <f t="shared" si="8"/>
        <v>0</v>
      </c>
      <c r="J26" s="93">
        <f t="shared" si="8"/>
        <v>-3667</v>
      </c>
      <c r="K26" s="93">
        <f t="shared" si="8"/>
        <v>6509</v>
      </c>
      <c r="L26" s="113"/>
      <c r="M26" s="124" t="s">
        <v>430</v>
      </c>
      <c r="N26" s="124" t="s">
        <v>364</v>
      </c>
      <c r="O26" s="125">
        <v>21</v>
      </c>
      <c r="P26" s="232">
        <v>0</v>
      </c>
      <c r="Q26" s="153">
        <v>0</v>
      </c>
      <c r="R26" s="153">
        <v>0</v>
      </c>
      <c r="S26" s="147">
        <v>0</v>
      </c>
      <c r="T26" s="138">
        <v>0</v>
      </c>
      <c r="U26" s="138">
        <v>-3666.8</v>
      </c>
      <c r="V26" s="138">
        <v>6509.02</v>
      </c>
      <c r="W26" s="94"/>
      <c r="X26" s="180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</row>
    <row r="27" spans="1:51" s="95" customFormat="1" ht="24.95" customHeight="1">
      <c r="A27" s="99" t="s">
        <v>365</v>
      </c>
      <c r="B27" s="114" t="s">
        <v>366</v>
      </c>
      <c r="C27" s="92" t="s">
        <v>152</v>
      </c>
      <c r="D27" s="92"/>
      <c r="E27" s="93"/>
      <c r="F27" s="93"/>
      <c r="G27" s="93"/>
      <c r="H27" s="93"/>
      <c r="I27" s="93"/>
      <c r="J27" s="93"/>
      <c r="K27" s="93"/>
      <c r="L27" s="113"/>
      <c r="M27" s="126" t="s">
        <v>329</v>
      </c>
      <c r="N27" s="126" t="s">
        <v>366</v>
      </c>
      <c r="O27" s="127">
        <v>22</v>
      </c>
      <c r="P27" s="231">
        <v>0</v>
      </c>
      <c r="Q27" s="152">
        <v>0</v>
      </c>
      <c r="R27" s="152">
        <v>0</v>
      </c>
      <c r="S27" s="146">
        <v>0</v>
      </c>
      <c r="T27" s="137">
        <v>0</v>
      </c>
      <c r="U27" s="137">
        <v>0</v>
      </c>
      <c r="V27" s="137">
        <v>0</v>
      </c>
      <c r="W27" s="94"/>
      <c r="X27" s="180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</row>
    <row r="28" spans="1:51" s="95" customFormat="1" ht="24.95" customHeight="1">
      <c r="A28" s="99" t="s">
        <v>367</v>
      </c>
      <c r="B28" s="114" t="s">
        <v>368</v>
      </c>
      <c r="C28" s="92" t="s">
        <v>154</v>
      </c>
      <c r="D28" s="92"/>
      <c r="E28" s="93">
        <f t="shared" ref="E28" si="9">SUM(E29:E30)</f>
        <v>0</v>
      </c>
      <c r="F28" s="93">
        <f t="shared" ref="F28:K28" si="10">SUM(F29:F30)</f>
        <v>0</v>
      </c>
      <c r="G28" s="93">
        <f t="shared" si="10"/>
        <v>0</v>
      </c>
      <c r="H28" s="93">
        <f t="shared" si="10"/>
        <v>0</v>
      </c>
      <c r="I28" s="93">
        <f t="shared" si="10"/>
        <v>0</v>
      </c>
      <c r="J28" s="93">
        <f t="shared" si="10"/>
        <v>0</v>
      </c>
      <c r="K28" s="93">
        <f t="shared" si="10"/>
        <v>0</v>
      </c>
      <c r="L28" s="113" t="s">
        <v>345</v>
      </c>
      <c r="M28" s="124" t="s">
        <v>485</v>
      </c>
      <c r="N28" s="124" t="s">
        <v>486</v>
      </c>
      <c r="O28" s="125">
        <v>23</v>
      </c>
      <c r="P28" s="232">
        <v>0</v>
      </c>
      <c r="Q28" s="153">
        <v>0</v>
      </c>
      <c r="R28" s="153">
        <v>0</v>
      </c>
      <c r="S28" s="147">
        <v>0</v>
      </c>
      <c r="T28" s="138">
        <v>0</v>
      </c>
      <c r="U28" s="138">
        <v>0</v>
      </c>
      <c r="V28" s="138">
        <v>0</v>
      </c>
      <c r="W28" s="94"/>
      <c r="X28" s="180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4"/>
      <c r="AT28" s="94"/>
      <c r="AU28" s="94"/>
      <c r="AV28" s="94"/>
      <c r="AW28" s="94"/>
      <c r="AX28" s="94"/>
      <c r="AY28" s="94"/>
    </row>
    <row r="29" spans="1:51" s="95" customFormat="1" ht="24.95" customHeight="1">
      <c r="A29" s="99" t="s">
        <v>369</v>
      </c>
      <c r="B29" s="114" t="s">
        <v>370</v>
      </c>
      <c r="C29" s="92" t="s">
        <v>156</v>
      </c>
      <c r="D29" s="92"/>
      <c r="E29" s="93">
        <f t="shared" ref="E29:K29" si="11">SUM(P29)</f>
        <v>0</v>
      </c>
      <c r="F29" s="93">
        <f t="shared" si="11"/>
        <v>0</v>
      </c>
      <c r="G29" s="93">
        <f t="shared" si="11"/>
        <v>0</v>
      </c>
      <c r="H29" s="93">
        <f t="shared" si="11"/>
        <v>0</v>
      </c>
      <c r="I29" s="93">
        <f t="shared" si="11"/>
        <v>0</v>
      </c>
      <c r="J29" s="93">
        <f t="shared" si="11"/>
        <v>0</v>
      </c>
      <c r="K29" s="93">
        <f t="shared" si="11"/>
        <v>0</v>
      </c>
      <c r="L29" s="113">
        <v>661</v>
      </c>
      <c r="M29" s="126" t="s">
        <v>430</v>
      </c>
      <c r="N29" s="126" t="s">
        <v>370</v>
      </c>
      <c r="O29" s="127">
        <v>24</v>
      </c>
      <c r="P29" s="231">
        <v>0</v>
      </c>
      <c r="Q29" s="152">
        <v>0</v>
      </c>
      <c r="R29" s="152">
        <v>0</v>
      </c>
      <c r="S29" s="146">
        <v>0</v>
      </c>
      <c r="T29" s="137">
        <v>0</v>
      </c>
      <c r="U29" s="137">
        <v>0</v>
      </c>
      <c r="V29" s="137">
        <v>0</v>
      </c>
      <c r="W29" s="94"/>
      <c r="X29" s="180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</row>
    <row r="30" spans="1:51" s="95" customFormat="1" ht="24.95" customHeight="1">
      <c r="A30" s="99" t="s">
        <v>371</v>
      </c>
      <c r="B30" s="114" t="s">
        <v>372</v>
      </c>
      <c r="C30" s="96" t="s">
        <v>157</v>
      </c>
      <c r="D30" s="96"/>
      <c r="E30" s="93"/>
      <c r="F30" s="93"/>
      <c r="G30" s="93"/>
      <c r="H30" s="93"/>
      <c r="I30" s="93"/>
      <c r="J30" s="93"/>
      <c r="K30" s="93"/>
      <c r="L30" s="113"/>
      <c r="M30" s="124" t="s">
        <v>329</v>
      </c>
      <c r="N30" s="124" t="s">
        <v>372</v>
      </c>
      <c r="O30" s="125">
        <v>25</v>
      </c>
      <c r="P30" s="232">
        <v>0</v>
      </c>
      <c r="Q30" s="153">
        <v>0</v>
      </c>
      <c r="R30" s="153">
        <v>0</v>
      </c>
      <c r="S30" s="147">
        <v>0</v>
      </c>
      <c r="T30" s="138">
        <v>0</v>
      </c>
      <c r="U30" s="138">
        <v>0</v>
      </c>
      <c r="V30" s="138">
        <v>0</v>
      </c>
      <c r="W30" s="94"/>
      <c r="X30" s="180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</row>
    <row r="31" spans="1:51" s="95" customFormat="1" ht="24.95" customHeight="1">
      <c r="A31" s="118" t="s">
        <v>373</v>
      </c>
      <c r="B31" s="114" t="s">
        <v>374</v>
      </c>
      <c r="C31" s="92" t="s">
        <v>158</v>
      </c>
      <c r="D31" s="92"/>
      <c r="E31" s="93"/>
      <c r="F31" s="93"/>
      <c r="G31" s="93"/>
      <c r="H31" s="93"/>
      <c r="I31" s="93"/>
      <c r="J31" s="93"/>
      <c r="K31" s="93"/>
      <c r="L31" s="113"/>
      <c r="M31" s="126" t="s">
        <v>487</v>
      </c>
      <c r="N31" s="126" t="s">
        <v>488</v>
      </c>
      <c r="O31" s="127">
        <v>26</v>
      </c>
      <c r="P31" s="231">
        <v>0</v>
      </c>
      <c r="Q31" s="152">
        <v>0</v>
      </c>
      <c r="R31" s="152">
        <v>0</v>
      </c>
      <c r="S31" s="146">
        <v>0</v>
      </c>
      <c r="T31" s="137">
        <v>0</v>
      </c>
      <c r="U31" s="137">
        <v>0</v>
      </c>
      <c r="V31" s="137">
        <v>0</v>
      </c>
      <c r="W31" s="94"/>
      <c r="X31" s="180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4"/>
      <c r="AU31" s="94"/>
      <c r="AV31" s="94"/>
      <c r="AW31" s="94"/>
      <c r="AX31" s="94"/>
      <c r="AY31" s="94"/>
    </row>
    <row r="32" spans="1:51" s="95" customFormat="1" ht="24.95" customHeight="1">
      <c r="A32" s="118" t="s">
        <v>146</v>
      </c>
      <c r="B32" s="114" t="s">
        <v>375</v>
      </c>
      <c r="C32" s="92" t="s">
        <v>161</v>
      </c>
      <c r="D32" s="92" t="s">
        <v>376</v>
      </c>
      <c r="E32" s="93">
        <f t="shared" ref="E32" si="12">E33+E34</f>
        <v>88688</v>
      </c>
      <c r="F32" s="93">
        <f t="shared" ref="F32:K32" si="13">F33+F34</f>
        <v>16681.22</v>
      </c>
      <c r="G32" s="93">
        <f t="shared" si="13"/>
        <v>9130</v>
      </c>
      <c r="H32" s="93">
        <f t="shared" si="13"/>
        <v>641</v>
      </c>
      <c r="I32" s="93">
        <f t="shared" si="13"/>
        <v>34692</v>
      </c>
      <c r="J32" s="93">
        <f t="shared" si="13"/>
        <v>0</v>
      </c>
      <c r="K32" s="93">
        <f t="shared" si="13"/>
        <v>367014</v>
      </c>
      <c r="L32" s="113" t="s">
        <v>345</v>
      </c>
      <c r="M32" s="124" t="s">
        <v>169</v>
      </c>
      <c r="N32" s="124" t="s">
        <v>375</v>
      </c>
      <c r="O32" s="125">
        <v>27</v>
      </c>
      <c r="P32" s="232">
        <v>88688.51</v>
      </c>
      <c r="Q32" s="153">
        <v>13839.44</v>
      </c>
      <c r="R32" s="153">
        <v>9130.08</v>
      </c>
      <c r="S32" s="147">
        <v>640.99</v>
      </c>
      <c r="T32" s="138">
        <v>34692.17</v>
      </c>
      <c r="U32" s="138">
        <v>0.01</v>
      </c>
      <c r="V32" s="138">
        <v>367013.87</v>
      </c>
      <c r="W32" s="94"/>
      <c r="X32" s="180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</row>
    <row r="33" spans="1:51" s="117" customFormat="1" ht="24.95" customHeight="1">
      <c r="A33" s="99" t="s">
        <v>377</v>
      </c>
      <c r="B33" s="114" t="s">
        <v>378</v>
      </c>
      <c r="C33" s="92" t="s">
        <v>162</v>
      </c>
      <c r="D33" s="92"/>
      <c r="E33" s="93"/>
      <c r="F33" s="93">
        <v>2842.22</v>
      </c>
      <c r="G33" s="93"/>
      <c r="H33" s="93"/>
      <c r="I33" s="93"/>
      <c r="J33" s="93"/>
      <c r="K33" s="93"/>
      <c r="L33" s="115"/>
      <c r="M33" s="126" t="s">
        <v>430</v>
      </c>
      <c r="N33" s="126" t="s">
        <v>489</v>
      </c>
      <c r="O33" s="127">
        <v>28</v>
      </c>
      <c r="P33" s="231">
        <v>0</v>
      </c>
      <c r="Q33" s="152">
        <v>0</v>
      </c>
      <c r="R33" s="152">
        <v>0</v>
      </c>
      <c r="S33" s="146">
        <v>0</v>
      </c>
      <c r="T33" s="137">
        <v>0</v>
      </c>
      <c r="U33" s="137">
        <v>0</v>
      </c>
      <c r="V33" s="137">
        <v>0</v>
      </c>
      <c r="W33" s="116"/>
      <c r="X33" s="182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</row>
    <row r="34" spans="1:51" s="95" customFormat="1" ht="24.95" customHeight="1">
      <c r="A34" s="99" t="s">
        <v>379</v>
      </c>
      <c r="B34" s="114" t="s">
        <v>380</v>
      </c>
      <c r="C34" s="96" t="s">
        <v>163</v>
      </c>
      <c r="D34" s="96"/>
      <c r="E34" s="93">
        <f>ROUND(SUM(P34),0)-1</f>
        <v>88688</v>
      </c>
      <c r="F34" s="93">
        <f t="shared" ref="F34:K34" si="14">ROUND(SUM(Q34),0)</f>
        <v>13839</v>
      </c>
      <c r="G34" s="93">
        <f t="shared" si="14"/>
        <v>9130</v>
      </c>
      <c r="H34" s="93">
        <f t="shared" si="14"/>
        <v>641</v>
      </c>
      <c r="I34" s="93">
        <f t="shared" si="14"/>
        <v>34692</v>
      </c>
      <c r="J34" s="93">
        <f t="shared" si="14"/>
        <v>0</v>
      </c>
      <c r="K34" s="93">
        <f t="shared" si="14"/>
        <v>367014</v>
      </c>
      <c r="L34" s="113">
        <v>767</v>
      </c>
      <c r="M34" s="124" t="s">
        <v>329</v>
      </c>
      <c r="N34" s="124" t="s">
        <v>380</v>
      </c>
      <c r="O34" s="125">
        <v>29</v>
      </c>
      <c r="P34" s="232">
        <v>88688.51</v>
      </c>
      <c r="Q34" s="153">
        <v>13839.44</v>
      </c>
      <c r="R34" s="153">
        <v>9130.08</v>
      </c>
      <c r="S34" s="147">
        <v>640.99</v>
      </c>
      <c r="T34" s="138">
        <v>34692.17</v>
      </c>
      <c r="U34" s="138">
        <v>0.01</v>
      </c>
      <c r="V34" s="138">
        <v>367013.87</v>
      </c>
      <c r="W34" s="94"/>
      <c r="X34" s="180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</row>
    <row r="35" spans="1:51" s="95" customFormat="1" ht="24.95" customHeight="1">
      <c r="A35" s="99" t="s">
        <v>381</v>
      </c>
      <c r="B35" s="114" t="s">
        <v>382</v>
      </c>
      <c r="C35" s="96" t="s">
        <v>164</v>
      </c>
      <c r="D35" s="96"/>
      <c r="E35" s="93">
        <f t="shared" ref="E35" si="15">E36+E39+E40+E43</f>
        <v>1782587.98</v>
      </c>
      <c r="F35" s="93">
        <f t="shared" ref="F35:K35" si="16">F36+F39+F40+F43</f>
        <v>1308245.0899999999</v>
      </c>
      <c r="G35" s="93">
        <f t="shared" si="16"/>
        <v>572935</v>
      </c>
      <c r="H35" s="93">
        <f t="shared" si="16"/>
        <v>553864</v>
      </c>
      <c r="I35" s="93">
        <f t="shared" si="16"/>
        <v>566954</v>
      </c>
      <c r="J35" s="93">
        <f t="shared" si="16"/>
        <v>590005</v>
      </c>
      <c r="K35" s="93">
        <f t="shared" si="16"/>
        <v>623439</v>
      </c>
      <c r="L35" s="113" t="s">
        <v>345</v>
      </c>
      <c r="M35" s="126" t="s">
        <v>174</v>
      </c>
      <c r="N35" s="126" t="s">
        <v>382</v>
      </c>
      <c r="O35" s="127">
        <v>30</v>
      </c>
      <c r="P35" s="231">
        <v>1782588.05</v>
      </c>
      <c r="Q35" s="152">
        <v>1305402.44</v>
      </c>
      <c r="R35" s="152">
        <v>572935.97</v>
      </c>
      <c r="S35" s="146">
        <v>553864.41</v>
      </c>
      <c r="T35" s="137">
        <v>566954.25</v>
      </c>
      <c r="U35" s="137">
        <v>590004.26</v>
      </c>
      <c r="V35" s="137">
        <v>623439.41</v>
      </c>
      <c r="W35" s="94"/>
      <c r="X35" s="180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94"/>
      <c r="AR35" s="94"/>
      <c r="AS35" s="94"/>
      <c r="AT35" s="94"/>
      <c r="AU35" s="94"/>
      <c r="AV35" s="94"/>
      <c r="AW35" s="94"/>
      <c r="AX35" s="94"/>
      <c r="AY35" s="94"/>
    </row>
    <row r="36" spans="1:51" s="95" customFormat="1" ht="24.95" customHeight="1">
      <c r="A36" s="99" t="s">
        <v>383</v>
      </c>
      <c r="B36" s="114" t="s">
        <v>384</v>
      </c>
      <c r="C36" s="92" t="s">
        <v>165</v>
      </c>
      <c r="D36" s="92" t="s">
        <v>385</v>
      </c>
      <c r="E36" s="93">
        <f t="shared" ref="E36:K36" si="17">SUM(E37)</f>
        <v>843358</v>
      </c>
      <c r="F36" s="93">
        <f t="shared" si="17"/>
        <v>871056.09</v>
      </c>
      <c r="G36" s="93">
        <f t="shared" si="17"/>
        <v>469190</v>
      </c>
      <c r="H36" s="93">
        <f t="shared" si="17"/>
        <v>447663</v>
      </c>
      <c r="I36" s="93">
        <f t="shared" si="17"/>
        <v>461904</v>
      </c>
      <c r="J36" s="93">
        <f t="shared" si="17"/>
        <v>501219</v>
      </c>
      <c r="K36" s="93">
        <f t="shared" si="17"/>
        <v>511199</v>
      </c>
      <c r="L36" s="113" t="s">
        <v>345</v>
      </c>
      <c r="M36" s="124" t="s">
        <v>490</v>
      </c>
      <c r="N36" s="124" t="s">
        <v>491</v>
      </c>
      <c r="O36" s="125">
        <v>31</v>
      </c>
      <c r="P36" s="232">
        <v>843358.33</v>
      </c>
      <c r="Q36" s="153">
        <v>870594.01</v>
      </c>
      <c r="R36" s="153">
        <v>467838.41</v>
      </c>
      <c r="S36" s="147">
        <v>447563.6</v>
      </c>
      <c r="T36" s="138">
        <v>462014.71</v>
      </c>
      <c r="U36" s="138">
        <v>501273.1</v>
      </c>
      <c r="V36" s="138">
        <v>511297.66</v>
      </c>
      <c r="W36" s="94"/>
      <c r="X36" s="180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94"/>
      <c r="AR36" s="94"/>
      <c r="AS36" s="94"/>
      <c r="AT36" s="94"/>
      <c r="AU36" s="94"/>
      <c r="AV36" s="94"/>
      <c r="AW36" s="94"/>
      <c r="AX36" s="94"/>
      <c r="AY36" s="94"/>
    </row>
    <row r="37" spans="1:51" s="95" customFormat="1" ht="24.95" customHeight="1">
      <c r="A37" s="99" t="s">
        <v>386</v>
      </c>
      <c r="B37" s="114" t="s">
        <v>387</v>
      </c>
      <c r="C37" s="96" t="s">
        <v>167</v>
      </c>
      <c r="D37" s="96"/>
      <c r="E37" s="93">
        <f>ROUND(SUM(P37),0)</f>
        <v>843358</v>
      </c>
      <c r="F37" s="93">
        <f>ROUND(SUM(Q37),0)+462.09</f>
        <v>871056.09</v>
      </c>
      <c r="G37" s="93">
        <f>ROUND(SUM(R37),0)+ROUND(SUM(R39),0)-1</f>
        <v>469190</v>
      </c>
      <c r="H37" s="93">
        <f>ROUND(SUM(S37),0)+ROUND(SUM(S39),0)</f>
        <v>447663</v>
      </c>
      <c r="I37" s="93">
        <f>ROUND(SUM(T37),0)+ROUND(SUM(T39),0)</f>
        <v>461904</v>
      </c>
      <c r="J37" s="93">
        <f>ROUND(SUM(U37),0)+ROUND(SUM(U39),0)</f>
        <v>501219</v>
      </c>
      <c r="K37" s="93">
        <f>ROUND(SUM(V37),0)+ROUND(SUM(V39),0)</f>
        <v>511199</v>
      </c>
      <c r="L37" s="113" t="s">
        <v>388</v>
      </c>
      <c r="M37" s="126" t="s">
        <v>430</v>
      </c>
      <c r="N37" s="126" t="s">
        <v>387</v>
      </c>
      <c r="O37" s="127">
        <v>32</v>
      </c>
      <c r="P37" s="231">
        <v>843358.33</v>
      </c>
      <c r="Q37" s="152">
        <v>870594.01</v>
      </c>
      <c r="R37" s="152">
        <v>467838.41</v>
      </c>
      <c r="S37" s="146">
        <v>447563.6</v>
      </c>
      <c r="T37" s="137">
        <v>462014.71</v>
      </c>
      <c r="U37" s="137">
        <v>501273.1</v>
      </c>
      <c r="V37" s="137">
        <v>511297.66</v>
      </c>
      <c r="W37" s="94"/>
      <c r="X37" s="180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  <c r="AS37" s="94"/>
      <c r="AT37" s="94"/>
      <c r="AU37" s="94"/>
      <c r="AV37" s="94"/>
      <c r="AW37" s="94"/>
      <c r="AX37" s="94"/>
      <c r="AY37" s="94"/>
    </row>
    <row r="38" spans="1:51" s="95" customFormat="1" ht="24.95" customHeight="1">
      <c r="A38" s="99" t="s">
        <v>389</v>
      </c>
      <c r="B38" s="114" t="s">
        <v>390</v>
      </c>
      <c r="C38" s="96" t="s">
        <v>168</v>
      </c>
      <c r="D38" s="96"/>
      <c r="E38" s="93"/>
      <c r="F38" s="93"/>
      <c r="G38" s="93"/>
      <c r="H38" s="93"/>
      <c r="I38" s="93"/>
      <c r="J38" s="93"/>
      <c r="K38" s="93"/>
      <c r="L38" s="113"/>
      <c r="M38" s="124" t="s">
        <v>329</v>
      </c>
      <c r="N38" s="124" t="s">
        <v>390</v>
      </c>
      <c r="O38" s="125">
        <v>33</v>
      </c>
      <c r="P38" s="232">
        <v>0</v>
      </c>
      <c r="Q38" s="153">
        <v>0</v>
      </c>
      <c r="R38" s="153">
        <v>0</v>
      </c>
      <c r="S38" s="147">
        <v>0</v>
      </c>
      <c r="T38" s="138">
        <v>0</v>
      </c>
      <c r="U38" s="138">
        <v>0</v>
      </c>
      <c r="V38" s="138">
        <v>0</v>
      </c>
      <c r="W38" s="94"/>
      <c r="X38" s="180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94"/>
    </row>
    <row r="39" spans="1:51" s="95" customFormat="1" ht="24.95" customHeight="1">
      <c r="A39" s="99" t="s">
        <v>391</v>
      </c>
      <c r="B39" s="114" t="s">
        <v>392</v>
      </c>
      <c r="C39" s="92" t="s">
        <v>171</v>
      </c>
      <c r="D39" s="92"/>
      <c r="E39" s="93"/>
      <c r="F39" s="93"/>
      <c r="G39" s="93"/>
      <c r="H39" s="93"/>
      <c r="I39" s="93"/>
      <c r="J39" s="93"/>
      <c r="K39" s="93"/>
      <c r="L39" s="113">
        <v>651</v>
      </c>
      <c r="M39" s="126" t="s">
        <v>492</v>
      </c>
      <c r="N39" s="126" t="s">
        <v>493</v>
      </c>
      <c r="O39" s="127">
        <v>34</v>
      </c>
      <c r="P39" s="231">
        <v>0</v>
      </c>
      <c r="Q39" s="162">
        <v>-2380.13</v>
      </c>
      <c r="R39" s="152">
        <v>1353.02</v>
      </c>
      <c r="S39" s="146">
        <v>99.45</v>
      </c>
      <c r="T39" s="137">
        <v>-110.98</v>
      </c>
      <c r="U39" s="137">
        <v>-53.84</v>
      </c>
      <c r="V39" s="137">
        <v>-98.63</v>
      </c>
      <c r="W39" s="94"/>
      <c r="X39" s="180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94"/>
      <c r="AR39" s="94"/>
      <c r="AS39" s="94"/>
      <c r="AT39" s="94"/>
      <c r="AU39" s="94"/>
      <c r="AV39" s="94"/>
      <c r="AW39" s="94"/>
      <c r="AX39" s="94"/>
      <c r="AY39" s="94"/>
    </row>
    <row r="40" spans="1:51" s="117" customFormat="1" ht="24.95" customHeight="1">
      <c r="A40" s="99" t="s">
        <v>393</v>
      </c>
      <c r="B40" s="114" t="s">
        <v>394</v>
      </c>
      <c r="C40" s="96" t="s">
        <v>172</v>
      </c>
      <c r="D40" s="96"/>
      <c r="E40" s="93">
        <f t="shared" ref="E40" si="18">+E41+E42</f>
        <v>4582.9799999999996</v>
      </c>
      <c r="F40" s="93">
        <f t="shared" ref="F40:K40" si="19">+F41+F42</f>
        <v>0</v>
      </c>
      <c r="G40" s="93">
        <f t="shared" si="19"/>
        <v>0</v>
      </c>
      <c r="H40" s="93">
        <f t="shared" si="19"/>
        <v>254</v>
      </c>
      <c r="I40" s="93">
        <f t="shared" si="19"/>
        <v>229</v>
      </c>
      <c r="J40" s="93">
        <f t="shared" si="19"/>
        <v>1225</v>
      </c>
      <c r="K40" s="93">
        <f t="shared" si="19"/>
        <v>1351</v>
      </c>
      <c r="L40" s="115" t="s">
        <v>345</v>
      </c>
      <c r="M40" s="124" t="s">
        <v>494</v>
      </c>
      <c r="N40" s="124" t="s">
        <v>495</v>
      </c>
      <c r="O40" s="125">
        <v>35</v>
      </c>
      <c r="P40" s="232">
        <v>4582.9799999999996</v>
      </c>
      <c r="Q40" s="153">
        <v>0</v>
      </c>
      <c r="R40" s="153">
        <v>0</v>
      </c>
      <c r="S40" s="147">
        <v>254.43</v>
      </c>
      <c r="T40" s="138">
        <v>228.84</v>
      </c>
      <c r="U40" s="138">
        <v>1225.27</v>
      </c>
      <c r="V40" s="138">
        <v>1351.04</v>
      </c>
      <c r="W40" s="116"/>
      <c r="X40" s="182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6"/>
      <c r="AJ40" s="116"/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</row>
    <row r="41" spans="1:51" s="95" customFormat="1" ht="24.95" customHeight="1">
      <c r="A41" s="99" t="s">
        <v>395</v>
      </c>
      <c r="B41" s="114" t="s">
        <v>396</v>
      </c>
      <c r="C41" s="96" t="s">
        <v>173</v>
      </c>
      <c r="D41" s="96"/>
      <c r="E41" s="93">
        <f t="shared" ref="E41:K41" si="20">ROUND(SUM(P41),0)</f>
        <v>0</v>
      </c>
      <c r="F41" s="93">
        <f t="shared" si="20"/>
        <v>0</v>
      </c>
      <c r="G41" s="93">
        <f t="shared" si="20"/>
        <v>0</v>
      </c>
      <c r="H41" s="93">
        <f t="shared" si="20"/>
        <v>254</v>
      </c>
      <c r="I41" s="93">
        <f t="shared" si="20"/>
        <v>229</v>
      </c>
      <c r="J41" s="93">
        <f t="shared" si="20"/>
        <v>1225</v>
      </c>
      <c r="K41" s="93">
        <f t="shared" si="20"/>
        <v>1351</v>
      </c>
      <c r="L41" s="113">
        <v>636</v>
      </c>
      <c r="M41" s="126" t="s">
        <v>430</v>
      </c>
      <c r="N41" s="126" t="s">
        <v>496</v>
      </c>
      <c r="O41" s="127">
        <v>36</v>
      </c>
      <c r="P41" s="231">
        <v>0</v>
      </c>
      <c r="Q41" s="152">
        <v>0</v>
      </c>
      <c r="R41" s="152">
        <v>0</v>
      </c>
      <c r="S41" s="146">
        <v>254.43</v>
      </c>
      <c r="T41" s="137">
        <v>228.84</v>
      </c>
      <c r="U41" s="137">
        <v>1225.27</v>
      </c>
      <c r="V41" s="137">
        <v>1351.04</v>
      </c>
      <c r="W41" s="94"/>
      <c r="X41" s="180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94"/>
      <c r="AR41" s="94"/>
      <c r="AS41" s="94"/>
      <c r="AT41" s="94"/>
      <c r="AU41" s="94"/>
      <c r="AV41" s="94"/>
      <c r="AW41" s="94"/>
      <c r="AX41" s="94"/>
      <c r="AY41" s="94"/>
    </row>
    <row r="42" spans="1:51" s="95" customFormat="1" ht="24.95" customHeight="1">
      <c r="A42" s="99" t="s">
        <v>397</v>
      </c>
      <c r="B42" s="114" t="s">
        <v>398</v>
      </c>
      <c r="C42" s="92" t="s">
        <v>176</v>
      </c>
      <c r="D42" s="92"/>
      <c r="E42" s="93">
        <f>SUM(P42)</f>
        <v>4582.9799999999996</v>
      </c>
      <c r="F42" s="93"/>
      <c r="G42" s="93"/>
      <c r="H42" s="93"/>
      <c r="I42" s="93"/>
      <c r="J42" s="93">
        <v>0</v>
      </c>
      <c r="K42" s="93"/>
      <c r="L42" s="113">
        <v>637</v>
      </c>
      <c r="M42" s="124" t="s">
        <v>329</v>
      </c>
      <c r="N42" s="124" t="s">
        <v>497</v>
      </c>
      <c r="O42" s="125">
        <v>37</v>
      </c>
      <c r="P42" s="232">
        <v>4582.9799999999996</v>
      </c>
      <c r="Q42" s="153">
        <v>0</v>
      </c>
      <c r="R42" s="153">
        <v>0</v>
      </c>
      <c r="S42" s="147">
        <v>0</v>
      </c>
      <c r="T42" s="138">
        <v>0</v>
      </c>
      <c r="U42" s="138">
        <v>0</v>
      </c>
      <c r="V42" s="138">
        <v>0</v>
      </c>
      <c r="W42" s="94"/>
      <c r="X42" s="180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  <c r="AN42" s="94"/>
      <c r="AO42" s="94"/>
      <c r="AP42" s="94"/>
      <c r="AQ42" s="94"/>
      <c r="AR42" s="94"/>
      <c r="AS42" s="94"/>
      <c r="AT42" s="94"/>
      <c r="AU42" s="94"/>
      <c r="AV42" s="94"/>
      <c r="AW42" s="94"/>
      <c r="AX42" s="94"/>
      <c r="AY42" s="94"/>
    </row>
    <row r="43" spans="1:51" s="95" customFormat="1" ht="24.95" customHeight="1">
      <c r="A43" s="99" t="s">
        <v>399</v>
      </c>
      <c r="B43" s="114" t="s">
        <v>400</v>
      </c>
      <c r="C43" s="96" t="s">
        <v>178</v>
      </c>
      <c r="D43" s="96" t="s">
        <v>385</v>
      </c>
      <c r="E43" s="93">
        <f>ROUND(SUM(P43),0)</f>
        <v>934647</v>
      </c>
      <c r="F43" s="93">
        <f>ROUND(SUM(Q43),0)</f>
        <v>437189</v>
      </c>
      <c r="G43" s="93">
        <f>ROUND(SUM(R43),0)</f>
        <v>103745</v>
      </c>
      <c r="H43" s="93">
        <f>ROUND(SUM(S43),0)</f>
        <v>105947</v>
      </c>
      <c r="I43" s="93">
        <f>ROUND(SUM(T43),0)-1</f>
        <v>104821</v>
      </c>
      <c r="J43" s="93">
        <f>ROUND(SUM(U43),0)+1</f>
        <v>87561</v>
      </c>
      <c r="K43" s="93">
        <f>ROUND(SUM(V43),0)</f>
        <v>110889</v>
      </c>
      <c r="L43" s="113" t="s">
        <v>401</v>
      </c>
      <c r="M43" s="126" t="s">
        <v>498</v>
      </c>
      <c r="N43" s="126" t="s">
        <v>400</v>
      </c>
      <c r="O43" s="127">
        <v>38</v>
      </c>
      <c r="P43" s="231">
        <v>934646.74</v>
      </c>
      <c r="Q43" s="152">
        <v>437188.56</v>
      </c>
      <c r="R43" s="152">
        <v>103744.54</v>
      </c>
      <c r="S43" s="146">
        <v>105946.93</v>
      </c>
      <c r="T43" s="137">
        <v>104821.68</v>
      </c>
      <c r="U43" s="137">
        <v>87559.73</v>
      </c>
      <c r="V43" s="137">
        <v>110889.34</v>
      </c>
      <c r="W43" s="94"/>
      <c r="X43" s="180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94"/>
      <c r="AR43" s="94"/>
      <c r="AS43" s="94"/>
      <c r="AT43" s="94"/>
      <c r="AU43" s="94"/>
      <c r="AV43" s="94"/>
      <c r="AW43" s="94"/>
      <c r="AX43" s="94"/>
      <c r="AY43" s="94"/>
    </row>
    <row r="44" spans="1:51" s="95" customFormat="1" ht="24.95" customHeight="1">
      <c r="A44" s="99" t="s">
        <v>402</v>
      </c>
      <c r="B44" s="114" t="s">
        <v>403</v>
      </c>
      <c r="C44" s="96"/>
      <c r="D44" s="96"/>
      <c r="E44" s="119">
        <f t="shared" ref="E44" si="21">E7+E10+E14+E32-E35+E20+E16-E24</f>
        <v>126648.02000000002</v>
      </c>
      <c r="F44" s="119">
        <f t="shared" ref="F44:K44" si="22">F7+F10+F14+F32-F35+F20+F16-F24</f>
        <v>138701.13000000012</v>
      </c>
      <c r="G44" s="119">
        <f t="shared" si="22"/>
        <v>105420</v>
      </c>
      <c r="H44" s="119">
        <f t="shared" si="22"/>
        <v>42868</v>
      </c>
      <c r="I44" s="119">
        <f t="shared" si="22"/>
        <v>5926</v>
      </c>
      <c r="J44" s="119">
        <f t="shared" si="22"/>
        <v>979</v>
      </c>
      <c r="K44" s="119">
        <f t="shared" si="22"/>
        <v>-3000</v>
      </c>
      <c r="L44" s="113" t="s">
        <v>345</v>
      </c>
      <c r="M44" s="124" t="s">
        <v>31</v>
      </c>
      <c r="N44" s="124" t="s">
        <v>499</v>
      </c>
      <c r="O44" s="125">
        <v>39</v>
      </c>
      <c r="P44" s="232">
        <v>126648.92</v>
      </c>
      <c r="Q44" s="153">
        <v>138700.9</v>
      </c>
      <c r="R44" s="153">
        <v>105419.56</v>
      </c>
      <c r="S44" s="147">
        <v>42868.21</v>
      </c>
      <c r="T44" s="138">
        <v>5925.47</v>
      </c>
      <c r="U44" s="138">
        <v>979.46</v>
      </c>
      <c r="V44" s="138">
        <v>-3000.35</v>
      </c>
      <c r="W44" s="94"/>
      <c r="X44" s="180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/>
      <c r="AR44" s="94"/>
      <c r="AS44" s="94"/>
      <c r="AT44" s="94"/>
      <c r="AU44" s="94"/>
      <c r="AV44" s="94"/>
      <c r="AW44" s="94"/>
      <c r="AX44" s="94"/>
      <c r="AY44" s="94"/>
    </row>
    <row r="45" spans="1:51" s="117" customFormat="1" ht="30.2" customHeight="1">
      <c r="A45" s="102" t="s">
        <v>404</v>
      </c>
      <c r="B45" s="114" t="s">
        <v>405</v>
      </c>
      <c r="C45" s="96" t="s">
        <v>179</v>
      </c>
      <c r="D45" s="96"/>
      <c r="E45" s="93"/>
      <c r="F45" s="93"/>
      <c r="G45" s="93"/>
      <c r="H45" s="93"/>
      <c r="I45" s="93"/>
      <c r="J45" s="93"/>
      <c r="K45" s="93"/>
      <c r="L45" s="115"/>
      <c r="M45" s="126" t="s">
        <v>184</v>
      </c>
      <c r="N45" s="126" t="s">
        <v>405</v>
      </c>
      <c r="O45" s="127">
        <v>40</v>
      </c>
      <c r="P45" s="231">
        <v>0</v>
      </c>
      <c r="Q45" s="152">
        <v>0</v>
      </c>
      <c r="R45" s="152">
        <v>0</v>
      </c>
      <c r="S45" s="146">
        <v>0</v>
      </c>
      <c r="T45" s="137">
        <v>0</v>
      </c>
      <c r="U45" s="137">
        <v>0</v>
      </c>
      <c r="V45" s="137">
        <v>0</v>
      </c>
      <c r="W45" s="116"/>
      <c r="X45" s="182"/>
      <c r="Y45" s="116"/>
      <c r="Z45" s="116"/>
      <c r="AA45" s="116"/>
      <c r="AB45" s="116"/>
      <c r="AC45" s="116"/>
      <c r="AD45" s="116"/>
      <c r="AE45" s="116"/>
      <c r="AF45" s="116"/>
      <c r="AG45" s="116"/>
      <c r="AH45" s="116"/>
      <c r="AI45" s="116"/>
      <c r="AJ45" s="116"/>
      <c r="AK45" s="116"/>
      <c r="AL45" s="116"/>
      <c r="AM45" s="116"/>
      <c r="AN45" s="116"/>
      <c r="AO45" s="116"/>
      <c r="AP45" s="116"/>
      <c r="AQ45" s="116"/>
      <c r="AR45" s="116"/>
      <c r="AS45" s="116"/>
      <c r="AT45" s="116"/>
      <c r="AU45" s="116"/>
      <c r="AV45" s="116"/>
      <c r="AW45" s="116"/>
      <c r="AX45" s="116"/>
      <c r="AY45" s="116"/>
    </row>
    <row r="46" spans="1:51" s="95" customFormat="1" ht="30.2" customHeight="1">
      <c r="A46" s="99" t="s">
        <v>406</v>
      </c>
      <c r="B46" s="114" t="s">
        <v>407</v>
      </c>
      <c r="C46" s="92" t="s">
        <v>181</v>
      </c>
      <c r="D46" s="92"/>
      <c r="E46" s="119">
        <f t="shared" ref="E46" si="23">E44</f>
        <v>126648.02000000002</v>
      </c>
      <c r="F46" s="119">
        <f t="shared" ref="F46:K46" si="24">F44</f>
        <v>138701.13000000012</v>
      </c>
      <c r="G46" s="119">
        <f t="shared" si="24"/>
        <v>105420</v>
      </c>
      <c r="H46" s="119">
        <f t="shared" si="24"/>
        <v>42868</v>
      </c>
      <c r="I46" s="119">
        <f t="shared" si="24"/>
        <v>5926</v>
      </c>
      <c r="J46" s="119">
        <f t="shared" si="24"/>
        <v>979</v>
      </c>
      <c r="K46" s="119">
        <f t="shared" si="24"/>
        <v>-3000</v>
      </c>
      <c r="L46" s="113" t="s">
        <v>345</v>
      </c>
      <c r="M46" s="124" t="s">
        <v>69</v>
      </c>
      <c r="N46" s="124" t="s">
        <v>500</v>
      </c>
      <c r="O46" s="125">
        <v>41</v>
      </c>
      <c r="P46" s="232">
        <v>126648.92</v>
      </c>
      <c r="Q46" s="153">
        <v>138700.9</v>
      </c>
      <c r="R46" s="153">
        <v>105419.56</v>
      </c>
      <c r="S46" s="147">
        <v>42868.21</v>
      </c>
      <c r="T46" s="138">
        <v>5925.47</v>
      </c>
      <c r="U46" s="138">
        <v>979.46</v>
      </c>
      <c r="V46" s="138">
        <v>-3000.35</v>
      </c>
      <c r="W46" s="94"/>
      <c r="X46" s="180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  <c r="AN46" s="94"/>
      <c r="AO46" s="94"/>
      <c r="AP46" s="94"/>
      <c r="AQ46" s="94"/>
      <c r="AR46" s="94"/>
      <c r="AS46" s="94"/>
      <c r="AT46" s="94"/>
      <c r="AU46" s="94"/>
      <c r="AV46" s="94"/>
      <c r="AW46" s="94"/>
      <c r="AX46" s="94"/>
      <c r="AY46" s="94"/>
    </row>
    <row r="47" spans="1:51" s="95" customFormat="1" ht="24.95" customHeight="1">
      <c r="A47" s="99" t="s">
        <v>408</v>
      </c>
      <c r="B47" s="114" t="s">
        <v>409</v>
      </c>
      <c r="C47" s="96" t="s">
        <v>183</v>
      </c>
      <c r="D47" s="96"/>
      <c r="E47" s="119">
        <f>SUM(E48+E49)</f>
        <v>35586.449999999997</v>
      </c>
      <c r="F47" s="119">
        <f>SUM(F48+F49)</f>
        <v>30016.870000000003</v>
      </c>
      <c r="G47" s="119">
        <f>SUM(G48+G49)</f>
        <v>27612.880000000001</v>
      </c>
      <c r="H47" s="119">
        <f>SUM(H48+H49)</f>
        <v>11889.289999999999</v>
      </c>
      <c r="I47" s="119">
        <f>SUM(I48)</f>
        <v>3089.71</v>
      </c>
      <c r="J47" s="119">
        <f>SUM(J48)</f>
        <v>4918</v>
      </c>
      <c r="K47" s="119">
        <f>SUM(K48)</f>
        <v>2886</v>
      </c>
      <c r="L47" s="113" t="s">
        <v>345</v>
      </c>
      <c r="M47" s="126" t="s">
        <v>200</v>
      </c>
      <c r="N47" s="126" t="s">
        <v>501</v>
      </c>
      <c r="O47" s="127">
        <v>42</v>
      </c>
      <c r="P47" s="231">
        <v>35586.449999999997</v>
      </c>
      <c r="Q47" s="152">
        <v>29050.31</v>
      </c>
      <c r="R47" s="152">
        <v>27612.880000000001</v>
      </c>
      <c r="S47" s="146">
        <v>11889.29</v>
      </c>
      <c r="T47" s="137">
        <v>3089.71</v>
      </c>
      <c r="U47" s="137">
        <v>4918.22</v>
      </c>
      <c r="V47" s="137">
        <v>2885.5</v>
      </c>
      <c r="W47" s="94"/>
      <c r="X47" s="180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94"/>
      <c r="AR47" s="94"/>
      <c r="AS47" s="94"/>
      <c r="AT47" s="94"/>
      <c r="AU47" s="94"/>
      <c r="AV47" s="94"/>
      <c r="AW47" s="94"/>
      <c r="AX47" s="94"/>
      <c r="AY47" s="94"/>
    </row>
    <row r="48" spans="1:51" s="95" customFormat="1" ht="24.95" customHeight="1">
      <c r="A48" s="99" t="s">
        <v>410</v>
      </c>
      <c r="B48" s="114" t="s">
        <v>411</v>
      </c>
      <c r="C48" s="96" t="s">
        <v>186</v>
      </c>
      <c r="D48" s="96"/>
      <c r="E48" s="93">
        <f>SUM(P48)</f>
        <v>43652.25</v>
      </c>
      <c r="F48" s="93">
        <f>SUM(Q48)</f>
        <v>29050.31</v>
      </c>
      <c r="G48" s="93">
        <f>SUM(R48)</f>
        <v>27762.77</v>
      </c>
      <c r="H48" s="93">
        <f>SUM(S48)</f>
        <v>14875.63</v>
      </c>
      <c r="I48" s="93">
        <f>SUM(T48)</f>
        <v>3089.71</v>
      </c>
      <c r="J48" s="93">
        <v>4918</v>
      </c>
      <c r="K48" s="93">
        <f>ROUND(SUM(V48),0)</f>
        <v>2886</v>
      </c>
      <c r="L48" s="113">
        <v>681</v>
      </c>
      <c r="M48" s="124" t="s">
        <v>430</v>
      </c>
      <c r="N48" s="124" t="s">
        <v>411</v>
      </c>
      <c r="O48" s="125">
        <v>43</v>
      </c>
      <c r="P48" s="232">
        <v>43652.25</v>
      </c>
      <c r="Q48" s="153">
        <v>29050.31</v>
      </c>
      <c r="R48" s="153">
        <v>27762.77</v>
      </c>
      <c r="S48" s="147">
        <v>14875.63</v>
      </c>
      <c r="T48" s="138">
        <v>3089.71</v>
      </c>
      <c r="U48" s="138">
        <v>4918.22</v>
      </c>
      <c r="V48" s="138">
        <v>2885.5</v>
      </c>
      <c r="W48" s="94"/>
      <c r="X48" s="180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4"/>
      <c r="AP48" s="94"/>
      <c r="AQ48" s="94"/>
      <c r="AR48" s="94"/>
      <c r="AS48" s="94"/>
      <c r="AT48" s="94"/>
      <c r="AU48" s="94"/>
      <c r="AV48" s="94"/>
      <c r="AW48" s="94"/>
      <c r="AX48" s="94"/>
      <c r="AY48" s="94"/>
    </row>
    <row r="49" spans="1:51" s="95" customFormat="1" ht="24.95" customHeight="1">
      <c r="A49" s="99" t="s">
        <v>412</v>
      </c>
      <c r="B49" s="114" t="s">
        <v>413</v>
      </c>
      <c r="C49" s="92" t="s">
        <v>189</v>
      </c>
      <c r="D49" s="92"/>
      <c r="E49" s="119">
        <f>SUM(P49)</f>
        <v>-8065.8</v>
      </c>
      <c r="F49" s="119">
        <f>SUM(Q49)</f>
        <v>966.56</v>
      </c>
      <c r="G49" s="119">
        <f>SUM(R49)</f>
        <v>-149.88999999999999</v>
      </c>
      <c r="H49" s="119">
        <f>SUM(S49)</f>
        <v>-2986.34</v>
      </c>
      <c r="I49" s="119"/>
      <c r="J49" s="119"/>
      <c r="K49" s="119"/>
      <c r="L49" s="113"/>
      <c r="M49" s="126" t="s">
        <v>329</v>
      </c>
      <c r="N49" s="126" t="s">
        <v>413</v>
      </c>
      <c r="O49" s="127">
        <v>44</v>
      </c>
      <c r="P49" s="231">
        <v>-8065.8</v>
      </c>
      <c r="Q49" s="152">
        <v>966.56</v>
      </c>
      <c r="R49" s="152">
        <v>-149.88999999999999</v>
      </c>
      <c r="S49" s="146">
        <v>-2986.34</v>
      </c>
      <c r="T49" s="137">
        <v>0</v>
      </c>
      <c r="U49" s="137">
        <v>0</v>
      </c>
      <c r="V49" s="137">
        <v>0</v>
      </c>
      <c r="W49" s="94"/>
      <c r="X49" s="180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</row>
    <row r="50" spans="1:51" s="95" customFormat="1" ht="30.2" customHeight="1">
      <c r="A50" s="99" t="s">
        <v>414</v>
      </c>
      <c r="B50" s="114" t="s">
        <v>415</v>
      </c>
      <c r="C50" s="96" t="s">
        <v>190</v>
      </c>
      <c r="D50" s="96"/>
      <c r="E50" s="119">
        <f t="shared" ref="E50" si="25">E46-E47</f>
        <v>91061.570000000022</v>
      </c>
      <c r="F50" s="119">
        <f t="shared" ref="F50:K50" si="26">F46-F47</f>
        <v>108684.26000000013</v>
      </c>
      <c r="G50" s="119">
        <f t="shared" si="26"/>
        <v>77807.12</v>
      </c>
      <c r="H50" s="119">
        <f t="shared" si="26"/>
        <v>30978.71</v>
      </c>
      <c r="I50" s="119">
        <f t="shared" si="26"/>
        <v>2836.29</v>
      </c>
      <c r="J50" s="119">
        <f t="shared" si="26"/>
        <v>-3939</v>
      </c>
      <c r="K50" s="119">
        <f t="shared" si="26"/>
        <v>-5886</v>
      </c>
      <c r="L50" s="113" t="s">
        <v>345</v>
      </c>
      <c r="M50" s="124" t="s">
        <v>502</v>
      </c>
      <c r="N50" s="124" t="s">
        <v>503</v>
      </c>
      <c r="O50" s="125">
        <v>45</v>
      </c>
      <c r="P50" s="232">
        <v>91062.47</v>
      </c>
      <c r="Q50" s="153">
        <v>108684.03</v>
      </c>
      <c r="R50" s="153">
        <v>77806.679999999993</v>
      </c>
      <c r="S50" s="147">
        <v>30978.92</v>
      </c>
      <c r="T50" s="138">
        <v>2835.76</v>
      </c>
      <c r="U50" s="138">
        <v>-3938.76</v>
      </c>
      <c r="V50" s="138">
        <v>-5885.85</v>
      </c>
      <c r="W50" s="94"/>
      <c r="X50" s="180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</row>
    <row r="51" spans="1:51" s="117" customFormat="1" ht="26.25" customHeight="1">
      <c r="A51" s="102" t="s">
        <v>169</v>
      </c>
      <c r="B51" s="114" t="s">
        <v>416</v>
      </c>
      <c r="C51" s="96" t="s">
        <v>179</v>
      </c>
      <c r="D51" s="96"/>
      <c r="E51" s="93"/>
      <c r="F51" s="93"/>
      <c r="G51" s="93"/>
      <c r="H51" s="93"/>
      <c r="I51" s="93"/>
      <c r="J51" s="93"/>
      <c r="K51" s="93"/>
      <c r="L51" s="115"/>
      <c r="M51" s="126" t="s">
        <v>282</v>
      </c>
      <c r="N51" s="126" t="s">
        <v>416</v>
      </c>
      <c r="O51" s="127">
        <v>46</v>
      </c>
      <c r="P51" s="231">
        <v>0</v>
      </c>
      <c r="Q51" s="152">
        <v>0</v>
      </c>
      <c r="R51" s="152">
        <v>0</v>
      </c>
      <c r="S51" s="146">
        <v>0</v>
      </c>
      <c r="T51" s="137">
        <v>0</v>
      </c>
      <c r="U51" s="137">
        <v>0</v>
      </c>
      <c r="V51" s="137">
        <v>0</v>
      </c>
      <c r="W51" s="116"/>
      <c r="X51" s="182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</row>
    <row r="52" spans="1:51" s="95" customFormat="1" ht="24.95" customHeight="1">
      <c r="A52" s="99" t="s">
        <v>174</v>
      </c>
      <c r="B52" s="114" t="s">
        <v>417</v>
      </c>
      <c r="C52" s="96" t="s">
        <v>183</v>
      </c>
      <c r="D52" s="96"/>
      <c r="E52" s="93"/>
      <c r="F52" s="93"/>
      <c r="G52" s="93"/>
      <c r="H52" s="93"/>
      <c r="I52" s="93"/>
      <c r="J52" s="93"/>
      <c r="K52" s="93"/>
      <c r="L52" s="113"/>
      <c r="M52" s="124" t="s">
        <v>207</v>
      </c>
      <c r="N52" s="124" t="s">
        <v>504</v>
      </c>
      <c r="O52" s="125">
        <v>47</v>
      </c>
      <c r="P52" s="232">
        <v>0</v>
      </c>
      <c r="Q52" s="153">
        <v>0</v>
      </c>
      <c r="R52" s="153">
        <v>0</v>
      </c>
      <c r="S52" s="147">
        <v>0</v>
      </c>
      <c r="T52" s="138">
        <v>0</v>
      </c>
      <c r="U52" s="138">
        <v>0</v>
      </c>
      <c r="V52" s="138">
        <v>0</v>
      </c>
      <c r="W52" s="94"/>
      <c r="X52" s="180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4"/>
    </row>
    <row r="53" spans="1:51" s="95" customFormat="1" ht="24.95" customHeight="1">
      <c r="A53" s="118">
        <v>38729</v>
      </c>
      <c r="B53" s="114" t="s">
        <v>418</v>
      </c>
      <c r="C53" s="96" t="s">
        <v>186</v>
      </c>
      <c r="D53" s="96"/>
      <c r="E53" s="93"/>
      <c r="F53" s="93"/>
      <c r="G53" s="93"/>
      <c r="H53" s="93"/>
      <c r="I53" s="93"/>
      <c r="J53" s="93"/>
      <c r="K53" s="93"/>
      <c r="L53" s="113"/>
      <c r="M53" s="126" t="s">
        <v>430</v>
      </c>
      <c r="N53" s="126" t="s">
        <v>411</v>
      </c>
      <c r="O53" s="127">
        <v>48</v>
      </c>
      <c r="P53" s="231">
        <v>0</v>
      </c>
      <c r="Q53" s="152">
        <v>0</v>
      </c>
      <c r="R53" s="152">
        <v>0</v>
      </c>
      <c r="S53" s="146">
        <v>0</v>
      </c>
      <c r="T53" s="137">
        <v>0</v>
      </c>
      <c r="U53" s="137">
        <v>0</v>
      </c>
      <c r="V53" s="137">
        <v>0</v>
      </c>
      <c r="W53" s="94"/>
      <c r="X53" s="180"/>
      <c r="Y53" s="94"/>
      <c r="Z53" s="94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94"/>
      <c r="AT53" s="94"/>
      <c r="AU53" s="94"/>
      <c r="AV53" s="94"/>
      <c r="AW53" s="94"/>
      <c r="AX53" s="94"/>
      <c r="AY53" s="94"/>
    </row>
    <row r="54" spans="1:51" s="95" customFormat="1" ht="24.95" customHeight="1">
      <c r="A54" s="118">
        <v>38760</v>
      </c>
      <c r="B54" s="114" t="s">
        <v>419</v>
      </c>
      <c r="C54" s="92" t="s">
        <v>189</v>
      </c>
      <c r="D54" s="92"/>
      <c r="E54" s="93"/>
      <c r="F54" s="93"/>
      <c r="G54" s="93"/>
      <c r="H54" s="93"/>
      <c r="I54" s="93"/>
      <c r="J54" s="93"/>
      <c r="K54" s="93"/>
      <c r="L54" s="113"/>
      <c r="M54" s="124" t="s">
        <v>329</v>
      </c>
      <c r="N54" s="124" t="s">
        <v>413</v>
      </c>
      <c r="O54" s="125">
        <v>49</v>
      </c>
      <c r="P54" s="232">
        <v>0</v>
      </c>
      <c r="Q54" s="153">
        <v>0</v>
      </c>
      <c r="R54" s="153">
        <v>0</v>
      </c>
      <c r="S54" s="147">
        <v>0</v>
      </c>
      <c r="T54" s="138">
        <v>0</v>
      </c>
      <c r="U54" s="138">
        <v>0</v>
      </c>
      <c r="V54" s="138">
        <v>0</v>
      </c>
      <c r="W54" s="94"/>
      <c r="X54" s="180"/>
      <c r="Y54" s="94"/>
      <c r="Z54" s="94"/>
      <c r="AA54" s="94"/>
      <c r="AB54" s="94"/>
      <c r="AC54" s="94"/>
      <c r="AD54" s="94"/>
      <c r="AE54" s="94"/>
      <c r="AF54" s="94"/>
      <c r="AG54" s="94"/>
      <c r="AH54" s="94"/>
      <c r="AI54" s="94"/>
      <c r="AJ54" s="94"/>
      <c r="AK54" s="94"/>
      <c r="AL54" s="94"/>
      <c r="AM54" s="94"/>
      <c r="AN54" s="94"/>
      <c r="AO54" s="94"/>
      <c r="AP54" s="94"/>
      <c r="AQ54" s="94"/>
      <c r="AR54" s="94"/>
      <c r="AS54" s="94"/>
      <c r="AT54" s="94"/>
      <c r="AU54" s="94"/>
      <c r="AV54" s="94"/>
      <c r="AW54" s="94"/>
      <c r="AX54" s="94"/>
      <c r="AY54" s="94"/>
    </row>
    <row r="55" spans="1:51" s="95" customFormat="1" ht="30.2" customHeight="1">
      <c r="A55" s="99" t="s">
        <v>420</v>
      </c>
      <c r="B55" s="114" t="s">
        <v>421</v>
      </c>
      <c r="C55" s="96" t="s">
        <v>181</v>
      </c>
      <c r="D55" s="96"/>
      <c r="E55" s="143">
        <f t="shared" ref="E55" si="27">E50</f>
        <v>91061.570000000022</v>
      </c>
      <c r="F55" s="143">
        <f t="shared" ref="F55:K55" si="28">F50</f>
        <v>108684.26000000013</v>
      </c>
      <c r="G55" s="143">
        <f t="shared" si="28"/>
        <v>77807.12</v>
      </c>
      <c r="H55" s="143">
        <f t="shared" si="28"/>
        <v>30978.71</v>
      </c>
      <c r="I55" s="143">
        <f t="shared" si="28"/>
        <v>2836.29</v>
      </c>
      <c r="J55" s="143">
        <f t="shared" si="28"/>
        <v>-3939</v>
      </c>
      <c r="K55" s="143">
        <f t="shared" si="28"/>
        <v>-5886</v>
      </c>
      <c r="L55" s="113" t="s">
        <v>345</v>
      </c>
      <c r="M55" s="129" t="s">
        <v>505</v>
      </c>
      <c r="N55" s="129" t="s">
        <v>506</v>
      </c>
      <c r="O55" s="130">
        <v>50</v>
      </c>
      <c r="P55" s="231">
        <v>91062.47</v>
      </c>
      <c r="Q55" s="152">
        <v>108684.03</v>
      </c>
      <c r="R55" s="152">
        <v>77806.679999999993</v>
      </c>
      <c r="S55" s="146">
        <v>30978.92</v>
      </c>
      <c r="T55" s="137">
        <v>2835.76</v>
      </c>
      <c r="U55" s="137">
        <v>-3938.76</v>
      </c>
      <c r="V55" s="141">
        <v>-5885.85</v>
      </c>
      <c r="W55" s="94"/>
      <c r="X55" s="180"/>
      <c r="Y55" s="94"/>
      <c r="Z55" s="94"/>
      <c r="AA55" s="94"/>
      <c r="AB55" s="94"/>
      <c r="AC55" s="94"/>
      <c r="AD55" s="94"/>
      <c r="AE55" s="94"/>
      <c r="AF55" s="94"/>
      <c r="AG55" s="94"/>
      <c r="AH55" s="94"/>
      <c r="AI55" s="94"/>
      <c r="AJ55" s="94"/>
      <c r="AK55" s="94"/>
      <c r="AL55" s="94"/>
      <c r="AM55" s="94"/>
      <c r="AN55" s="94"/>
      <c r="AO55" s="94"/>
      <c r="AP55" s="94"/>
      <c r="AQ55" s="94"/>
      <c r="AR55" s="94"/>
      <c r="AS55" s="94"/>
      <c r="AT55" s="94"/>
      <c r="AU55" s="94"/>
      <c r="AV55" s="94"/>
      <c r="AW55" s="94"/>
      <c r="AX55" s="94"/>
      <c r="AY55" s="94"/>
    </row>
    <row r="56" spans="1:51" s="95" customFormat="1" ht="14.25">
      <c r="A56" s="120"/>
      <c r="B56" s="121"/>
      <c r="C56" s="122"/>
      <c r="D56" s="122"/>
      <c r="E56" s="122"/>
      <c r="F56" s="122"/>
      <c r="G56" s="122"/>
      <c r="H56" s="122"/>
      <c r="I56" s="142"/>
      <c r="J56" s="122"/>
      <c r="K56" s="122"/>
      <c r="L56" s="94"/>
      <c r="M56"/>
      <c r="N56"/>
      <c r="O56"/>
      <c r="P56"/>
      <c r="Q56"/>
      <c r="R56"/>
      <c r="S56"/>
      <c r="T56"/>
      <c r="U56"/>
      <c r="V56"/>
      <c r="W56" s="94"/>
      <c r="X56" s="180"/>
      <c r="Y56" s="94"/>
      <c r="Z56" s="94"/>
      <c r="AA56" s="94"/>
      <c r="AB56" s="94"/>
      <c r="AC56" s="94"/>
      <c r="AD56" s="94"/>
      <c r="AE56" s="94"/>
      <c r="AF56" s="94"/>
      <c r="AG56" s="94"/>
      <c r="AH56" s="94"/>
      <c r="AI56" s="94"/>
      <c r="AJ56" s="94"/>
      <c r="AK56" s="94"/>
      <c r="AL56" s="94"/>
      <c r="AM56" s="94"/>
      <c r="AN56" s="94"/>
      <c r="AO56" s="94"/>
      <c r="AP56" s="94"/>
      <c r="AQ56" s="94"/>
      <c r="AR56" s="94"/>
      <c r="AS56" s="94"/>
      <c r="AT56" s="94"/>
      <c r="AU56" s="94"/>
      <c r="AV56" s="94"/>
      <c r="AW56" s="94"/>
      <c r="AX56" s="94"/>
    </row>
    <row r="57" spans="1:51" s="95" customFormat="1" ht="14.25">
      <c r="A57" s="120"/>
      <c r="B57" s="121"/>
      <c r="C57" s="122"/>
      <c r="D57" s="122"/>
      <c r="E57" s="122"/>
      <c r="F57" s="122"/>
      <c r="G57" s="122"/>
      <c r="H57" s="122"/>
      <c r="I57" s="142"/>
      <c r="J57" s="136">
        <f>J55</f>
        <v>-3939</v>
      </c>
      <c r="K57" s="136">
        <f>K55</f>
        <v>-5886</v>
      </c>
      <c r="L57" s="94"/>
      <c r="M57"/>
      <c r="N57"/>
      <c r="O57"/>
      <c r="P57"/>
      <c r="Q57"/>
      <c r="R57"/>
      <c r="S57"/>
      <c r="T57"/>
      <c r="U57"/>
      <c r="V57"/>
      <c r="W57" s="94"/>
      <c r="X57" s="180"/>
      <c r="Y57" s="94"/>
      <c r="Z57" s="94"/>
      <c r="AA57" s="94"/>
      <c r="AB57" s="94"/>
      <c r="AC57" s="94"/>
      <c r="AD57" s="94"/>
      <c r="AE57" s="94"/>
      <c r="AF57" s="94"/>
      <c r="AG57" s="94"/>
      <c r="AH57" s="94"/>
      <c r="AI57" s="94"/>
      <c r="AJ57" s="94"/>
      <c r="AK57" s="94"/>
      <c r="AL57" s="94"/>
      <c r="AM57" s="94"/>
      <c r="AN57" s="94"/>
      <c r="AO57" s="94"/>
      <c r="AP57" s="94"/>
      <c r="AQ57" s="94"/>
      <c r="AR57" s="94"/>
      <c r="AS57" s="94"/>
      <c r="AT57" s="94"/>
      <c r="AU57" s="94"/>
      <c r="AV57" s="94"/>
      <c r="AW57" s="94"/>
      <c r="AX57" s="94"/>
    </row>
    <row r="58" spans="1:51" s="95" customFormat="1" ht="14.25">
      <c r="A58" s="120"/>
      <c r="B58" s="121"/>
      <c r="C58" s="122"/>
      <c r="D58" s="122"/>
      <c r="E58" s="122"/>
      <c r="F58" s="122"/>
      <c r="G58" s="122"/>
      <c r="H58" s="122"/>
      <c r="I58" s="142"/>
      <c r="J58" s="135">
        <f>J55-SuvPas!J54</f>
        <v>0</v>
      </c>
      <c r="K58" s="135">
        <f>K55-SuvPas!K54</f>
        <v>0</v>
      </c>
      <c r="L58" s="94"/>
      <c r="M58"/>
      <c r="N58"/>
      <c r="O58"/>
      <c r="P58"/>
      <c r="Q58"/>
      <c r="R58"/>
      <c r="S58"/>
      <c r="T58"/>
      <c r="U58"/>
      <c r="V58"/>
      <c r="W58" s="94"/>
      <c r="X58" s="180"/>
      <c r="Y58" s="94"/>
      <c r="Z58" s="94"/>
      <c r="AA58" s="94"/>
      <c r="AB58" s="94"/>
      <c r="AC58" s="94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4"/>
      <c r="AP58" s="94"/>
      <c r="AQ58" s="94"/>
      <c r="AR58" s="94"/>
      <c r="AS58" s="94"/>
      <c r="AT58" s="94"/>
      <c r="AU58" s="94"/>
      <c r="AV58" s="94"/>
      <c r="AW58" s="94"/>
      <c r="AX58" s="94"/>
    </row>
    <row r="59" spans="1:51" s="95" customFormat="1" ht="14.25">
      <c r="A59" s="120"/>
      <c r="B59" s="121"/>
      <c r="C59" s="122"/>
      <c r="D59" s="122"/>
      <c r="E59" s="122"/>
      <c r="F59" s="122"/>
      <c r="G59" s="122"/>
      <c r="H59" s="122"/>
      <c r="I59" s="142"/>
      <c r="J59" s="122"/>
      <c r="K59" s="122"/>
      <c r="L59" s="94"/>
      <c r="M59"/>
      <c r="N59"/>
      <c r="O59"/>
      <c r="P59"/>
      <c r="Q59"/>
      <c r="R59"/>
      <c r="S59"/>
      <c r="T59"/>
      <c r="U59"/>
      <c r="V59"/>
      <c r="W59" s="94"/>
      <c r="X59" s="180"/>
      <c r="Y59" s="94"/>
      <c r="Z59" s="94"/>
      <c r="AA59" s="94"/>
      <c r="AB59" s="94"/>
      <c r="AC59" s="94"/>
      <c r="AD59" s="94"/>
      <c r="AE59" s="94"/>
      <c r="AF59" s="94"/>
      <c r="AG59" s="94"/>
      <c r="AH59" s="94"/>
      <c r="AI59" s="94"/>
      <c r="AJ59" s="94"/>
      <c r="AK59" s="94"/>
      <c r="AL59" s="94"/>
      <c r="AM59" s="94"/>
      <c r="AN59" s="94"/>
      <c r="AO59" s="94"/>
      <c r="AP59" s="94"/>
      <c r="AQ59" s="94"/>
      <c r="AR59" s="94"/>
      <c r="AS59" s="94"/>
      <c r="AT59" s="94"/>
      <c r="AU59" s="94"/>
      <c r="AV59" s="94"/>
      <c r="AW59" s="94"/>
      <c r="AX59" s="94"/>
    </row>
    <row r="60" spans="1:51" s="95" customFormat="1" ht="14.25">
      <c r="A60" s="120"/>
      <c r="B60" s="121"/>
      <c r="C60" s="122"/>
      <c r="D60" s="122"/>
      <c r="E60" s="122"/>
      <c r="F60" s="122"/>
      <c r="G60" s="122"/>
      <c r="H60" s="122"/>
      <c r="I60" s="142"/>
      <c r="J60" s="122"/>
      <c r="K60" s="122"/>
      <c r="L60" s="94"/>
      <c r="M60"/>
      <c r="N60"/>
      <c r="O60"/>
      <c r="P60"/>
      <c r="Q60"/>
      <c r="R60"/>
      <c r="S60"/>
      <c r="T60"/>
      <c r="U60"/>
      <c r="V60"/>
      <c r="W60" s="94"/>
      <c r="X60" s="180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4"/>
      <c r="AP60" s="94"/>
      <c r="AQ60" s="94"/>
      <c r="AR60" s="94"/>
      <c r="AS60" s="94"/>
      <c r="AT60" s="94"/>
      <c r="AU60" s="94"/>
      <c r="AV60" s="94"/>
      <c r="AW60" s="94"/>
      <c r="AX60" s="94"/>
    </row>
    <row r="61" spans="1:51" s="95" customFormat="1" ht="14.25">
      <c r="A61" s="120"/>
      <c r="B61" s="121"/>
      <c r="C61" s="122"/>
      <c r="D61" s="122"/>
      <c r="E61" s="122"/>
      <c r="F61" s="122"/>
      <c r="G61" s="122"/>
      <c r="H61" s="122"/>
      <c r="I61" s="142"/>
      <c r="J61" s="122"/>
      <c r="K61" s="122"/>
      <c r="L61" s="94"/>
      <c r="M61"/>
      <c r="N61"/>
      <c r="O61"/>
      <c r="P61"/>
      <c r="Q61"/>
      <c r="R61"/>
      <c r="S61"/>
      <c r="T61"/>
      <c r="U61"/>
      <c r="V61"/>
      <c r="W61" s="94"/>
      <c r="X61" s="180"/>
      <c r="Y61" s="94"/>
      <c r="Z61" s="94"/>
      <c r="AA61" s="94"/>
      <c r="AB61" s="94"/>
      <c r="AC61" s="94"/>
      <c r="AD61" s="94"/>
      <c r="AE61" s="94"/>
      <c r="AF61" s="94"/>
      <c r="AG61" s="94"/>
      <c r="AH61" s="94"/>
      <c r="AI61" s="94"/>
      <c r="AJ61" s="94"/>
      <c r="AK61" s="94"/>
      <c r="AL61" s="94"/>
      <c r="AM61" s="94"/>
      <c r="AN61" s="94"/>
      <c r="AO61" s="94"/>
      <c r="AP61" s="94"/>
      <c r="AQ61" s="94"/>
      <c r="AR61" s="94"/>
      <c r="AS61" s="94"/>
      <c r="AT61" s="94"/>
      <c r="AU61" s="94"/>
      <c r="AV61" s="94"/>
      <c r="AW61" s="94"/>
      <c r="AX61" s="94"/>
    </row>
    <row r="62" spans="1:51" s="95" customFormat="1" ht="14.25">
      <c r="A62" s="120"/>
      <c r="B62" s="121"/>
      <c r="C62" s="122"/>
      <c r="D62" s="122"/>
      <c r="E62" s="122"/>
      <c r="F62" s="122"/>
      <c r="G62" s="122"/>
      <c r="H62" s="122"/>
      <c r="I62" s="142"/>
      <c r="J62" s="122"/>
      <c r="K62" s="122"/>
      <c r="L62" s="94"/>
      <c r="M62"/>
      <c r="N62"/>
      <c r="O62"/>
      <c r="P62"/>
      <c r="Q62"/>
      <c r="R62"/>
      <c r="S62"/>
      <c r="T62"/>
      <c r="U62"/>
      <c r="V62"/>
      <c r="W62" s="94"/>
      <c r="X62" s="180"/>
      <c r="Y62" s="94"/>
      <c r="Z62" s="94"/>
      <c r="AA62" s="94"/>
      <c r="AB62" s="94"/>
      <c r="AC62" s="94"/>
      <c r="AD62" s="94"/>
      <c r="AE62" s="94"/>
      <c r="AF62" s="94"/>
      <c r="AG62" s="94"/>
      <c r="AH62" s="94"/>
      <c r="AI62" s="94"/>
      <c r="AJ62" s="94"/>
      <c r="AK62" s="94"/>
      <c r="AL62" s="94"/>
      <c r="AM62" s="94"/>
      <c r="AN62" s="94"/>
      <c r="AO62" s="94"/>
      <c r="AP62" s="94"/>
      <c r="AQ62" s="94"/>
      <c r="AR62" s="94"/>
      <c r="AS62" s="94"/>
      <c r="AT62" s="94"/>
      <c r="AU62" s="94"/>
      <c r="AV62" s="94"/>
      <c r="AW62" s="94"/>
      <c r="AX62" s="94"/>
    </row>
    <row r="63" spans="1:51" s="95" customFormat="1" ht="14.25">
      <c r="A63" s="120"/>
      <c r="B63" s="121"/>
      <c r="C63" s="122"/>
      <c r="D63" s="122"/>
      <c r="E63" s="122"/>
      <c r="F63" s="122"/>
      <c r="G63" s="122"/>
      <c r="H63" s="122"/>
      <c r="I63" s="142"/>
      <c r="J63" s="122"/>
      <c r="K63" s="122"/>
      <c r="L63" s="94"/>
      <c r="M63"/>
      <c r="N63"/>
      <c r="O63"/>
      <c r="P63"/>
      <c r="Q63"/>
      <c r="R63"/>
      <c r="S63"/>
      <c r="T63"/>
      <c r="U63"/>
      <c r="V63"/>
      <c r="W63" s="94"/>
      <c r="X63" s="180"/>
      <c r="Y63" s="94"/>
      <c r="Z63" s="94"/>
      <c r="AA63" s="94"/>
      <c r="AB63" s="94"/>
      <c r="AC63" s="94"/>
      <c r="AD63" s="94"/>
      <c r="AE63" s="94"/>
      <c r="AF63" s="94"/>
      <c r="AG63" s="94"/>
      <c r="AH63" s="94"/>
      <c r="AI63" s="94"/>
      <c r="AJ63" s="94"/>
      <c r="AK63" s="94"/>
      <c r="AL63" s="94"/>
      <c r="AM63" s="94"/>
      <c r="AN63" s="94"/>
      <c r="AO63" s="94"/>
      <c r="AP63" s="94"/>
      <c r="AQ63" s="94"/>
      <c r="AR63" s="94"/>
      <c r="AS63" s="94"/>
      <c r="AT63" s="94"/>
      <c r="AU63" s="94"/>
      <c r="AV63" s="94"/>
      <c r="AW63" s="94"/>
      <c r="AX63" s="94"/>
    </row>
    <row r="64" spans="1:51" s="95" customFormat="1" ht="14.25">
      <c r="A64" s="120"/>
      <c r="B64" s="121"/>
      <c r="C64" s="122"/>
      <c r="D64" s="122"/>
      <c r="E64" s="122"/>
      <c r="F64" s="122"/>
      <c r="G64" s="122"/>
      <c r="H64" s="122"/>
      <c r="I64" s="142"/>
      <c r="J64" s="122"/>
      <c r="K64" s="122"/>
      <c r="L64" s="94"/>
      <c r="M64"/>
      <c r="N64"/>
      <c r="O64"/>
      <c r="P64"/>
      <c r="Q64"/>
      <c r="R64"/>
      <c r="S64"/>
      <c r="T64"/>
      <c r="U64"/>
      <c r="V64"/>
      <c r="W64" s="94"/>
      <c r="X64" s="180"/>
      <c r="Y64" s="94"/>
      <c r="Z64" s="94"/>
      <c r="AA64" s="94"/>
      <c r="AB64" s="94"/>
      <c r="AC64" s="94"/>
      <c r="AD64" s="94"/>
      <c r="AE64" s="94"/>
      <c r="AF64" s="94"/>
      <c r="AG64" s="94"/>
      <c r="AH64" s="94"/>
      <c r="AI64" s="94"/>
      <c r="AJ64" s="94"/>
      <c r="AK64" s="94"/>
      <c r="AL64" s="94"/>
      <c r="AM64" s="94"/>
      <c r="AN64" s="94"/>
      <c r="AO64" s="94"/>
      <c r="AP64" s="94"/>
      <c r="AQ64" s="94"/>
      <c r="AR64" s="94"/>
      <c r="AS64" s="94"/>
      <c r="AT64" s="94"/>
      <c r="AU64" s="94"/>
      <c r="AV64" s="94"/>
      <c r="AW64" s="94"/>
      <c r="AX64" s="94"/>
    </row>
    <row r="65" spans="1:50" s="95" customFormat="1" ht="14.25">
      <c r="A65" s="120"/>
      <c r="B65" s="121"/>
      <c r="C65" s="122"/>
      <c r="D65" s="122"/>
      <c r="E65" s="122"/>
      <c r="F65" s="122"/>
      <c r="G65" s="122"/>
      <c r="H65" s="122"/>
      <c r="I65" s="142"/>
      <c r="J65" s="122"/>
      <c r="K65" s="122"/>
      <c r="L65" s="94"/>
      <c r="M65"/>
      <c r="N65"/>
      <c r="O65"/>
      <c r="P65"/>
      <c r="Q65"/>
      <c r="R65"/>
      <c r="S65"/>
      <c r="T65"/>
      <c r="U65"/>
      <c r="V65"/>
      <c r="W65" s="94"/>
      <c r="X65" s="180"/>
      <c r="Y65" s="94"/>
      <c r="Z65" s="94"/>
      <c r="AA65" s="94"/>
      <c r="AB65" s="94"/>
      <c r="AC65" s="94"/>
      <c r="AD65" s="94"/>
      <c r="AE65" s="94"/>
      <c r="AF65" s="94"/>
      <c r="AG65" s="94"/>
      <c r="AH65" s="94"/>
      <c r="AI65" s="94"/>
      <c r="AJ65" s="94"/>
      <c r="AK65" s="94"/>
      <c r="AL65" s="94"/>
      <c r="AM65" s="94"/>
      <c r="AN65" s="94"/>
      <c r="AO65" s="94"/>
      <c r="AP65" s="94"/>
      <c r="AQ65" s="94"/>
      <c r="AR65" s="94"/>
      <c r="AS65" s="94"/>
      <c r="AT65" s="94"/>
      <c r="AU65" s="94"/>
      <c r="AV65" s="94"/>
      <c r="AW65" s="94"/>
      <c r="AX65" s="94"/>
    </row>
    <row r="66" spans="1:50" s="95" customFormat="1" ht="14.25">
      <c r="A66" s="120"/>
      <c r="B66" s="121"/>
      <c r="C66" s="122"/>
      <c r="D66" s="122"/>
      <c r="E66" s="122"/>
      <c r="F66" s="122"/>
      <c r="G66" s="122"/>
      <c r="H66" s="122"/>
      <c r="I66" s="142"/>
      <c r="J66" s="122"/>
      <c r="K66" s="122"/>
      <c r="L66" s="94"/>
      <c r="M66"/>
      <c r="N66"/>
      <c r="O66"/>
      <c r="P66"/>
      <c r="Q66"/>
      <c r="R66"/>
      <c r="S66"/>
      <c r="T66"/>
      <c r="U66"/>
      <c r="V66"/>
      <c r="W66" s="94"/>
      <c r="X66" s="180"/>
      <c r="Y66" s="94"/>
      <c r="Z66" s="94"/>
      <c r="AA66" s="94"/>
      <c r="AB66" s="94"/>
      <c r="AC66" s="94"/>
      <c r="AD66" s="94"/>
      <c r="AE66" s="94"/>
      <c r="AF66" s="94"/>
      <c r="AG66" s="94"/>
      <c r="AH66" s="94"/>
      <c r="AI66" s="94"/>
      <c r="AJ66" s="94"/>
      <c r="AK66" s="94"/>
      <c r="AL66" s="94"/>
      <c r="AM66" s="94"/>
      <c r="AN66" s="94"/>
      <c r="AO66" s="94"/>
      <c r="AP66" s="94"/>
      <c r="AQ66" s="94"/>
      <c r="AR66" s="94"/>
      <c r="AS66" s="94"/>
      <c r="AT66" s="94"/>
      <c r="AU66" s="94"/>
      <c r="AV66" s="94"/>
      <c r="AW66" s="94"/>
      <c r="AX66" s="94"/>
    </row>
    <row r="67" spans="1:50" s="95" customFormat="1" ht="14.25">
      <c r="A67" s="120"/>
      <c r="B67" s="121"/>
      <c r="C67" s="122"/>
      <c r="D67" s="122"/>
      <c r="E67" s="122"/>
      <c r="F67" s="122"/>
      <c r="G67" s="122"/>
      <c r="H67" s="122"/>
      <c r="I67" s="142"/>
      <c r="J67" s="122"/>
      <c r="K67" s="122"/>
      <c r="L67" s="94"/>
      <c r="M67"/>
      <c r="N67"/>
      <c r="O67"/>
      <c r="P67"/>
      <c r="Q67"/>
      <c r="R67"/>
      <c r="S67"/>
      <c r="T67"/>
      <c r="U67"/>
      <c r="V67"/>
      <c r="W67" s="94"/>
      <c r="X67" s="180"/>
      <c r="Y67" s="94"/>
      <c r="Z67" s="94"/>
      <c r="AA67" s="94"/>
      <c r="AB67" s="94"/>
      <c r="AC67" s="94"/>
      <c r="AD67" s="94"/>
      <c r="AE67" s="94"/>
      <c r="AF67" s="94"/>
      <c r="AG67" s="94"/>
      <c r="AH67" s="94"/>
      <c r="AI67" s="94"/>
      <c r="AJ67" s="94"/>
      <c r="AK67" s="94"/>
      <c r="AL67" s="94"/>
      <c r="AM67" s="94"/>
      <c r="AN67" s="94"/>
      <c r="AO67" s="94"/>
      <c r="AP67" s="94"/>
      <c r="AQ67" s="94"/>
      <c r="AR67" s="94"/>
      <c r="AS67" s="94"/>
      <c r="AT67" s="94"/>
      <c r="AU67" s="94"/>
      <c r="AV67" s="94"/>
      <c r="AW67" s="94"/>
      <c r="AX67" s="94"/>
    </row>
    <row r="68" spans="1:50" s="95" customFormat="1" ht="14.25">
      <c r="A68" s="120"/>
      <c r="B68" s="121"/>
      <c r="C68" s="122"/>
      <c r="D68" s="122"/>
      <c r="E68" s="122"/>
      <c r="F68" s="122"/>
      <c r="G68" s="122"/>
      <c r="H68" s="122"/>
      <c r="I68" s="142"/>
      <c r="J68" s="122"/>
      <c r="K68" s="122"/>
      <c r="L68" s="94"/>
      <c r="M68"/>
      <c r="N68"/>
      <c r="O68"/>
      <c r="P68"/>
      <c r="Q68"/>
      <c r="R68"/>
      <c r="S68"/>
      <c r="T68"/>
      <c r="U68"/>
      <c r="V68"/>
      <c r="W68" s="94"/>
      <c r="X68" s="180"/>
      <c r="Y68" s="94"/>
      <c r="Z68" s="94"/>
      <c r="AA68" s="94"/>
      <c r="AB68" s="94"/>
      <c r="AC68" s="94"/>
      <c r="AD68" s="94"/>
      <c r="AE68" s="94"/>
      <c r="AF68" s="94"/>
      <c r="AG68" s="94"/>
      <c r="AH68" s="94"/>
      <c r="AI68" s="94"/>
      <c r="AJ68" s="94"/>
      <c r="AK68" s="94"/>
      <c r="AL68" s="94"/>
      <c r="AM68" s="94"/>
      <c r="AN68" s="94"/>
      <c r="AO68" s="94"/>
      <c r="AP68" s="94"/>
      <c r="AQ68" s="94"/>
      <c r="AR68" s="94"/>
      <c r="AS68" s="94"/>
      <c r="AT68" s="94"/>
      <c r="AU68" s="94"/>
      <c r="AV68" s="94"/>
      <c r="AW68" s="94"/>
      <c r="AX68" s="94"/>
    </row>
    <row r="69" spans="1:50" s="95" customFormat="1" ht="14.25">
      <c r="A69" s="120"/>
      <c r="B69" s="121"/>
      <c r="C69" s="122"/>
      <c r="D69" s="122"/>
      <c r="E69" s="122"/>
      <c r="F69" s="122"/>
      <c r="G69" s="122"/>
      <c r="H69" s="122"/>
      <c r="I69" s="142"/>
      <c r="J69" s="122"/>
      <c r="K69" s="122"/>
      <c r="L69" s="94"/>
      <c r="M69"/>
      <c r="N69"/>
      <c r="O69"/>
      <c r="P69"/>
      <c r="Q69"/>
      <c r="R69"/>
      <c r="S69"/>
      <c r="T69"/>
      <c r="U69"/>
      <c r="V69"/>
      <c r="W69" s="94"/>
      <c r="X69" s="180"/>
      <c r="Y69" s="94"/>
      <c r="Z69" s="94"/>
      <c r="AA69" s="94"/>
      <c r="AB69" s="94"/>
      <c r="AC69" s="94"/>
      <c r="AD69" s="94"/>
      <c r="AE69" s="94"/>
      <c r="AF69" s="94"/>
      <c r="AG69" s="94"/>
      <c r="AH69" s="94"/>
      <c r="AI69" s="94"/>
      <c r="AJ69" s="94"/>
      <c r="AK69" s="94"/>
      <c r="AL69" s="94"/>
      <c r="AM69" s="94"/>
      <c r="AN69" s="94"/>
      <c r="AO69" s="94"/>
      <c r="AP69" s="94"/>
      <c r="AQ69" s="94"/>
      <c r="AR69" s="94"/>
      <c r="AS69" s="94"/>
      <c r="AT69" s="94"/>
      <c r="AU69" s="94"/>
      <c r="AV69" s="94"/>
      <c r="AW69" s="94"/>
      <c r="AX69" s="94"/>
    </row>
    <row r="70" spans="1:50" s="95" customFormat="1" ht="14.25">
      <c r="A70" s="120"/>
      <c r="B70" s="121"/>
      <c r="C70" s="122"/>
      <c r="D70" s="122"/>
      <c r="E70" s="122"/>
      <c r="F70" s="122"/>
      <c r="G70" s="122"/>
      <c r="H70" s="122"/>
      <c r="I70" s="142"/>
      <c r="J70" s="122"/>
      <c r="K70" s="122"/>
      <c r="L70" s="94"/>
      <c r="M70"/>
      <c r="N70"/>
      <c r="O70"/>
      <c r="P70"/>
      <c r="Q70"/>
      <c r="R70"/>
      <c r="S70"/>
      <c r="T70"/>
      <c r="U70"/>
      <c r="V70"/>
      <c r="W70" s="94"/>
      <c r="X70" s="180"/>
      <c r="Y70" s="94"/>
      <c r="Z70" s="94"/>
      <c r="AA70" s="94"/>
      <c r="AB70" s="94"/>
      <c r="AC70" s="94"/>
      <c r="AD70" s="94"/>
      <c r="AE70" s="94"/>
      <c r="AF70" s="94"/>
      <c r="AG70" s="94"/>
      <c r="AH70" s="94"/>
      <c r="AI70" s="94"/>
      <c r="AJ70" s="94"/>
      <c r="AK70" s="94"/>
      <c r="AL70" s="94"/>
      <c r="AM70" s="94"/>
      <c r="AN70" s="94"/>
      <c r="AO70" s="94"/>
      <c r="AP70" s="94"/>
      <c r="AQ70" s="94"/>
      <c r="AR70" s="94"/>
      <c r="AS70" s="94"/>
      <c r="AT70" s="94"/>
      <c r="AU70" s="94"/>
      <c r="AV70" s="94"/>
      <c r="AW70" s="94"/>
      <c r="AX70" s="94"/>
    </row>
    <row r="71" spans="1:50" s="95" customFormat="1" ht="14.25">
      <c r="A71" s="120"/>
      <c r="B71" s="121"/>
      <c r="C71" s="122"/>
      <c r="D71" s="122"/>
      <c r="E71" s="122"/>
      <c r="F71" s="122"/>
      <c r="G71" s="122"/>
      <c r="H71" s="122"/>
      <c r="I71" s="142"/>
      <c r="J71" s="122"/>
      <c r="K71" s="122"/>
      <c r="L71" s="94"/>
      <c r="M71"/>
      <c r="N71"/>
      <c r="O71"/>
      <c r="P71"/>
      <c r="Q71"/>
      <c r="R71"/>
      <c r="S71"/>
      <c r="T71"/>
      <c r="U71"/>
      <c r="V71"/>
      <c r="W71" s="94"/>
      <c r="X71" s="180"/>
      <c r="Y71" s="94"/>
      <c r="Z71" s="94"/>
      <c r="AA71" s="94"/>
      <c r="AB71" s="94"/>
      <c r="AC71" s="94"/>
      <c r="AD71" s="94"/>
      <c r="AE71" s="94"/>
      <c r="AF71" s="94"/>
      <c r="AG71" s="94"/>
      <c r="AH71" s="94"/>
      <c r="AI71" s="94"/>
      <c r="AJ71" s="94"/>
      <c r="AK71" s="94"/>
      <c r="AL71" s="94"/>
      <c r="AM71" s="94"/>
      <c r="AN71" s="94"/>
      <c r="AO71" s="94"/>
      <c r="AP71" s="94"/>
      <c r="AQ71" s="94"/>
      <c r="AR71" s="94"/>
      <c r="AS71" s="94"/>
      <c r="AT71" s="94"/>
      <c r="AU71" s="94"/>
      <c r="AV71" s="94"/>
      <c r="AW71" s="94"/>
      <c r="AX71" s="94"/>
    </row>
    <row r="72" spans="1:50" s="95" customFormat="1" ht="14.25">
      <c r="A72" s="120"/>
      <c r="B72" s="121"/>
      <c r="C72" s="122"/>
      <c r="D72" s="122"/>
      <c r="E72" s="122"/>
      <c r="F72" s="122"/>
      <c r="G72" s="122"/>
      <c r="H72" s="122"/>
      <c r="I72" s="142"/>
      <c r="J72" s="122"/>
      <c r="K72" s="122"/>
      <c r="L72" s="94"/>
      <c r="M72"/>
      <c r="N72"/>
      <c r="O72"/>
      <c r="P72"/>
      <c r="Q72"/>
      <c r="R72"/>
      <c r="S72"/>
      <c r="T72"/>
      <c r="U72"/>
      <c r="V72"/>
      <c r="W72" s="94"/>
      <c r="X72" s="180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4"/>
      <c r="AP72" s="94"/>
      <c r="AQ72" s="94"/>
      <c r="AR72" s="94"/>
      <c r="AS72" s="94"/>
      <c r="AT72" s="94"/>
      <c r="AU72" s="94"/>
      <c r="AV72" s="94"/>
      <c r="AW72" s="94"/>
      <c r="AX72" s="94"/>
    </row>
    <row r="73" spans="1:50" s="95" customFormat="1" ht="14.25">
      <c r="A73" s="120"/>
      <c r="B73" s="121"/>
      <c r="C73" s="122"/>
      <c r="D73" s="122"/>
      <c r="E73" s="122"/>
      <c r="F73" s="122"/>
      <c r="G73" s="122"/>
      <c r="H73" s="122"/>
      <c r="I73" s="142"/>
      <c r="J73" s="122"/>
      <c r="K73" s="122"/>
      <c r="L73" s="94"/>
      <c r="M73"/>
      <c r="N73"/>
      <c r="O73"/>
      <c r="P73"/>
      <c r="Q73"/>
      <c r="R73"/>
      <c r="S73"/>
      <c r="T73"/>
      <c r="U73"/>
      <c r="V73"/>
      <c r="W73" s="94"/>
      <c r="X73" s="180"/>
      <c r="Y73" s="94"/>
      <c r="Z73" s="94"/>
      <c r="AA73" s="94"/>
      <c r="AB73" s="94"/>
      <c r="AC73" s="94"/>
      <c r="AD73" s="94"/>
      <c r="AE73" s="94"/>
      <c r="AF73" s="94"/>
      <c r="AG73" s="94"/>
      <c r="AH73" s="94"/>
      <c r="AI73" s="94"/>
      <c r="AJ73" s="94"/>
      <c r="AK73" s="94"/>
      <c r="AL73" s="94"/>
      <c r="AM73" s="94"/>
      <c r="AN73" s="94"/>
      <c r="AO73" s="94"/>
      <c r="AP73" s="94"/>
      <c r="AQ73" s="94"/>
      <c r="AR73" s="94"/>
      <c r="AS73" s="94"/>
      <c r="AT73" s="94"/>
      <c r="AU73" s="94"/>
      <c r="AV73" s="94"/>
      <c r="AW73" s="94"/>
      <c r="AX73" s="94"/>
    </row>
    <row r="74" spans="1:50" s="95" customFormat="1" ht="14.25">
      <c r="A74" s="120"/>
      <c r="B74" s="121"/>
      <c r="C74" s="122"/>
      <c r="D74" s="122"/>
      <c r="E74" s="122"/>
      <c r="F74" s="122"/>
      <c r="G74" s="122"/>
      <c r="H74" s="122"/>
      <c r="I74" s="142"/>
      <c r="J74" s="122"/>
      <c r="K74" s="122"/>
      <c r="L74" s="94"/>
      <c r="M74"/>
      <c r="N74"/>
      <c r="O74"/>
      <c r="P74"/>
      <c r="Q74"/>
      <c r="R74"/>
      <c r="S74"/>
      <c r="T74"/>
      <c r="U74"/>
      <c r="V74"/>
      <c r="W74" s="94"/>
      <c r="X74" s="180"/>
      <c r="Y74" s="94"/>
      <c r="Z74" s="94"/>
      <c r="AA74" s="94"/>
      <c r="AB74" s="94"/>
      <c r="AC74" s="94"/>
      <c r="AD74" s="94"/>
      <c r="AE74" s="94"/>
      <c r="AF74" s="94"/>
      <c r="AG74" s="94"/>
      <c r="AH74" s="94"/>
      <c r="AI74" s="94"/>
      <c r="AJ74" s="94"/>
      <c r="AK74" s="94"/>
      <c r="AL74" s="94"/>
      <c r="AM74" s="94"/>
      <c r="AN74" s="94"/>
      <c r="AO74" s="94"/>
      <c r="AP74" s="94"/>
      <c r="AQ74" s="94"/>
      <c r="AR74" s="94"/>
      <c r="AS74" s="94"/>
      <c r="AT74" s="94"/>
      <c r="AU74" s="94"/>
      <c r="AV74" s="94"/>
      <c r="AW74" s="94"/>
      <c r="AX74" s="94"/>
    </row>
    <row r="75" spans="1:50" s="95" customFormat="1" ht="14.25">
      <c r="A75" s="120"/>
      <c r="B75" s="121"/>
      <c r="C75" s="122"/>
      <c r="D75" s="122"/>
      <c r="E75" s="122"/>
      <c r="F75" s="122"/>
      <c r="G75" s="122"/>
      <c r="H75" s="122"/>
      <c r="I75" s="142"/>
      <c r="J75" s="122"/>
      <c r="K75" s="122"/>
      <c r="L75" s="94"/>
      <c r="M75"/>
      <c r="N75"/>
      <c r="O75"/>
      <c r="P75"/>
      <c r="Q75"/>
      <c r="R75"/>
      <c r="S75"/>
      <c r="T75"/>
      <c r="U75"/>
      <c r="V75"/>
      <c r="W75" s="94"/>
      <c r="X75" s="180"/>
      <c r="Y75" s="94"/>
      <c r="Z75" s="94"/>
      <c r="AA75" s="94"/>
      <c r="AB75" s="94"/>
      <c r="AC75" s="94"/>
      <c r="AD75" s="94"/>
      <c r="AE75" s="94"/>
      <c r="AF75" s="94"/>
      <c r="AG75" s="94"/>
      <c r="AH75" s="94"/>
      <c r="AI75" s="94"/>
      <c r="AJ75" s="94"/>
      <c r="AK75" s="94"/>
      <c r="AL75" s="94"/>
      <c r="AM75" s="94"/>
      <c r="AN75" s="94"/>
      <c r="AO75" s="94"/>
      <c r="AP75" s="94"/>
      <c r="AQ75" s="94"/>
      <c r="AR75" s="94"/>
      <c r="AS75" s="94"/>
      <c r="AT75" s="94"/>
      <c r="AU75" s="94"/>
      <c r="AV75" s="94"/>
      <c r="AW75" s="94"/>
      <c r="AX75" s="94"/>
    </row>
    <row r="76" spans="1:50" s="95" customFormat="1" ht="14.25">
      <c r="A76" s="120"/>
      <c r="B76" s="121"/>
      <c r="C76" s="122"/>
      <c r="D76" s="122"/>
      <c r="E76" s="122"/>
      <c r="F76" s="122"/>
      <c r="G76" s="122"/>
      <c r="H76" s="122"/>
      <c r="I76" s="142"/>
      <c r="J76" s="122"/>
      <c r="K76" s="122"/>
      <c r="L76" s="94"/>
      <c r="M76"/>
      <c r="N76"/>
      <c r="O76"/>
      <c r="P76"/>
      <c r="Q76"/>
      <c r="R76"/>
      <c r="S76"/>
      <c r="T76"/>
      <c r="U76"/>
      <c r="V76"/>
      <c r="W76" s="94"/>
      <c r="X76" s="180"/>
      <c r="Y76" s="94"/>
      <c r="Z76" s="94"/>
      <c r="AA76" s="94"/>
      <c r="AB76" s="94"/>
      <c r="AC76" s="94"/>
      <c r="AD76" s="94"/>
      <c r="AE76" s="94"/>
      <c r="AF76" s="94"/>
      <c r="AG76" s="94"/>
      <c r="AH76" s="94"/>
      <c r="AI76" s="94"/>
      <c r="AJ76" s="94"/>
      <c r="AK76" s="94"/>
      <c r="AL76" s="94"/>
      <c r="AM76" s="94"/>
      <c r="AN76" s="94"/>
      <c r="AO76" s="94"/>
      <c r="AP76" s="94"/>
      <c r="AQ76" s="94"/>
      <c r="AR76" s="94"/>
      <c r="AS76" s="94"/>
      <c r="AT76" s="94"/>
      <c r="AU76" s="94"/>
      <c r="AV76" s="94"/>
      <c r="AW76" s="94"/>
      <c r="AX76" s="94"/>
    </row>
    <row r="77" spans="1:50" s="95" customFormat="1" ht="14.25">
      <c r="A77" s="120"/>
      <c r="B77" s="121"/>
      <c r="C77" s="122"/>
      <c r="D77" s="122"/>
      <c r="E77" s="122"/>
      <c r="F77" s="122"/>
      <c r="G77" s="122"/>
      <c r="H77" s="122"/>
      <c r="I77" s="142"/>
      <c r="J77" s="122"/>
      <c r="K77" s="122"/>
      <c r="L77" s="94"/>
      <c r="M77"/>
      <c r="N77"/>
      <c r="O77"/>
      <c r="P77"/>
      <c r="Q77"/>
      <c r="R77"/>
      <c r="S77"/>
      <c r="T77"/>
      <c r="U77"/>
      <c r="V77"/>
      <c r="W77" s="94"/>
      <c r="X77" s="180"/>
      <c r="Y77" s="94"/>
      <c r="Z77" s="94"/>
      <c r="AA77" s="94"/>
      <c r="AB77" s="94"/>
      <c r="AC77" s="94"/>
      <c r="AD77" s="94"/>
      <c r="AE77" s="94"/>
      <c r="AF77" s="94"/>
      <c r="AG77" s="94"/>
      <c r="AH77" s="94"/>
      <c r="AI77" s="94"/>
      <c r="AJ77" s="94"/>
      <c r="AK77" s="94"/>
      <c r="AL77" s="94"/>
      <c r="AM77" s="94"/>
      <c r="AN77" s="94"/>
      <c r="AO77" s="94"/>
      <c r="AP77" s="94"/>
      <c r="AQ77" s="94"/>
      <c r="AR77" s="94"/>
      <c r="AS77" s="94"/>
      <c r="AT77" s="94"/>
      <c r="AU77" s="94"/>
      <c r="AV77" s="94"/>
      <c r="AW77" s="94"/>
      <c r="AX77" s="94"/>
    </row>
    <row r="78" spans="1:50" s="95" customFormat="1" ht="14.25">
      <c r="A78" s="120"/>
      <c r="B78" s="121"/>
      <c r="C78" s="122"/>
      <c r="D78" s="122"/>
      <c r="E78" s="122"/>
      <c r="F78" s="122"/>
      <c r="G78" s="122"/>
      <c r="H78" s="122"/>
      <c r="I78" s="142"/>
      <c r="J78" s="122"/>
      <c r="K78" s="122"/>
      <c r="L78" s="94"/>
      <c r="M78"/>
      <c r="N78"/>
      <c r="O78"/>
      <c r="P78"/>
      <c r="Q78"/>
      <c r="R78"/>
      <c r="S78"/>
      <c r="T78"/>
      <c r="U78"/>
      <c r="V78"/>
      <c r="W78" s="94"/>
      <c r="X78" s="180"/>
      <c r="Y78" s="94"/>
      <c r="Z78" s="94"/>
      <c r="AA78" s="94"/>
      <c r="AB78" s="94"/>
      <c r="AC78" s="94"/>
      <c r="AD78" s="94"/>
      <c r="AE78" s="94"/>
      <c r="AF78" s="94"/>
      <c r="AG78" s="94"/>
      <c r="AH78" s="94"/>
      <c r="AI78" s="94"/>
      <c r="AJ78" s="94"/>
      <c r="AK78" s="94"/>
      <c r="AL78" s="94"/>
      <c r="AM78" s="94"/>
      <c r="AN78" s="94"/>
      <c r="AO78" s="94"/>
      <c r="AP78" s="94"/>
      <c r="AQ78" s="94"/>
      <c r="AR78" s="94"/>
      <c r="AS78" s="94"/>
      <c r="AT78" s="94"/>
      <c r="AU78" s="94"/>
      <c r="AV78" s="94"/>
      <c r="AW78" s="94"/>
      <c r="AX78" s="94"/>
    </row>
    <row r="79" spans="1:50" s="95" customFormat="1" ht="14.25">
      <c r="A79" s="120"/>
      <c r="B79" s="121"/>
      <c r="C79" s="122"/>
      <c r="D79" s="122"/>
      <c r="E79" s="122"/>
      <c r="F79" s="122"/>
      <c r="G79" s="122"/>
      <c r="H79" s="122"/>
      <c r="I79" s="142"/>
      <c r="J79" s="122"/>
      <c r="K79" s="122"/>
      <c r="L79" s="94"/>
      <c r="M79"/>
      <c r="N79"/>
      <c r="O79"/>
      <c r="P79"/>
      <c r="Q79"/>
      <c r="R79"/>
      <c r="S79"/>
      <c r="T79"/>
      <c r="U79"/>
      <c r="V79"/>
      <c r="W79" s="94"/>
      <c r="X79" s="180"/>
      <c r="Y79" s="94"/>
      <c r="Z79" s="94"/>
      <c r="AA79" s="94"/>
      <c r="AB79" s="94"/>
      <c r="AC79" s="94"/>
      <c r="AD79" s="94"/>
      <c r="AE79" s="94"/>
      <c r="AF79" s="94"/>
      <c r="AG79" s="94"/>
      <c r="AH79" s="94"/>
      <c r="AI79" s="94"/>
      <c r="AJ79" s="94"/>
      <c r="AK79" s="94"/>
      <c r="AL79" s="94"/>
      <c r="AM79" s="94"/>
      <c r="AN79" s="94"/>
      <c r="AO79" s="94"/>
      <c r="AP79" s="94"/>
      <c r="AQ79" s="94"/>
      <c r="AR79" s="94"/>
      <c r="AS79" s="94"/>
      <c r="AT79" s="94"/>
      <c r="AU79" s="94"/>
      <c r="AV79" s="94"/>
      <c r="AW79" s="94"/>
      <c r="AX79" s="94"/>
    </row>
    <row r="80" spans="1:50" s="95" customFormat="1" ht="14.25">
      <c r="A80" s="120"/>
      <c r="B80" s="121"/>
      <c r="C80" s="122"/>
      <c r="D80" s="122"/>
      <c r="E80" s="122"/>
      <c r="F80" s="122"/>
      <c r="G80" s="122"/>
      <c r="H80" s="122"/>
      <c r="I80" s="142"/>
      <c r="J80" s="122"/>
      <c r="K80" s="122"/>
      <c r="L80" s="94"/>
      <c r="M80"/>
      <c r="N80"/>
      <c r="O80"/>
      <c r="P80"/>
      <c r="Q80"/>
      <c r="R80"/>
      <c r="S80"/>
      <c r="T80"/>
      <c r="U80"/>
      <c r="V80"/>
      <c r="W80" s="94"/>
      <c r="X80" s="180"/>
      <c r="Y80" s="94"/>
      <c r="Z80" s="94"/>
      <c r="AA80" s="94"/>
      <c r="AB80" s="94"/>
      <c r="AC80" s="94"/>
      <c r="AD80" s="94"/>
      <c r="AE80" s="94"/>
      <c r="AF80" s="94"/>
      <c r="AG80" s="94"/>
      <c r="AH80" s="94"/>
      <c r="AI80" s="94"/>
      <c r="AJ80" s="94"/>
      <c r="AK80" s="94"/>
      <c r="AL80" s="94"/>
      <c r="AM80" s="94"/>
      <c r="AN80" s="94"/>
      <c r="AO80" s="94"/>
      <c r="AP80" s="94"/>
      <c r="AQ80" s="94"/>
      <c r="AR80" s="94"/>
      <c r="AS80" s="94"/>
      <c r="AT80" s="94"/>
      <c r="AU80" s="94"/>
      <c r="AV80" s="94"/>
      <c r="AW80" s="94"/>
      <c r="AX80" s="94"/>
    </row>
    <row r="81" spans="1:51" s="95" customFormat="1" ht="14.25">
      <c r="A81" s="120"/>
      <c r="B81" s="121"/>
      <c r="C81" s="122"/>
      <c r="D81" s="122"/>
      <c r="E81" s="122"/>
      <c r="F81" s="122"/>
      <c r="G81" s="122"/>
      <c r="H81" s="122"/>
      <c r="I81" s="142"/>
      <c r="J81" s="122"/>
      <c r="K81" s="122"/>
      <c r="L81" s="94"/>
      <c r="M81"/>
      <c r="N81"/>
      <c r="O81"/>
      <c r="P81"/>
      <c r="Q81"/>
      <c r="R81"/>
      <c r="S81"/>
      <c r="T81"/>
      <c r="U81"/>
      <c r="V81"/>
      <c r="W81" s="94"/>
      <c r="X81" s="180"/>
      <c r="Y81" s="94"/>
      <c r="Z81" s="94"/>
      <c r="AA81" s="94"/>
      <c r="AB81" s="94"/>
      <c r="AC81" s="94"/>
      <c r="AD81" s="94"/>
      <c r="AE81" s="94"/>
      <c r="AF81" s="94"/>
      <c r="AG81" s="94"/>
      <c r="AH81" s="94"/>
      <c r="AI81" s="94"/>
      <c r="AJ81" s="94"/>
      <c r="AK81" s="94"/>
      <c r="AL81" s="94"/>
      <c r="AM81" s="94"/>
      <c r="AN81" s="94"/>
      <c r="AO81" s="94"/>
      <c r="AP81" s="94"/>
      <c r="AQ81" s="94"/>
      <c r="AR81" s="94"/>
      <c r="AS81" s="94"/>
      <c r="AT81" s="94"/>
      <c r="AU81" s="94"/>
      <c r="AV81" s="94"/>
      <c r="AW81" s="94"/>
      <c r="AX81" s="94"/>
    </row>
    <row r="82" spans="1:51" s="95" customFormat="1" ht="14.25">
      <c r="A82" s="120"/>
      <c r="B82" s="121"/>
      <c r="C82" s="122"/>
      <c r="D82" s="122"/>
      <c r="E82" s="122"/>
      <c r="F82" s="122"/>
      <c r="G82" s="122"/>
      <c r="H82" s="122"/>
      <c r="I82" s="142"/>
      <c r="J82" s="122"/>
      <c r="K82" s="122"/>
      <c r="L82" s="94"/>
      <c r="M82"/>
      <c r="N82"/>
      <c r="O82"/>
      <c r="P82"/>
      <c r="Q82"/>
      <c r="R82"/>
      <c r="S82"/>
      <c r="T82"/>
      <c r="U82"/>
      <c r="V82"/>
      <c r="W82" s="94"/>
      <c r="X82" s="180"/>
      <c r="Y82" s="94"/>
      <c r="Z82" s="94"/>
      <c r="AA82" s="94"/>
      <c r="AB82" s="94"/>
      <c r="AC82" s="94"/>
      <c r="AD82" s="94"/>
      <c r="AE82" s="94"/>
      <c r="AF82" s="94"/>
      <c r="AG82" s="94"/>
      <c r="AH82" s="94"/>
      <c r="AI82" s="94"/>
      <c r="AJ82" s="94"/>
      <c r="AK82" s="94"/>
      <c r="AL82" s="94"/>
      <c r="AM82" s="94"/>
      <c r="AN82" s="94"/>
      <c r="AO82" s="94"/>
      <c r="AP82" s="94"/>
      <c r="AQ82" s="94"/>
      <c r="AR82" s="94"/>
      <c r="AS82" s="94"/>
      <c r="AT82" s="94"/>
      <c r="AU82" s="94"/>
      <c r="AV82" s="94"/>
      <c r="AW82" s="94"/>
      <c r="AX82" s="94"/>
    </row>
    <row r="83" spans="1:51" s="95" customFormat="1" ht="14.25">
      <c r="A83" s="120"/>
      <c r="B83" s="121"/>
      <c r="C83" s="122"/>
      <c r="D83" s="122"/>
      <c r="E83" s="122"/>
      <c r="F83" s="122"/>
      <c r="G83" s="122"/>
      <c r="H83" s="122"/>
      <c r="I83" s="142"/>
      <c r="J83" s="122"/>
      <c r="K83" s="122"/>
      <c r="L83" s="94"/>
      <c r="M83"/>
      <c r="N83"/>
      <c r="O83"/>
      <c r="P83"/>
      <c r="Q83"/>
      <c r="R83"/>
      <c r="S83"/>
      <c r="T83"/>
      <c r="U83"/>
      <c r="V83"/>
      <c r="W83" s="94"/>
      <c r="X83" s="180"/>
      <c r="Y83" s="94"/>
      <c r="Z83" s="94"/>
      <c r="AA83" s="94"/>
      <c r="AB83" s="94"/>
      <c r="AC83" s="94"/>
      <c r="AD83" s="94"/>
      <c r="AE83" s="94"/>
      <c r="AF83" s="94"/>
      <c r="AG83" s="94"/>
      <c r="AH83" s="94"/>
      <c r="AI83" s="94"/>
      <c r="AJ83" s="94"/>
      <c r="AK83" s="94"/>
      <c r="AL83" s="94"/>
      <c r="AM83" s="94"/>
      <c r="AN83" s="94"/>
      <c r="AO83" s="94"/>
      <c r="AP83" s="94"/>
      <c r="AQ83" s="94"/>
      <c r="AR83" s="94"/>
      <c r="AS83" s="94"/>
      <c r="AT83" s="94"/>
      <c r="AU83" s="94"/>
      <c r="AV83" s="94"/>
      <c r="AW83" s="94"/>
      <c r="AX83" s="94"/>
    </row>
    <row r="84" spans="1:51" s="95" customFormat="1" ht="14.25">
      <c r="A84" s="120"/>
      <c r="B84" s="121"/>
      <c r="C84" s="122"/>
      <c r="D84" s="122"/>
      <c r="E84" s="122"/>
      <c r="F84" s="122"/>
      <c r="G84" s="122"/>
      <c r="H84" s="122"/>
      <c r="I84" s="142"/>
      <c r="J84" s="122"/>
      <c r="K84" s="122"/>
      <c r="L84" s="94"/>
      <c r="M84"/>
      <c r="N84"/>
      <c r="O84"/>
      <c r="P84"/>
      <c r="Q84"/>
      <c r="R84"/>
      <c r="S84"/>
      <c r="T84"/>
      <c r="U84"/>
      <c r="V84"/>
      <c r="W84" s="94"/>
      <c r="X84" s="180"/>
      <c r="Y84" s="94"/>
      <c r="Z84" s="94"/>
      <c r="AA84" s="94"/>
      <c r="AB84" s="94"/>
      <c r="AC84" s="94"/>
      <c r="AD84" s="94"/>
      <c r="AE84" s="94"/>
      <c r="AF84" s="94"/>
      <c r="AG84" s="94"/>
      <c r="AH84" s="94"/>
      <c r="AI84" s="94"/>
      <c r="AJ84" s="94"/>
      <c r="AK84" s="94"/>
      <c r="AL84" s="94"/>
      <c r="AM84" s="94"/>
      <c r="AN84" s="94"/>
      <c r="AO84" s="94"/>
      <c r="AP84" s="94"/>
      <c r="AQ84" s="94"/>
      <c r="AR84" s="94"/>
      <c r="AS84" s="94"/>
      <c r="AT84" s="94"/>
      <c r="AU84" s="94"/>
      <c r="AV84" s="94"/>
      <c r="AW84" s="94"/>
      <c r="AX84" s="94"/>
    </row>
    <row r="85" spans="1:51" s="95" customFormat="1" ht="14.25">
      <c r="A85" s="120"/>
      <c r="B85" s="121"/>
      <c r="C85" s="122"/>
      <c r="D85" s="122"/>
      <c r="E85" s="122"/>
      <c r="F85" s="122"/>
      <c r="G85" s="122"/>
      <c r="H85" s="122"/>
      <c r="I85" s="142"/>
      <c r="J85" s="122"/>
      <c r="K85" s="122"/>
      <c r="L85" s="94"/>
      <c r="M85"/>
      <c r="N85"/>
      <c r="O85"/>
      <c r="P85"/>
      <c r="Q85"/>
      <c r="R85"/>
      <c r="S85"/>
      <c r="T85"/>
      <c r="U85"/>
      <c r="V85"/>
      <c r="W85" s="94"/>
      <c r="X85" s="180"/>
      <c r="Y85" s="94"/>
      <c r="Z85" s="94"/>
      <c r="AA85" s="94"/>
      <c r="AB85" s="94"/>
      <c r="AC85" s="94"/>
      <c r="AD85" s="94"/>
      <c r="AE85" s="94"/>
      <c r="AF85" s="94"/>
      <c r="AG85" s="94"/>
      <c r="AH85" s="94"/>
      <c r="AI85" s="94"/>
      <c r="AJ85" s="94"/>
      <c r="AK85" s="94"/>
      <c r="AL85" s="94"/>
      <c r="AM85" s="94"/>
      <c r="AN85" s="94"/>
      <c r="AO85" s="94"/>
      <c r="AP85" s="94"/>
      <c r="AQ85" s="94"/>
      <c r="AR85" s="94"/>
      <c r="AS85" s="94"/>
      <c r="AT85" s="94"/>
      <c r="AU85" s="94"/>
      <c r="AV85" s="94"/>
      <c r="AW85" s="94"/>
      <c r="AX85" s="94"/>
    </row>
    <row r="86" spans="1:51" s="95" customFormat="1" ht="14.25">
      <c r="A86" s="120"/>
      <c r="B86" s="121"/>
      <c r="C86" s="122"/>
      <c r="D86" s="122"/>
      <c r="E86" s="122"/>
      <c r="F86" s="122"/>
      <c r="G86" s="122"/>
      <c r="H86" s="122"/>
      <c r="I86" s="142"/>
      <c r="J86" s="122"/>
      <c r="K86" s="122"/>
      <c r="L86" s="94"/>
      <c r="M86"/>
      <c r="N86"/>
      <c r="O86"/>
      <c r="P86"/>
      <c r="Q86"/>
      <c r="R86"/>
      <c r="S86"/>
      <c r="T86"/>
      <c r="U86"/>
      <c r="V86"/>
      <c r="W86" s="94"/>
      <c r="X86" s="180"/>
      <c r="Y86" s="94"/>
      <c r="Z86" s="94"/>
      <c r="AA86" s="94"/>
      <c r="AB86" s="94"/>
      <c r="AC86" s="94"/>
      <c r="AD86" s="94"/>
      <c r="AE86" s="94"/>
      <c r="AF86" s="94"/>
      <c r="AG86" s="94"/>
      <c r="AH86" s="94"/>
      <c r="AI86" s="94"/>
      <c r="AJ86" s="94"/>
      <c r="AK86" s="94"/>
      <c r="AL86" s="94"/>
      <c r="AM86" s="94"/>
      <c r="AN86" s="94"/>
      <c r="AO86" s="94"/>
      <c r="AP86" s="94"/>
      <c r="AQ86" s="94"/>
      <c r="AR86" s="94"/>
      <c r="AS86" s="94"/>
      <c r="AT86" s="94"/>
      <c r="AU86" s="94"/>
      <c r="AV86" s="94"/>
      <c r="AW86" s="94"/>
      <c r="AX86" s="94"/>
    </row>
    <row r="87" spans="1:51" s="95" customFormat="1" ht="14.25">
      <c r="A87" s="120"/>
      <c r="B87" s="121"/>
      <c r="C87" s="122"/>
      <c r="D87" s="122"/>
      <c r="E87" s="122"/>
      <c r="F87" s="122"/>
      <c r="G87" s="122"/>
      <c r="H87" s="122"/>
      <c r="I87" s="63"/>
      <c r="J87" s="122"/>
      <c r="K87" s="122"/>
      <c r="L87" s="94"/>
      <c r="M87"/>
      <c r="N87"/>
      <c r="O87"/>
      <c r="P87"/>
      <c r="Q87"/>
      <c r="R87"/>
      <c r="S87"/>
      <c r="T87"/>
      <c r="U87"/>
      <c r="V87"/>
      <c r="W87" s="94"/>
      <c r="X87" s="180"/>
      <c r="Y87" s="94"/>
      <c r="Z87" s="94"/>
      <c r="AA87" s="94"/>
      <c r="AB87" s="94"/>
      <c r="AC87" s="94"/>
      <c r="AD87" s="94"/>
      <c r="AE87" s="94"/>
      <c r="AF87" s="94"/>
      <c r="AG87" s="94"/>
      <c r="AH87" s="94"/>
      <c r="AI87" s="94"/>
      <c r="AJ87" s="94"/>
      <c r="AK87" s="94"/>
      <c r="AL87" s="94"/>
      <c r="AM87" s="94"/>
      <c r="AN87" s="94"/>
      <c r="AO87" s="94"/>
      <c r="AP87" s="94"/>
      <c r="AQ87" s="94"/>
      <c r="AR87" s="94"/>
      <c r="AS87" s="94"/>
      <c r="AT87" s="94"/>
      <c r="AU87" s="94"/>
      <c r="AV87" s="94"/>
      <c r="AW87" s="94"/>
      <c r="AX87" s="94"/>
    </row>
    <row r="88" spans="1:51" s="95" customFormat="1" ht="14.25">
      <c r="A88" s="120"/>
      <c r="B88" s="121"/>
      <c r="C88" s="122"/>
      <c r="D88" s="122"/>
      <c r="E88" s="122"/>
      <c r="F88" s="122"/>
      <c r="G88" s="122"/>
      <c r="H88" s="122"/>
      <c r="I88" s="63"/>
      <c r="J88" s="122"/>
      <c r="K88" s="122"/>
      <c r="L88" s="94"/>
      <c r="M88"/>
      <c r="N88"/>
      <c r="O88"/>
      <c r="P88"/>
      <c r="Q88"/>
      <c r="R88"/>
      <c r="S88"/>
      <c r="T88"/>
      <c r="U88"/>
      <c r="V88"/>
      <c r="W88" s="94"/>
      <c r="X88" s="180"/>
      <c r="Y88" s="94"/>
      <c r="Z88" s="94"/>
      <c r="AA88" s="94"/>
      <c r="AB88" s="94"/>
      <c r="AC88" s="94"/>
      <c r="AD88" s="94"/>
      <c r="AE88" s="94"/>
      <c r="AF88" s="94"/>
      <c r="AG88" s="94"/>
      <c r="AH88" s="94"/>
      <c r="AI88" s="94"/>
      <c r="AJ88" s="94"/>
      <c r="AK88" s="94"/>
      <c r="AL88" s="94"/>
      <c r="AM88" s="94"/>
      <c r="AN88" s="94"/>
      <c r="AO88" s="94"/>
      <c r="AP88" s="94"/>
      <c r="AQ88" s="94"/>
      <c r="AR88" s="94"/>
      <c r="AS88" s="94"/>
      <c r="AT88" s="94"/>
      <c r="AU88" s="94"/>
      <c r="AV88" s="94"/>
      <c r="AW88" s="94"/>
      <c r="AX88" s="94"/>
    </row>
    <row r="89" spans="1:51" s="95" customFormat="1" ht="14.25">
      <c r="A89" s="120"/>
      <c r="B89" s="121"/>
      <c r="C89" s="122"/>
      <c r="D89" s="122"/>
      <c r="E89" s="122"/>
      <c r="F89" s="122"/>
      <c r="G89" s="122"/>
      <c r="H89" s="122"/>
      <c r="I89" s="63"/>
      <c r="J89" s="122"/>
      <c r="K89" s="122"/>
      <c r="L89" s="94"/>
      <c r="M89"/>
      <c r="N89"/>
      <c r="O89"/>
      <c r="P89"/>
      <c r="Q89"/>
      <c r="R89"/>
      <c r="S89"/>
      <c r="T89"/>
      <c r="U89"/>
      <c r="V89"/>
      <c r="W89" s="94"/>
      <c r="X89" s="180"/>
      <c r="Y89" s="94"/>
      <c r="Z89" s="94"/>
      <c r="AA89" s="94"/>
      <c r="AB89" s="94"/>
      <c r="AC89" s="94"/>
      <c r="AD89" s="94"/>
      <c r="AE89" s="94"/>
      <c r="AF89" s="94"/>
      <c r="AG89" s="94"/>
      <c r="AH89" s="94"/>
      <c r="AI89" s="94"/>
      <c r="AJ89" s="94"/>
      <c r="AK89" s="94"/>
      <c r="AL89" s="94"/>
      <c r="AM89" s="94"/>
      <c r="AN89" s="94"/>
      <c r="AO89" s="94"/>
      <c r="AP89" s="94"/>
      <c r="AQ89" s="94"/>
      <c r="AR89" s="94"/>
      <c r="AS89" s="94"/>
      <c r="AT89" s="94"/>
      <c r="AU89" s="94"/>
      <c r="AV89" s="94"/>
      <c r="AW89" s="94"/>
      <c r="AX89" s="94"/>
    </row>
    <row r="90" spans="1:51" s="95" customFormat="1" ht="14.25">
      <c r="A90" s="120"/>
      <c r="B90" s="121"/>
      <c r="C90" s="122"/>
      <c r="D90" s="122"/>
      <c r="E90" s="122"/>
      <c r="F90" s="122"/>
      <c r="G90" s="122"/>
      <c r="H90" s="122"/>
      <c r="I90" s="63"/>
      <c r="J90" s="122"/>
      <c r="K90" s="122"/>
      <c r="L90" s="94"/>
      <c r="M90"/>
      <c r="N90"/>
      <c r="O90"/>
      <c r="P90"/>
      <c r="Q90"/>
      <c r="R90"/>
      <c r="S90"/>
      <c r="T90"/>
      <c r="U90"/>
      <c r="V90"/>
      <c r="W90" s="94"/>
      <c r="X90" s="180"/>
      <c r="Y90" s="94"/>
      <c r="Z90" s="94"/>
      <c r="AA90" s="94"/>
      <c r="AB90" s="94"/>
      <c r="AC90" s="94"/>
      <c r="AD90" s="94"/>
      <c r="AE90" s="94"/>
      <c r="AF90" s="94"/>
      <c r="AG90" s="94"/>
      <c r="AH90" s="94"/>
      <c r="AI90" s="94"/>
      <c r="AJ90" s="94"/>
      <c r="AK90" s="94"/>
      <c r="AL90" s="94"/>
      <c r="AM90" s="94"/>
      <c r="AN90" s="94"/>
      <c r="AO90" s="94"/>
      <c r="AP90" s="94"/>
      <c r="AQ90" s="94"/>
      <c r="AR90" s="94"/>
      <c r="AS90" s="94"/>
      <c r="AT90" s="94"/>
      <c r="AU90" s="94"/>
      <c r="AV90" s="94"/>
      <c r="AW90" s="94"/>
      <c r="AX90" s="94"/>
    </row>
    <row r="91" spans="1:51" s="95" customFormat="1" ht="14.25">
      <c r="A91" s="120"/>
      <c r="B91" s="121"/>
      <c r="C91" s="122"/>
      <c r="D91" s="122"/>
      <c r="E91" s="122"/>
      <c r="F91" s="122"/>
      <c r="G91" s="122"/>
      <c r="H91" s="122"/>
      <c r="I91" s="63"/>
      <c r="J91" s="122"/>
      <c r="K91" s="122"/>
      <c r="L91" s="94"/>
      <c r="M91"/>
      <c r="N91"/>
      <c r="O91"/>
      <c r="P91"/>
      <c r="Q91"/>
      <c r="R91"/>
      <c r="S91"/>
      <c r="T91"/>
      <c r="U91"/>
      <c r="V91"/>
      <c r="W91" s="94"/>
      <c r="X91" s="180"/>
      <c r="Y91" s="94"/>
      <c r="Z91" s="94"/>
      <c r="AA91" s="94"/>
      <c r="AB91" s="94"/>
      <c r="AC91" s="94"/>
      <c r="AD91" s="94"/>
      <c r="AE91" s="94"/>
      <c r="AF91" s="94"/>
      <c r="AG91" s="94"/>
      <c r="AH91" s="94"/>
      <c r="AI91" s="94"/>
      <c r="AJ91" s="94"/>
      <c r="AK91" s="94"/>
      <c r="AL91" s="94"/>
      <c r="AM91" s="94"/>
      <c r="AN91" s="94"/>
      <c r="AO91" s="94"/>
      <c r="AP91" s="94"/>
      <c r="AQ91" s="94"/>
      <c r="AR91" s="94"/>
      <c r="AS91" s="94"/>
      <c r="AT91" s="94"/>
      <c r="AU91" s="94"/>
      <c r="AV91" s="94"/>
      <c r="AW91" s="94"/>
      <c r="AX91" s="94"/>
    </row>
    <row r="92" spans="1:51" s="95" customFormat="1" ht="14.25">
      <c r="A92" s="120"/>
      <c r="B92" s="121"/>
      <c r="C92" s="122"/>
      <c r="D92" s="122"/>
      <c r="E92" s="122"/>
      <c r="F92" s="122"/>
      <c r="G92" s="122"/>
      <c r="H92" s="122"/>
      <c r="I92" s="63"/>
      <c r="J92" s="122"/>
      <c r="K92" s="122"/>
      <c r="L92" s="94"/>
      <c r="M92"/>
      <c r="N92"/>
      <c r="O92"/>
      <c r="P92"/>
      <c r="Q92"/>
      <c r="R92"/>
      <c r="S92"/>
      <c r="T92"/>
      <c r="U92"/>
      <c r="V92"/>
      <c r="W92" s="94"/>
      <c r="X92" s="180"/>
      <c r="Y92" s="94"/>
      <c r="Z92" s="94"/>
      <c r="AA92" s="94"/>
      <c r="AB92" s="94"/>
      <c r="AC92" s="94"/>
      <c r="AD92" s="94"/>
      <c r="AE92" s="94"/>
      <c r="AF92" s="94"/>
      <c r="AG92" s="94"/>
      <c r="AH92" s="94"/>
      <c r="AI92" s="94"/>
      <c r="AJ92" s="94"/>
      <c r="AK92" s="94"/>
      <c r="AL92" s="94"/>
      <c r="AM92" s="94"/>
      <c r="AN92" s="94"/>
      <c r="AO92" s="94"/>
      <c r="AP92" s="94"/>
      <c r="AQ92" s="94"/>
      <c r="AR92" s="94"/>
      <c r="AS92" s="94"/>
      <c r="AT92" s="94"/>
      <c r="AU92" s="94"/>
      <c r="AV92" s="94"/>
      <c r="AW92" s="94"/>
      <c r="AX92" s="94"/>
    </row>
    <row r="93" spans="1:51" s="95" customFormat="1" ht="14.25">
      <c r="A93" s="120"/>
      <c r="B93" s="121"/>
      <c r="C93" s="122"/>
      <c r="D93" s="122"/>
      <c r="E93" s="122"/>
      <c r="F93" s="122"/>
      <c r="G93" s="122"/>
      <c r="H93" s="122"/>
      <c r="I93" s="63"/>
      <c r="J93" s="122"/>
      <c r="K93" s="122"/>
      <c r="L93" s="94"/>
      <c r="M93"/>
      <c r="N93"/>
      <c r="O93"/>
      <c r="P93"/>
      <c r="Q93"/>
      <c r="R93"/>
      <c r="S93"/>
      <c r="T93"/>
      <c r="U93"/>
      <c r="V93"/>
      <c r="W93" s="94"/>
      <c r="X93" s="180"/>
      <c r="Y93" s="94"/>
      <c r="Z93" s="94"/>
      <c r="AA93" s="94"/>
      <c r="AB93" s="94"/>
      <c r="AC93" s="94"/>
      <c r="AD93" s="94"/>
      <c r="AE93" s="94"/>
      <c r="AF93" s="94"/>
      <c r="AG93" s="94"/>
      <c r="AH93" s="94"/>
      <c r="AI93" s="94"/>
      <c r="AJ93" s="94"/>
      <c r="AK93" s="94"/>
      <c r="AL93" s="94"/>
      <c r="AM93" s="94"/>
      <c r="AN93" s="94"/>
      <c r="AO93" s="94"/>
      <c r="AP93" s="94"/>
      <c r="AQ93" s="94"/>
      <c r="AR93" s="94"/>
      <c r="AS93" s="94"/>
      <c r="AT93" s="94"/>
      <c r="AU93" s="94"/>
      <c r="AV93" s="94"/>
      <c r="AW93" s="94"/>
      <c r="AX93" s="94"/>
    </row>
    <row r="94" spans="1:51" ht="14.25">
      <c r="I94" s="63"/>
      <c r="L94" s="74"/>
      <c r="AY94" s="75"/>
    </row>
    <row r="95" spans="1:51">
      <c r="L95" s="74"/>
      <c r="AY95" s="75"/>
    </row>
    <row r="96" spans="1:51">
      <c r="L96" s="74"/>
      <c r="AY96" s="75"/>
    </row>
    <row r="97" spans="12:51">
      <c r="L97" s="74"/>
      <c r="AY97" s="75"/>
    </row>
    <row r="98" spans="12:51">
      <c r="L98" s="74"/>
      <c r="AY98" s="75"/>
    </row>
    <row r="99" spans="12:51">
      <c r="L99" s="74"/>
      <c r="AY99" s="75"/>
    </row>
    <row r="100" spans="12:51">
      <c r="L100" s="74"/>
      <c r="AY100" s="75"/>
    </row>
    <row r="101" spans="12:51">
      <c r="L101" s="74"/>
      <c r="AY101" s="75"/>
    </row>
    <row r="102" spans="12:51">
      <c r="L102" s="74"/>
      <c r="AY102" s="75"/>
    </row>
    <row r="103" spans="12:51">
      <c r="L103" s="74"/>
      <c r="AY103" s="75"/>
    </row>
    <row r="104" spans="12:51">
      <c r="L104" s="74"/>
      <c r="AY104" s="75"/>
    </row>
    <row r="105" spans="12:51">
      <c r="L105" s="74"/>
      <c r="AY105" s="75"/>
    </row>
    <row r="106" spans="12:51">
      <c r="L106" s="74"/>
      <c r="AY106" s="75"/>
    </row>
    <row r="107" spans="12:51">
      <c r="L107" s="74"/>
      <c r="AY107" s="75"/>
    </row>
    <row r="108" spans="12:51">
      <c r="L108" s="74"/>
      <c r="AY108" s="75"/>
    </row>
    <row r="109" spans="12:51">
      <c r="L109" s="74"/>
      <c r="AY109" s="75"/>
    </row>
    <row r="110" spans="12:51">
      <c r="L110" s="74"/>
      <c r="AY110" s="75"/>
    </row>
  </sheetData>
  <phoneticPr fontId="31" type="noConversion"/>
  <pageMargins left="1.1299999999999999" right="0" top="0.98425196850393704" bottom="0.78740157480314965" header="0.39370078740157483" footer="0.39370078740157483"/>
  <pageSetup paperSize="9" scale="78" fitToHeight="7" orientation="portrait" verticalDpi="597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271D2-757F-42F7-BDF5-8766D5401A19}">
  <sheetPr>
    <tabColor indexed="43"/>
    <pageSetUpPr fitToPage="1"/>
  </sheetPr>
  <dimension ref="A1:J47"/>
  <sheetViews>
    <sheetView showGridLines="0" view="pageBreakPreview" zoomScale="60" zoomScaleNormal="85" workbookViewId="0">
      <selection activeCell="B40" sqref="B40:B42"/>
    </sheetView>
  </sheetViews>
  <sheetFormatPr defaultColWidth="8.85546875" defaultRowHeight="12.75"/>
  <cols>
    <col min="1" max="1" width="57.5703125" style="20" bestFit="1" customWidth="1"/>
    <col min="2" max="2" width="20" style="3" customWidth="1"/>
    <col min="3" max="3" width="24.85546875" style="3" customWidth="1"/>
    <col min="4" max="4" width="19.85546875" style="3" customWidth="1"/>
    <col min="5" max="5" width="26.5703125" style="3" customWidth="1"/>
    <col min="6" max="6" width="14" style="3" bestFit="1" customWidth="1"/>
    <col min="7" max="7" width="19.7109375" style="4" bestFit="1" customWidth="1"/>
    <col min="8" max="8" width="26.5703125" style="5" bestFit="1" customWidth="1"/>
    <col min="9" max="9" width="18.85546875" style="3" bestFit="1" customWidth="1"/>
    <col min="10" max="10" width="14.7109375" style="3" bestFit="1" customWidth="1"/>
    <col min="11" max="16384" width="8.85546875" style="3"/>
  </cols>
  <sheetData>
    <row r="1" spans="1:10" ht="16.5" thickBot="1">
      <c r="A1" s="2" t="s">
        <v>541</v>
      </c>
    </row>
    <row r="2" spans="1:10" s="9" customFormat="1" ht="13.5" thickBot="1">
      <c r="A2" s="254"/>
      <c r="B2" s="256" t="s">
        <v>1</v>
      </c>
      <c r="C2" s="257"/>
      <c r="D2" s="257"/>
      <c r="E2" s="257"/>
      <c r="F2" s="257"/>
      <c r="G2" s="257"/>
      <c r="H2" s="258"/>
      <c r="I2" s="259" t="s">
        <v>2</v>
      </c>
      <c r="J2" s="8" t="s">
        <v>3</v>
      </c>
    </row>
    <row r="3" spans="1:10" s="9" customFormat="1" ht="13.5" thickBot="1">
      <c r="A3" s="255"/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6" t="s">
        <v>10</v>
      </c>
      <c r="I3" s="260"/>
      <c r="J3" s="7" t="s">
        <v>11</v>
      </c>
    </row>
    <row r="4" spans="1:10" s="12" customFormat="1">
      <c r="A4" s="139" t="s">
        <v>542</v>
      </c>
      <c r="B4" s="203">
        <f>SUM([1]VykazZmienVI_010109_311209!B23)</f>
        <v>1992000.13</v>
      </c>
      <c r="C4" s="203">
        <v>41536</v>
      </c>
      <c r="D4" s="204">
        <v>0</v>
      </c>
      <c r="E4" s="204">
        <v>0</v>
      </c>
      <c r="F4" s="204">
        <v>0</v>
      </c>
      <c r="G4" s="205">
        <v>-379158</v>
      </c>
      <c r="H4" s="205">
        <v>108684</v>
      </c>
      <c r="I4" s="204">
        <v>0</v>
      </c>
      <c r="J4" s="206">
        <f>SUM(B4:I4)</f>
        <v>1763062.13</v>
      </c>
    </row>
    <row r="5" spans="1:10" ht="13.5" thickBot="1">
      <c r="A5" s="13" t="s">
        <v>12</v>
      </c>
      <c r="B5" s="207">
        <v>0</v>
      </c>
      <c r="C5" s="207">
        <v>0</v>
      </c>
      <c r="D5" s="207">
        <v>0</v>
      </c>
      <c r="E5" s="207">
        <v>0</v>
      </c>
      <c r="F5" s="207">
        <v>0</v>
      </c>
      <c r="G5" s="208">
        <v>0</v>
      </c>
      <c r="H5" s="208">
        <v>0</v>
      </c>
      <c r="I5" s="207">
        <v>0</v>
      </c>
      <c r="J5" s="209">
        <v>0</v>
      </c>
    </row>
    <row r="6" spans="1:10" ht="16.899999999999999" customHeight="1" thickTop="1" thickBot="1">
      <c r="A6" s="14" t="s">
        <v>543</v>
      </c>
      <c r="B6" s="210">
        <v>1992000</v>
      </c>
      <c r="C6" s="211">
        <f>SUM(C4:C5)</f>
        <v>41536</v>
      </c>
      <c r="D6" s="212">
        <v>0</v>
      </c>
      <c r="E6" s="212">
        <v>0</v>
      </c>
      <c r="F6" s="212">
        <v>0</v>
      </c>
      <c r="G6" s="213">
        <f>SUM(G4)</f>
        <v>-379158</v>
      </c>
      <c r="H6" s="213">
        <f>SUM(H4:H5)</f>
        <v>108684</v>
      </c>
      <c r="I6" s="212">
        <v>0</v>
      </c>
      <c r="J6" s="214">
        <f>+J4+J5</f>
        <v>1763062.13</v>
      </c>
    </row>
    <row r="7" spans="1:10">
      <c r="A7" s="15" t="s">
        <v>13</v>
      </c>
      <c r="B7" s="215">
        <v>0</v>
      </c>
      <c r="C7" s="215">
        <v>0</v>
      </c>
      <c r="D7" s="216">
        <v>0</v>
      </c>
      <c r="E7" s="216">
        <v>0</v>
      </c>
      <c r="F7" s="216">
        <v>0</v>
      </c>
      <c r="G7" s="216">
        <v>0</v>
      </c>
      <c r="H7" s="216">
        <v>0</v>
      </c>
      <c r="I7" s="216">
        <v>0</v>
      </c>
      <c r="J7" s="217">
        <f t="shared" ref="J7:J16" si="0">SUM(B7:I7)</f>
        <v>0</v>
      </c>
    </row>
    <row r="8" spans="1:10">
      <c r="A8" s="15" t="s">
        <v>14</v>
      </c>
      <c r="B8" s="216">
        <v>0</v>
      </c>
      <c r="C8" s="216">
        <v>0</v>
      </c>
      <c r="D8" s="216">
        <v>0</v>
      </c>
      <c r="E8" s="216">
        <v>0</v>
      </c>
      <c r="F8" s="216">
        <v>0</v>
      </c>
      <c r="G8" s="216">
        <v>0</v>
      </c>
      <c r="H8" s="216">
        <v>0</v>
      </c>
      <c r="I8" s="216">
        <v>0</v>
      </c>
      <c r="J8" s="217">
        <f t="shared" si="0"/>
        <v>0</v>
      </c>
    </row>
    <row r="9" spans="1:10">
      <c r="A9" s="15" t="s">
        <v>15</v>
      </c>
      <c r="B9" s="216">
        <v>0</v>
      </c>
      <c r="C9" s="216">
        <v>0</v>
      </c>
      <c r="D9" s="216">
        <v>0</v>
      </c>
      <c r="E9" s="216">
        <v>0</v>
      </c>
      <c r="F9" s="216">
        <v>0</v>
      </c>
      <c r="G9" s="216">
        <v>0</v>
      </c>
      <c r="H9" s="216">
        <v>0</v>
      </c>
      <c r="I9" s="216">
        <v>0</v>
      </c>
      <c r="J9" s="217">
        <f t="shared" si="0"/>
        <v>0</v>
      </c>
    </row>
    <row r="10" spans="1:10">
      <c r="A10" s="15" t="s">
        <v>16</v>
      </c>
      <c r="B10" s="216">
        <v>0</v>
      </c>
      <c r="C10" s="216">
        <v>0</v>
      </c>
      <c r="D10" s="216">
        <v>0</v>
      </c>
      <c r="E10" s="216">
        <v>0</v>
      </c>
      <c r="F10" s="216">
        <v>0</v>
      </c>
      <c r="G10" s="216">
        <v>0</v>
      </c>
      <c r="H10" s="216">
        <v>0</v>
      </c>
      <c r="I10" s="216">
        <v>0</v>
      </c>
      <c r="J10" s="217">
        <f t="shared" si="0"/>
        <v>0</v>
      </c>
    </row>
    <row r="11" spans="1:10" ht="13.5" thickBot="1">
      <c r="A11" s="13" t="s">
        <v>17</v>
      </c>
      <c r="B11" s="207">
        <v>0</v>
      </c>
      <c r="C11" s="207">
        <v>0</v>
      </c>
      <c r="D11" s="207">
        <v>0</v>
      </c>
      <c r="E11" s="207">
        <v>0</v>
      </c>
      <c r="F11" s="207">
        <v>0</v>
      </c>
      <c r="G11" s="207">
        <v>0</v>
      </c>
      <c r="H11" s="207">
        <v>0</v>
      </c>
      <c r="I11" s="207">
        <v>0</v>
      </c>
      <c r="J11" s="209">
        <f t="shared" si="0"/>
        <v>0</v>
      </c>
    </row>
    <row r="12" spans="1:10" ht="26.25" thickTop="1">
      <c r="A12" s="151" t="s">
        <v>18</v>
      </c>
      <c r="B12" s="215">
        <v>0</v>
      </c>
      <c r="C12" s="215">
        <v>0</v>
      </c>
      <c r="D12" s="215">
        <v>0</v>
      </c>
      <c r="E12" s="215">
        <v>0</v>
      </c>
      <c r="F12" s="215">
        <v>0</v>
      </c>
      <c r="G12" s="215">
        <v>0</v>
      </c>
      <c r="H12" s="215">
        <v>0</v>
      </c>
      <c r="I12" s="215">
        <v>0</v>
      </c>
      <c r="J12" s="218">
        <f t="shared" si="0"/>
        <v>0</v>
      </c>
    </row>
    <row r="13" spans="1:10" ht="13.5" thickBot="1">
      <c r="A13" s="17" t="s">
        <v>19</v>
      </c>
      <c r="B13" s="207">
        <v>0</v>
      </c>
      <c r="C13" s="207">
        <v>0</v>
      </c>
      <c r="D13" s="207">
        <v>0</v>
      </c>
      <c r="E13" s="207">
        <v>0</v>
      </c>
      <c r="F13" s="207">
        <v>0</v>
      </c>
      <c r="G13" s="207">
        <v>0</v>
      </c>
      <c r="H13" s="219">
        <f>'VykazKomplexVysledku '!E55</f>
        <v>91061.570000000022</v>
      </c>
      <c r="I13" s="207">
        <v>0</v>
      </c>
      <c r="J13" s="220">
        <f t="shared" si="0"/>
        <v>91061.570000000022</v>
      </c>
    </row>
    <row r="14" spans="1:10" ht="14.25" thickTop="1" thickBot="1">
      <c r="A14" s="16" t="s">
        <v>20</v>
      </c>
      <c r="B14" s="215">
        <f>+B12+B13</f>
        <v>0</v>
      </c>
      <c r="C14" s="221">
        <f>SUM(C15:C21)</f>
        <v>10869</v>
      </c>
      <c r="D14" s="215">
        <f>+D12+D13</f>
        <v>0</v>
      </c>
      <c r="E14" s="215">
        <f>+E12+E13</f>
        <v>0</v>
      </c>
      <c r="F14" s="215">
        <f>+F12+F13</f>
        <v>0</v>
      </c>
      <c r="G14" s="207">
        <f>SUM(G15:G21)</f>
        <v>97815</v>
      </c>
      <c r="H14" s="222">
        <f>SUM(H15:H21)</f>
        <v>-108684</v>
      </c>
      <c r="I14" s="215">
        <f>+I12+I13</f>
        <v>0</v>
      </c>
      <c r="J14" s="223">
        <f>SUM(B14:I14)</f>
        <v>0</v>
      </c>
    </row>
    <row r="15" spans="1:10" ht="13.5" thickTop="1">
      <c r="A15" s="18" t="s">
        <v>21</v>
      </c>
      <c r="B15" s="216">
        <v>0</v>
      </c>
      <c r="C15" s="216">
        <v>0</v>
      </c>
      <c r="D15" s="216">
        <v>0</v>
      </c>
      <c r="E15" s="216">
        <v>0</v>
      </c>
      <c r="F15" s="216">
        <v>0</v>
      </c>
      <c r="G15" s="216">
        <v>0</v>
      </c>
      <c r="H15" s="216">
        <v>0</v>
      </c>
      <c r="I15" s="216">
        <v>0</v>
      </c>
      <c r="J15" s="217">
        <f t="shared" si="0"/>
        <v>0</v>
      </c>
    </row>
    <row r="16" spans="1:10">
      <c r="A16" s="15" t="s">
        <v>22</v>
      </c>
      <c r="B16" s="216">
        <v>0</v>
      </c>
      <c r="C16" s="216">
        <v>0</v>
      </c>
      <c r="D16" s="216">
        <v>0</v>
      </c>
      <c r="E16" s="216">
        <v>0</v>
      </c>
      <c r="F16" s="216">
        <v>0</v>
      </c>
      <c r="G16" s="216">
        <v>0</v>
      </c>
      <c r="H16" s="216">
        <v>0</v>
      </c>
      <c r="I16" s="216">
        <v>0</v>
      </c>
      <c r="J16" s="217">
        <f t="shared" si="0"/>
        <v>0</v>
      </c>
    </row>
    <row r="17" spans="1:10">
      <c r="A17" s="18" t="s">
        <v>23</v>
      </c>
      <c r="B17" s="224">
        <v>0</v>
      </c>
      <c r="C17" s="224">
        <v>0</v>
      </c>
      <c r="D17" s="224">
        <v>0</v>
      </c>
      <c r="E17" s="224">
        <v>0</v>
      </c>
      <c r="F17" s="224">
        <v>0</v>
      </c>
      <c r="G17" s="216">
        <v>0</v>
      </c>
      <c r="H17" s="216">
        <v>0</v>
      </c>
      <c r="I17" s="216">
        <v>0</v>
      </c>
      <c r="J17" s="217">
        <v>0</v>
      </c>
    </row>
    <row r="18" spans="1:10">
      <c r="A18" s="18" t="s">
        <v>24</v>
      </c>
      <c r="B18" s="224">
        <v>0</v>
      </c>
      <c r="C18" s="224">
        <v>10869</v>
      </c>
      <c r="D18" s="224">
        <v>0</v>
      </c>
      <c r="E18" s="224">
        <v>0</v>
      </c>
      <c r="F18" s="224">
        <v>0</v>
      </c>
      <c r="G18" s="225">
        <v>0</v>
      </c>
      <c r="H18" s="216">
        <v>-10869</v>
      </c>
      <c r="I18" s="216">
        <v>0</v>
      </c>
      <c r="J18" s="217">
        <f t="shared" ref="J18:J23" si="1">SUM(B18:I18)</f>
        <v>0</v>
      </c>
    </row>
    <row r="19" spans="1:10">
      <c r="A19" s="18" t="s">
        <v>522</v>
      </c>
      <c r="B19" s="224">
        <v>0</v>
      </c>
      <c r="C19" s="224">
        <v>0</v>
      </c>
      <c r="D19" s="224">
        <v>0</v>
      </c>
      <c r="E19" s="224">
        <v>0</v>
      </c>
      <c r="F19" s="224">
        <v>0</v>
      </c>
      <c r="G19" s="225">
        <v>97815</v>
      </c>
      <c r="H19" s="216">
        <v>-97815</v>
      </c>
      <c r="I19" s="216">
        <v>0</v>
      </c>
      <c r="J19" s="217">
        <v>0</v>
      </c>
    </row>
    <row r="20" spans="1:10">
      <c r="A20" s="18" t="s">
        <v>25</v>
      </c>
      <c r="B20" s="224">
        <v>0</v>
      </c>
      <c r="C20" s="224">
        <v>0</v>
      </c>
      <c r="D20" s="224">
        <v>0</v>
      </c>
      <c r="E20" s="224">
        <v>0</v>
      </c>
      <c r="F20" s="224">
        <v>0</v>
      </c>
      <c r="G20" s="225">
        <v>0</v>
      </c>
      <c r="H20" s="225">
        <v>0</v>
      </c>
      <c r="I20" s="216">
        <v>0</v>
      </c>
      <c r="J20" s="217">
        <f t="shared" si="1"/>
        <v>0</v>
      </c>
    </row>
    <row r="21" spans="1:10" ht="13.5" thickBot="1">
      <c r="A21" s="13" t="s">
        <v>26</v>
      </c>
      <c r="B21" s="207">
        <v>0</v>
      </c>
      <c r="C21" s="207">
        <v>0</v>
      </c>
      <c r="D21" s="207">
        <v>0</v>
      </c>
      <c r="E21" s="207">
        <v>0</v>
      </c>
      <c r="F21" s="207">
        <v>0</v>
      </c>
      <c r="G21" s="207">
        <v>0</v>
      </c>
      <c r="H21" s="207">
        <v>0</v>
      </c>
      <c r="I21" s="207">
        <v>0</v>
      </c>
      <c r="J21" s="209">
        <f t="shared" si="1"/>
        <v>0</v>
      </c>
    </row>
    <row r="22" spans="1:10" ht="14.25" thickTop="1" thickBot="1">
      <c r="A22" s="13" t="s">
        <v>27</v>
      </c>
      <c r="B22" s="207">
        <v>0</v>
      </c>
      <c r="C22" s="207">
        <v>0</v>
      </c>
      <c r="D22" s="207">
        <v>0</v>
      </c>
      <c r="E22" s="207">
        <v>0</v>
      </c>
      <c r="F22" s="207">
        <v>0</v>
      </c>
      <c r="G22" s="207">
        <v>0</v>
      </c>
      <c r="H22" s="207">
        <v>0</v>
      </c>
      <c r="I22" s="207">
        <v>0</v>
      </c>
      <c r="J22" s="226">
        <f t="shared" si="1"/>
        <v>0</v>
      </c>
    </row>
    <row r="23" spans="1:10" s="19" customFormat="1" ht="17.45" customHeight="1" thickTop="1" thickBot="1">
      <c r="A23" s="14" t="s">
        <v>550</v>
      </c>
      <c r="B23" s="227">
        <f t="shared" ref="B23:I23" si="2">SUM(B6:B22)-B14</f>
        <v>1992000</v>
      </c>
      <c r="C23" s="227">
        <f t="shared" si="2"/>
        <v>52405</v>
      </c>
      <c r="D23" s="227">
        <f t="shared" si="2"/>
        <v>0</v>
      </c>
      <c r="E23" s="227">
        <f t="shared" si="2"/>
        <v>0</v>
      </c>
      <c r="F23" s="227">
        <f t="shared" si="2"/>
        <v>0</v>
      </c>
      <c r="G23" s="228">
        <f>SUM(G6+G14)+G22</f>
        <v>-281343</v>
      </c>
      <c r="H23" s="228">
        <f>SUM(H6+H13+H14)</f>
        <v>91061.57</v>
      </c>
      <c r="I23" s="227">
        <f t="shared" si="2"/>
        <v>0</v>
      </c>
      <c r="J23" s="214">
        <f t="shared" si="1"/>
        <v>1854123.57</v>
      </c>
    </row>
    <row r="24" spans="1:10">
      <c r="H24" s="21"/>
    </row>
    <row r="31" spans="1:10" ht="13.15" customHeight="1">
      <c r="F31" s="22"/>
    </row>
    <row r="32" spans="1:10">
      <c r="F32" s="22"/>
    </row>
    <row r="33" spans="2:6">
      <c r="F33" s="22"/>
    </row>
    <row r="34" spans="2:6">
      <c r="F34" s="22"/>
    </row>
    <row r="35" spans="2:6" ht="4.9000000000000004" customHeight="1" thickBot="1">
      <c r="F35" s="22"/>
    </row>
    <row r="36" spans="2:6" ht="13.5" hidden="1" thickBot="1">
      <c r="F36" s="22"/>
    </row>
    <row r="37" spans="2:6" ht="13.5" hidden="1" thickBot="1">
      <c r="F37" s="22"/>
    </row>
    <row r="38" spans="2:6" ht="13.5" hidden="1" thickBot="1">
      <c r="F38" s="22"/>
    </row>
    <row r="39" spans="2:6" ht="13.5" hidden="1" thickBot="1"/>
    <row r="40" spans="2:6" ht="13.15" customHeight="1">
      <c r="B40" s="261" t="s">
        <v>551</v>
      </c>
      <c r="C40" s="263" t="s">
        <v>28</v>
      </c>
      <c r="D40" s="263" t="s">
        <v>29</v>
      </c>
      <c r="E40" s="263" t="s">
        <v>30</v>
      </c>
    </row>
    <row r="41" spans="2:6" ht="51" customHeight="1">
      <c r="B41" s="262"/>
      <c r="C41" s="264"/>
      <c r="D41" s="264"/>
      <c r="E41" s="264"/>
    </row>
    <row r="42" spans="2:6" ht="71.45" customHeight="1">
      <c r="B42" s="262"/>
      <c r="C42" s="264"/>
      <c r="D42" s="264"/>
      <c r="E42" s="264"/>
    </row>
    <row r="43" spans="2:6">
      <c r="B43" s="23"/>
      <c r="C43" s="264"/>
      <c r="D43" s="264"/>
      <c r="E43" s="264"/>
    </row>
    <row r="44" spans="2:6" ht="40.15" customHeight="1">
      <c r="B44" s="23"/>
      <c r="C44" s="264"/>
      <c r="D44" s="264"/>
      <c r="E44" s="264"/>
    </row>
    <row r="45" spans="2:6">
      <c r="B45" s="23"/>
      <c r="C45" s="264"/>
      <c r="D45" s="264"/>
      <c r="E45" s="264"/>
    </row>
    <row r="46" spans="2:6">
      <c r="B46" s="23"/>
      <c r="C46" s="264"/>
      <c r="D46" s="264"/>
      <c r="E46" s="264"/>
    </row>
    <row r="47" spans="2:6" ht="13.5" thickBot="1">
      <c r="B47" s="24"/>
      <c r="C47" s="265"/>
      <c r="D47" s="265"/>
      <c r="E47" s="265"/>
    </row>
  </sheetData>
  <mergeCells count="7">
    <mergeCell ref="A2:A3"/>
    <mergeCell ref="B2:H2"/>
    <mergeCell ref="I2:I3"/>
    <mergeCell ref="B40:B42"/>
    <mergeCell ref="C40:C47"/>
    <mergeCell ref="D40:D47"/>
    <mergeCell ref="E40:E47"/>
  </mergeCells>
  <pageMargins left="0.31496062992125984" right="0.19685039370078741" top="0.98425196850393704" bottom="0.98425196850393704" header="0.51181102362204722" footer="0.51181102362204722"/>
  <pageSetup paperSize="9" scale="60" fitToHeight="0" orientation="landscape" r:id="rId1"/>
  <headerFooter alignWithMargins="0">
    <oddFooter xml:space="preserve">&amp;CVýkaz o zmenách vo vlastnom imaní k 31.12.2017
Across Wealth Management, o.c.p., a.s. 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3"/>
    <pageSetUpPr fitToPage="1"/>
  </sheetPr>
  <dimension ref="A1:J47"/>
  <sheetViews>
    <sheetView showGridLines="0" view="pageBreakPreview" zoomScale="60" zoomScaleNormal="85" workbookViewId="0">
      <selection activeCell="B40" sqref="B40:B42"/>
    </sheetView>
  </sheetViews>
  <sheetFormatPr defaultColWidth="8.85546875" defaultRowHeight="12.75"/>
  <cols>
    <col min="1" max="1" width="57.5703125" style="20" bestFit="1" customWidth="1"/>
    <col min="2" max="2" width="20" style="3" customWidth="1"/>
    <col min="3" max="3" width="24.85546875" style="3" customWidth="1"/>
    <col min="4" max="4" width="19.85546875" style="3" customWidth="1"/>
    <col min="5" max="5" width="26.5703125" style="3" customWidth="1"/>
    <col min="6" max="6" width="14" style="3" bestFit="1" customWidth="1"/>
    <col min="7" max="7" width="19.7109375" style="4" bestFit="1" customWidth="1"/>
    <col min="8" max="8" width="26.5703125" style="5" bestFit="1" customWidth="1"/>
    <col min="9" max="9" width="18.85546875" style="3" bestFit="1" customWidth="1"/>
    <col min="10" max="10" width="14.7109375" style="3" bestFit="1" customWidth="1"/>
    <col min="11" max="16384" width="8.85546875" style="3"/>
  </cols>
  <sheetData>
    <row r="1" spans="1:10" ht="16.5" thickBot="1">
      <c r="A1" s="2" t="s">
        <v>536</v>
      </c>
    </row>
    <row r="2" spans="1:10" s="9" customFormat="1" ht="13.5" thickBot="1">
      <c r="A2" s="254"/>
      <c r="B2" s="256" t="s">
        <v>1</v>
      </c>
      <c r="C2" s="257"/>
      <c r="D2" s="257"/>
      <c r="E2" s="257"/>
      <c r="F2" s="257"/>
      <c r="G2" s="257"/>
      <c r="H2" s="258"/>
      <c r="I2" s="259" t="s">
        <v>2</v>
      </c>
      <c r="J2" s="8" t="s">
        <v>3</v>
      </c>
    </row>
    <row r="3" spans="1:10" s="9" customFormat="1" ht="13.5" thickBot="1">
      <c r="A3" s="255"/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6" t="s">
        <v>10</v>
      </c>
      <c r="I3" s="260"/>
      <c r="J3" s="7" t="s">
        <v>11</v>
      </c>
    </row>
    <row r="4" spans="1:10" s="12" customFormat="1">
      <c r="A4" s="139" t="s">
        <v>534</v>
      </c>
      <c r="B4" s="203">
        <f>SUM([1]VykazZmienVI_010109_311209!B23)</f>
        <v>1992000.13</v>
      </c>
      <c r="C4" s="203">
        <v>33756</v>
      </c>
      <c r="D4" s="204">
        <v>0</v>
      </c>
      <c r="E4" s="204">
        <v>0</v>
      </c>
      <c r="F4" s="204">
        <v>0</v>
      </c>
      <c r="G4" s="205">
        <v>-449185</v>
      </c>
      <c r="H4" s="205">
        <v>77807</v>
      </c>
      <c r="I4" s="204">
        <v>0</v>
      </c>
      <c r="J4" s="206">
        <f>SUM(B4:I4)</f>
        <v>1654378.13</v>
      </c>
    </row>
    <row r="5" spans="1:10" ht="13.5" thickBot="1">
      <c r="A5" s="13" t="s">
        <v>12</v>
      </c>
      <c r="B5" s="207">
        <v>0</v>
      </c>
      <c r="C5" s="207">
        <v>0</v>
      </c>
      <c r="D5" s="207">
        <v>0</v>
      </c>
      <c r="E5" s="207">
        <v>0</v>
      </c>
      <c r="F5" s="207">
        <v>0</v>
      </c>
      <c r="G5" s="208">
        <v>0</v>
      </c>
      <c r="H5" s="208">
        <v>0</v>
      </c>
      <c r="I5" s="207">
        <v>0</v>
      </c>
      <c r="J5" s="209">
        <v>0</v>
      </c>
    </row>
    <row r="6" spans="1:10" ht="16.899999999999999" customHeight="1" thickTop="1" thickBot="1">
      <c r="A6" s="14" t="s">
        <v>535</v>
      </c>
      <c r="B6" s="210">
        <v>1992000</v>
      </c>
      <c r="C6" s="211">
        <f>SUM(C4:C5)</f>
        <v>33756</v>
      </c>
      <c r="D6" s="212">
        <v>0</v>
      </c>
      <c r="E6" s="212">
        <v>0</v>
      </c>
      <c r="F6" s="212">
        <v>0</v>
      </c>
      <c r="G6" s="213">
        <f>SUM(G4)</f>
        <v>-449185</v>
      </c>
      <c r="H6" s="213">
        <f>SUM(H4:H5)</f>
        <v>77807</v>
      </c>
      <c r="I6" s="212">
        <v>0</v>
      </c>
      <c r="J6" s="214">
        <f>+J4+J5</f>
        <v>1654378.13</v>
      </c>
    </row>
    <row r="7" spans="1:10">
      <c r="A7" s="15" t="s">
        <v>13</v>
      </c>
      <c r="B7" s="215">
        <v>0</v>
      </c>
      <c r="C7" s="215">
        <v>0</v>
      </c>
      <c r="D7" s="216">
        <v>0</v>
      </c>
      <c r="E7" s="216">
        <v>0</v>
      </c>
      <c r="F7" s="216">
        <v>0</v>
      </c>
      <c r="G7" s="216">
        <v>0</v>
      </c>
      <c r="H7" s="216">
        <v>0</v>
      </c>
      <c r="I7" s="216">
        <v>0</v>
      </c>
      <c r="J7" s="217">
        <f t="shared" ref="J7:J16" si="0">SUM(B7:I7)</f>
        <v>0</v>
      </c>
    </row>
    <row r="8" spans="1:10">
      <c r="A8" s="15" t="s">
        <v>14</v>
      </c>
      <c r="B8" s="216">
        <v>0</v>
      </c>
      <c r="C8" s="216">
        <v>0</v>
      </c>
      <c r="D8" s="216">
        <v>0</v>
      </c>
      <c r="E8" s="216">
        <v>0</v>
      </c>
      <c r="F8" s="216">
        <v>0</v>
      </c>
      <c r="G8" s="216">
        <v>0</v>
      </c>
      <c r="H8" s="216">
        <v>0</v>
      </c>
      <c r="I8" s="216">
        <v>0</v>
      </c>
      <c r="J8" s="217">
        <f t="shared" si="0"/>
        <v>0</v>
      </c>
    </row>
    <row r="9" spans="1:10">
      <c r="A9" s="15" t="s">
        <v>15</v>
      </c>
      <c r="B9" s="216">
        <v>0</v>
      </c>
      <c r="C9" s="216">
        <v>0</v>
      </c>
      <c r="D9" s="216">
        <v>0</v>
      </c>
      <c r="E9" s="216">
        <v>0</v>
      </c>
      <c r="F9" s="216">
        <v>0</v>
      </c>
      <c r="G9" s="216">
        <v>0</v>
      </c>
      <c r="H9" s="216">
        <v>0</v>
      </c>
      <c r="I9" s="216">
        <v>0</v>
      </c>
      <c r="J9" s="217">
        <f t="shared" si="0"/>
        <v>0</v>
      </c>
    </row>
    <row r="10" spans="1:10">
      <c r="A10" s="15" t="s">
        <v>16</v>
      </c>
      <c r="B10" s="216">
        <v>0</v>
      </c>
      <c r="C10" s="216">
        <v>0</v>
      </c>
      <c r="D10" s="216">
        <v>0</v>
      </c>
      <c r="E10" s="216">
        <v>0</v>
      </c>
      <c r="F10" s="216">
        <v>0</v>
      </c>
      <c r="G10" s="216">
        <v>0</v>
      </c>
      <c r="H10" s="216">
        <v>0</v>
      </c>
      <c r="I10" s="216">
        <v>0</v>
      </c>
      <c r="J10" s="217">
        <f t="shared" si="0"/>
        <v>0</v>
      </c>
    </row>
    <row r="11" spans="1:10" ht="13.5" thickBot="1">
      <c r="A11" s="13" t="s">
        <v>17</v>
      </c>
      <c r="B11" s="207">
        <v>0</v>
      </c>
      <c r="C11" s="207">
        <v>0</v>
      </c>
      <c r="D11" s="207">
        <v>0</v>
      </c>
      <c r="E11" s="207">
        <v>0</v>
      </c>
      <c r="F11" s="207">
        <v>0</v>
      </c>
      <c r="G11" s="207">
        <v>0</v>
      </c>
      <c r="H11" s="207">
        <v>0</v>
      </c>
      <c r="I11" s="207">
        <v>0</v>
      </c>
      <c r="J11" s="209">
        <f t="shared" si="0"/>
        <v>0</v>
      </c>
    </row>
    <row r="12" spans="1:10" ht="26.25" thickTop="1">
      <c r="A12" s="151" t="s">
        <v>18</v>
      </c>
      <c r="B12" s="215">
        <v>0</v>
      </c>
      <c r="C12" s="215">
        <v>0</v>
      </c>
      <c r="D12" s="215">
        <v>0</v>
      </c>
      <c r="E12" s="215">
        <v>0</v>
      </c>
      <c r="F12" s="215">
        <v>0</v>
      </c>
      <c r="G12" s="215">
        <v>0</v>
      </c>
      <c r="H12" s="215">
        <v>0</v>
      </c>
      <c r="I12" s="215">
        <v>0</v>
      </c>
      <c r="J12" s="218">
        <f t="shared" si="0"/>
        <v>0</v>
      </c>
    </row>
    <row r="13" spans="1:10" ht="13.5" thickBot="1">
      <c r="A13" s="17" t="s">
        <v>19</v>
      </c>
      <c r="B13" s="207">
        <v>0</v>
      </c>
      <c r="C13" s="207">
        <v>0</v>
      </c>
      <c r="D13" s="207">
        <v>0</v>
      </c>
      <c r="E13" s="207">
        <v>0</v>
      </c>
      <c r="F13" s="207">
        <v>0</v>
      </c>
      <c r="G13" s="207">
        <v>0</v>
      </c>
      <c r="H13" s="219">
        <f>SUM('VykazKomplexVysledku '!F55)</f>
        <v>108684.26000000013</v>
      </c>
      <c r="I13" s="207">
        <v>0</v>
      </c>
      <c r="J13" s="220">
        <f t="shared" si="0"/>
        <v>108684.26000000013</v>
      </c>
    </row>
    <row r="14" spans="1:10" ht="14.25" thickTop="1" thickBot="1">
      <c r="A14" s="16" t="s">
        <v>20</v>
      </c>
      <c r="B14" s="215">
        <f>+B12+B13</f>
        <v>0</v>
      </c>
      <c r="C14" s="221">
        <f>SUM(C15:C21)</f>
        <v>7780</v>
      </c>
      <c r="D14" s="215">
        <f>+D12+D13</f>
        <v>0</v>
      </c>
      <c r="E14" s="215">
        <f>+E12+E13</f>
        <v>0</v>
      </c>
      <c r="F14" s="215">
        <f>+F12+F13</f>
        <v>0</v>
      </c>
      <c r="G14" s="207">
        <f>SUM(G15:G21)</f>
        <v>70027</v>
      </c>
      <c r="H14" s="222">
        <f>SUM(H15:H21)</f>
        <v>-77807</v>
      </c>
      <c r="I14" s="215">
        <f>+I12+I13</f>
        <v>0</v>
      </c>
      <c r="J14" s="223">
        <f>SUM(B14:I14)</f>
        <v>0</v>
      </c>
    </row>
    <row r="15" spans="1:10" ht="13.5" thickTop="1">
      <c r="A15" s="18" t="s">
        <v>21</v>
      </c>
      <c r="B15" s="216">
        <v>0</v>
      </c>
      <c r="C15" s="216">
        <v>0</v>
      </c>
      <c r="D15" s="216">
        <v>0</v>
      </c>
      <c r="E15" s="216">
        <v>0</v>
      </c>
      <c r="F15" s="216">
        <v>0</v>
      </c>
      <c r="G15" s="216">
        <v>0</v>
      </c>
      <c r="H15" s="216">
        <v>0</v>
      </c>
      <c r="I15" s="216">
        <v>0</v>
      </c>
      <c r="J15" s="217">
        <f t="shared" si="0"/>
        <v>0</v>
      </c>
    </row>
    <row r="16" spans="1:10">
      <c r="A16" s="15" t="s">
        <v>22</v>
      </c>
      <c r="B16" s="216">
        <v>0</v>
      </c>
      <c r="C16" s="216">
        <v>0</v>
      </c>
      <c r="D16" s="216">
        <v>0</v>
      </c>
      <c r="E16" s="216">
        <v>0</v>
      </c>
      <c r="F16" s="216">
        <v>0</v>
      </c>
      <c r="G16" s="216">
        <v>0</v>
      </c>
      <c r="H16" s="216">
        <v>0</v>
      </c>
      <c r="I16" s="216">
        <v>0</v>
      </c>
      <c r="J16" s="217">
        <f t="shared" si="0"/>
        <v>0</v>
      </c>
    </row>
    <row r="17" spans="1:10">
      <c r="A17" s="18" t="s">
        <v>23</v>
      </c>
      <c r="B17" s="224">
        <v>0</v>
      </c>
      <c r="C17" s="224">
        <v>0</v>
      </c>
      <c r="D17" s="224">
        <v>0</v>
      </c>
      <c r="E17" s="224">
        <v>0</v>
      </c>
      <c r="F17" s="224">
        <v>0</v>
      </c>
      <c r="G17" s="216">
        <v>0</v>
      </c>
      <c r="H17" s="216">
        <v>0</v>
      </c>
      <c r="I17" s="216">
        <v>0</v>
      </c>
      <c r="J17" s="217">
        <v>0</v>
      </c>
    </row>
    <row r="18" spans="1:10">
      <c r="A18" s="18" t="s">
        <v>24</v>
      </c>
      <c r="B18" s="224">
        <v>0</v>
      </c>
      <c r="C18" s="224">
        <v>7780</v>
      </c>
      <c r="D18" s="224">
        <v>0</v>
      </c>
      <c r="E18" s="224">
        <v>0</v>
      </c>
      <c r="F18" s="224">
        <v>0</v>
      </c>
      <c r="G18" s="225">
        <v>0</v>
      </c>
      <c r="H18" s="216">
        <v>-7780</v>
      </c>
      <c r="I18" s="216">
        <v>0</v>
      </c>
      <c r="J18" s="217">
        <f t="shared" ref="J18:J23" si="1">SUM(B18:I18)</f>
        <v>0</v>
      </c>
    </row>
    <row r="19" spans="1:10">
      <c r="A19" s="18" t="s">
        <v>522</v>
      </c>
      <c r="B19" s="224">
        <v>0</v>
      </c>
      <c r="C19" s="224">
        <v>0</v>
      </c>
      <c r="D19" s="224">
        <v>0</v>
      </c>
      <c r="E19" s="224">
        <v>0</v>
      </c>
      <c r="F19" s="224">
        <v>0</v>
      </c>
      <c r="G19" s="225">
        <v>70027</v>
      </c>
      <c r="H19" s="216">
        <v>-70027</v>
      </c>
      <c r="I19" s="216">
        <v>0</v>
      </c>
      <c r="J19" s="217">
        <v>0</v>
      </c>
    </row>
    <row r="20" spans="1:10">
      <c r="A20" s="18" t="s">
        <v>25</v>
      </c>
      <c r="B20" s="224">
        <v>0</v>
      </c>
      <c r="C20" s="224">
        <v>0</v>
      </c>
      <c r="D20" s="224">
        <v>0</v>
      </c>
      <c r="E20" s="224">
        <v>0</v>
      </c>
      <c r="F20" s="224">
        <v>0</v>
      </c>
      <c r="G20" s="225">
        <v>0</v>
      </c>
      <c r="H20" s="225">
        <v>0</v>
      </c>
      <c r="I20" s="216">
        <v>0</v>
      </c>
      <c r="J20" s="217">
        <f t="shared" si="1"/>
        <v>0</v>
      </c>
    </row>
    <row r="21" spans="1:10" ht="13.5" thickBot="1">
      <c r="A21" s="13" t="s">
        <v>26</v>
      </c>
      <c r="B21" s="207">
        <v>0</v>
      </c>
      <c r="C21" s="207">
        <v>0</v>
      </c>
      <c r="D21" s="207">
        <v>0</v>
      </c>
      <c r="E21" s="207">
        <v>0</v>
      </c>
      <c r="F21" s="207">
        <v>0</v>
      </c>
      <c r="G21" s="207">
        <v>0</v>
      </c>
      <c r="H21" s="207">
        <v>0</v>
      </c>
      <c r="I21" s="207">
        <v>0</v>
      </c>
      <c r="J21" s="209">
        <f t="shared" si="1"/>
        <v>0</v>
      </c>
    </row>
    <row r="22" spans="1:10" ht="14.25" thickTop="1" thickBot="1">
      <c r="A22" s="13" t="s">
        <v>27</v>
      </c>
      <c r="B22" s="207">
        <v>0</v>
      </c>
      <c r="C22" s="207">
        <v>0</v>
      </c>
      <c r="D22" s="207">
        <v>0</v>
      </c>
      <c r="E22" s="207">
        <v>0</v>
      </c>
      <c r="F22" s="207">
        <v>0</v>
      </c>
      <c r="G22" s="207">
        <v>0</v>
      </c>
      <c r="H22" s="207">
        <v>0</v>
      </c>
      <c r="I22" s="207">
        <v>0</v>
      </c>
      <c r="J22" s="226">
        <f t="shared" si="1"/>
        <v>0</v>
      </c>
    </row>
    <row r="23" spans="1:10" s="19" customFormat="1" ht="17.45" customHeight="1" thickTop="1" thickBot="1">
      <c r="A23" s="14" t="s">
        <v>539</v>
      </c>
      <c r="B23" s="227">
        <f t="shared" ref="B23:I23" si="2">SUM(B6:B22)-B14</f>
        <v>1992000</v>
      </c>
      <c r="C23" s="227">
        <f t="shared" si="2"/>
        <v>41536</v>
      </c>
      <c r="D23" s="227">
        <f t="shared" si="2"/>
        <v>0</v>
      </c>
      <c r="E23" s="227">
        <f t="shared" si="2"/>
        <v>0</v>
      </c>
      <c r="F23" s="227">
        <f t="shared" si="2"/>
        <v>0</v>
      </c>
      <c r="G23" s="228">
        <f>SUM(G6+G14)+G22</f>
        <v>-379158</v>
      </c>
      <c r="H23" s="228">
        <f>SUM(H6+H13+H14)</f>
        <v>108684.26000000013</v>
      </c>
      <c r="I23" s="227">
        <f t="shared" si="2"/>
        <v>0</v>
      </c>
      <c r="J23" s="214">
        <f t="shared" si="1"/>
        <v>1763062.2600000002</v>
      </c>
    </row>
    <row r="24" spans="1:10">
      <c r="H24" s="21"/>
    </row>
    <row r="31" spans="1:10" ht="13.15" customHeight="1">
      <c r="F31" s="22"/>
    </row>
    <row r="32" spans="1:10">
      <c r="F32" s="22"/>
    </row>
    <row r="33" spans="2:6">
      <c r="F33" s="22"/>
    </row>
    <row r="34" spans="2:6">
      <c r="F34" s="22"/>
    </row>
    <row r="35" spans="2:6" ht="4.9000000000000004" customHeight="1" thickBot="1">
      <c r="F35" s="22"/>
    </row>
    <row r="36" spans="2:6" ht="13.5" hidden="1" thickBot="1">
      <c r="F36" s="22"/>
    </row>
    <row r="37" spans="2:6" ht="13.5" hidden="1" thickBot="1">
      <c r="F37" s="22"/>
    </row>
    <row r="38" spans="2:6" ht="13.5" hidden="1" thickBot="1">
      <c r="F38" s="22"/>
    </row>
    <row r="39" spans="2:6" ht="13.5" hidden="1" thickBot="1"/>
    <row r="40" spans="2:6" ht="13.15" customHeight="1">
      <c r="B40" s="261" t="s">
        <v>540</v>
      </c>
      <c r="C40" s="263" t="s">
        <v>28</v>
      </c>
      <c r="D40" s="263" t="s">
        <v>29</v>
      </c>
      <c r="E40" s="263" t="s">
        <v>30</v>
      </c>
    </row>
    <row r="41" spans="2:6" ht="51" customHeight="1">
      <c r="B41" s="262"/>
      <c r="C41" s="264"/>
      <c r="D41" s="264"/>
      <c r="E41" s="264"/>
    </row>
    <row r="42" spans="2:6" ht="71.45" customHeight="1">
      <c r="B42" s="262"/>
      <c r="C42" s="264"/>
      <c r="D42" s="264"/>
      <c r="E42" s="264"/>
    </row>
    <row r="43" spans="2:6">
      <c r="B43" s="23"/>
      <c r="C43" s="264"/>
      <c r="D43" s="264"/>
      <c r="E43" s="264"/>
    </row>
    <row r="44" spans="2:6" ht="40.15" customHeight="1">
      <c r="B44" s="23"/>
      <c r="C44" s="264"/>
      <c r="D44" s="264"/>
      <c r="E44" s="264"/>
    </row>
    <row r="45" spans="2:6">
      <c r="B45" s="23"/>
      <c r="C45" s="264"/>
      <c r="D45" s="264"/>
      <c r="E45" s="264"/>
    </row>
    <row r="46" spans="2:6">
      <c r="B46" s="23"/>
      <c r="C46" s="264"/>
      <c r="D46" s="264"/>
      <c r="E46" s="264"/>
    </row>
    <row r="47" spans="2:6" ht="13.5" thickBot="1">
      <c r="B47" s="24"/>
      <c r="C47" s="265"/>
      <c r="D47" s="265"/>
      <c r="E47" s="265"/>
    </row>
  </sheetData>
  <mergeCells count="7">
    <mergeCell ref="A2:A3"/>
    <mergeCell ref="B2:H2"/>
    <mergeCell ref="I2:I3"/>
    <mergeCell ref="B40:B42"/>
    <mergeCell ref="C40:C47"/>
    <mergeCell ref="D40:D47"/>
    <mergeCell ref="E40:E47"/>
  </mergeCells>
  <pageMargins left="0.31496062992125984" right="0.19685039370078741" top="0.98425196850393704" bottom="0.98425196850393704" header="0.51181102362204722" footer="0.51181102362204722"/>
  <pageSetup paperSize="9" scale="60" fitToHeight="0" orientation="landscape" r:id="rId1"/>
  <headerFooter alignWithMargins="0">
    <oddFooter xml:space="preserve">&amp;CVýkaz o zmenách vo vlastnom imaní k 31.12.2017
Across Wealth Management, o.c.p., a.s. 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6</vt:i4>
      </vt:variant>
    </vt:vector>
  </HeadingPairs>
  <TitlesOfParts>
    <vt:vector size="13" baseType="lpstr">
      <vt:lpstr>Suvaha-Ident</vt:lpstr>
      <vt:lpstr>SuvAkt</vt:lpstr>
      <vt:lpstr>SuvPas</vt:lpstr>
      <vt:lpstr>VykazKomplexVysledku-Ident</vt:lpstr>
      <vt:lpstr>VykazKomplexVysledku </vt:lpstr>
      <vt:lpstr>VykazZmienVI_010118_311218</vt:lpstr>
      <vt:lpstr>VykazZmienVI_010117_311217</vt:lpstr>
      <vt:lpstr>SuvAkt!Názvy_tisku</vt:lpstr>
      <vt:lpstr>SuvPas!Názvy_tisku</vt:lpstr>
      <vt:lpstr>'VykazKomplexVysledku '!Názvy_tisku</vt:lpstr>
      <vt:lpstr>SuvAkt!Oblast_tisku</vt:lpstr>
      <vt:lpstr>SuvPas!Oblast_tisku</vt:lpstr>
      <vt:lpstr>'VykazKomplexVysledku 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Hudecová Slávka</dc:creator>
  <cp:lastModifiedBy>Adriana Turcanova </cp:lastModifiedBy>
  <cp:lastPrinted>2018-05-22T13:18:36Z</cp:lastPrinted>
  <dcterms:created xsi:type="dcterms:W3CDTF">2011-03-30T08:46:06Z</dcterms:created>
  <dcterms:modified xsi:type="dcterms:W3CDTF">2019-04-01T14:20:05Z</dcterms:modified>
</cp:coreProperties>
</file>