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filterPrivacy="1" codeName="ThisWorkbook" defaultThemeVersion="124226"/>
  <xr:revisionPtr revIDLastSave="0" documentId="13_ncr:1_{0E54209E-E76B-4E4A-A7A1-3F6510F3868F}" xr6:coauthVersionLast="43" xr6:coauthVersionMax="43" xr10:uidLastSave="{00000000-0000-0000-0000-000000000000}"/>
  <bookViews>
    <workbookView xWindow="-120" yWindow="-120" windowWidth="24240" windowHeight="13140" tabRatio="948" firstSheet="53" activeTab="53" xr2:uid="{00000000-000D-0000-FFFF-FFFF00000000}"/>
  </bookViews>
  <sheets>
    <sheet name="1" sheetId="1" state="hidden" r:id="rId1"/>
    <sheet name="2" sheetId="4" state="hidden" r:id="rId2"/>
    <sheet name="2_tabulka 2" sheetId="52" state="hidden" r:id="rId3"/>
    <sheet name="3" sheetId="5" state="hidden" r:id="rId4"/>
    <sheet name="4" sheetId="6" state="hidden" r:id="rId5"/>
    <sheet name="5" sheetId="7" state="hidden" r:id="rId6"/>
    <sheet name="6" sheetId="8" state="hidden" r:id="rId7"/>
    <sheet name="7" sheetId="9" state="hidden" r:id="rId8"/>
    <sheet name="8" sheetId="10" state="hidden" r:id="rId9"/>
    <sheet name="9" sheetId="11" state="hidden" r:id="rId10"/>
    <sheet name="10" sheetId="12" state="hidden" r:id="rId11"/>
    <sheet name="11" sheetId="13" state="hidden" r:id="rId12"/>
    <sheet name="12" sheetId="14" state="hidden" r:id="rId13"/>
    <sheet name="12_tabulka c.2" sheetId="53" state="hidden" r:id="rId14"/>
    <sheet name="13" sheetId="15" state="hidden" r:id="rId15"/>
    <sheet name="14_tabulka 1 a 3" sheetId="56" state="hidden" r:id="rId16"/>
    <sheet name="14_tabulka 2 a 4" sheetId="57" state="hidden" r:id="rId17"/>
    <sheet name="15" sheetId="17" state="hidden" r:id="rId18"/>
    <sheet name="16" sheetId="18" state="hidden" r:id="rId19"/>
    <sheet name="16_tabulka c.2" sheetId="54" state="hidden" r:id="rId20"/>
    <sheet name="17" sheetId="19" state="hidden" r:id="rId21"/>
    <sheet name="18" sheetId="20" state="hidden" r:id="rId22"/>
    <sheet name="18_tabulka c.2" sheetId="55" state="hidden" r:id="rId23"/>
    <sheet name="19" sheetId="21" state="hidden" r:id="rId24"/>
    <sheet name="20" sheetId="22" state="hidden" r:id="rId25"/>
    <sheet name="21" sheetId="23" state="hidden" r:id="rId26"/>
    <sheet name="22" sheetId="24" state="hidden" r:id="rId27"/>
    <sheet name="23" sheetId="25" state="hidden" r:id="rId28"/>
    <sheet name="24" sheetId="26" state="hidden" r:id="rId29"/>
    <sheet name="24_tabulky 3 a 4" sheetId="50" state="hidden" r:id="rId30"/>
    <sheet name="25" sheetId="27" state="hidden" r:id="rId31"/>
    <sheet name="26" sheetId="28" state="hidden" r:id="rId32"/>
    <sheet name="27" sheetId="30" state="hidden" r:id="rId33"/>
    <sheet name="28" sheetId="31" state="hidden" r:id="rId34"/>
    <sheet name="29" sheetId="32" state="hidden" r:id="rId35"/>
    <sheet name="30" sheetId="29" state="hidden" r:id="rId36"/>
    <sheet name="31" sheetId="33" state="hidden" r:id="rId37"/>
    <sheet name="32" sheetId="34" state="hidden" r:id="rId38"/>
    <sheet name="32_tabulka 2" sheetId="59" state="hidden" r:id="rId39"/>
    <sheet name="33" sheetId="35" state="hidden" r:id="rId40"/>
    <sheet name="34" sheetId="36" state="hidden" r:id="rId41"/>
    <sheet name="42" sheetId="44" state="hidden" r:id="rId42"/>
    <sheet name="43" sheetId="45" state="hidden" r:id="rId43"/>
    <sheet name="44" sheetId="46" state="hidden" r:id="rId44"/>
    <sheet name="35" sheetId="37" state="hidden" r:id="rId45"/>
    <sheet name="36" sheetId="38" state="hidden" r:id="rId46"/>
    <sheet name="37" sheetId="39" state="hidden" r:id="rId47"/>
    <sheet name="38" sheetId="40" state="hidden" r:id="rId48"/>
    <sheet name="39" sheetId="41" state="hidden" r:id="rId49"/>
    <sheet name="40" sheetId="42" state="hidden" r:id="rId50"/>
    <sheet name="41" sheetId="43" state="hidden" r:id="rId51"/>
    <sheet name="45" sheetId="47" state="hidden" r:id="rId52"/>
    <sheet name="46" sheetId="48" state="hidden" r:id="rId53"/>
    <sheet name="Notes- SK Template" sheetId="71" r:id="rId54"/>
    <sheet name="BS old" sheetId="60" state="hidden" r:id="rId55"/>
    <sheet name="P&amp;L old" sheetId="61" state="hidden" r:id="rId56"/>
    <sheet name="Notes-SK Cover sheet" sheetId="85" state="hidden" r:id="rId57"/>
    <sheet name="BS-SK Statutory old" sheetId="66" state="hidden" r:id="rId58"/>
    <sheet name="IS-SK Statutoryold " sheetId="68" state="hidden" r:id="rId59"/>
    <sheet name="IS-SK Cover sheet" sheetId="67" state="hidden" r:id="rId60"/>
    <sheet name="BS-E Cover sheet" sheetId="72" state="hidden" r:id="rId61"/>
    <sheet name="BS- E Statutory" sheetId="78" state="hidden" r:id="rId62"/>
    <sheet name="IS-E Cover sheet" sheetId="75" state="hidden" r:id="rId63"/>
    <sheet name="IS-E Statutory m" sheetId="76" state="hidden" r:id="rId64"/>
    <sheet name="Notes-E Cover sheet" sheetId="87" state="hidden" r:id="rId65"/>
    <sheet name="G-Cover sheet" sheetId="96" state="hidden" r:id="rId66"/>
    <sheet name="BS-G Cover sheet" sheetId="83" state="hidden" r:id="rId67"/>
    <sheet name="BS - G Statutoryo" sheetId="80" state="hidden" r:id="rId68"/>
    <sheet name="IS-G Cover sheet" sheetId="84" state="hidden" r:id="rId69"/>
    <sheet name="BS-G Statutory" sheetId="101" state="hidden" r:id="rId70"/>
    <sheet name="IS-G Statutory" sheetId="103" state="hidden" r:id="rId71"/>
  </sheets>
  <externalReferences>
    <externalReference r:id="rId72"/>
  </externalReferences>
  <definedNames>
    <definedName name="_Fill" localSheetId="67" hidden="1">#REF!</definedName>
    <definedName name="_Fill" localSheetId="66" hidden="1">#REF!</definedName>
    <definedName name="_Fill" localSheetId="69" hidden="1">#REF!</definedName>
    <definedName name="_Fill" localSheetId="57" hidden="1">#REF!</definedName>
    <definedName name="_Fill" localSheetId="65" hidden="1">#REF!</definedName>
    <definedName name="_Fill" localSheetId="68" hidden="1">#REF!</definedName>
    <definedName name="_Fill" localSheetId="70" hidden="1">#REF!</definedName>
    <definedName name="_Fill" localSheetId="59" hidden="1">#REF!</definedName>
    <definedName name="_Fill" localSheetId="58" hidden="1">#REF!</definedName>
    <definedName name="_Fill" localSheetId="56" hidden="1">#REF!</definedName>
    <definedName name="_Fill" hidden="1">#REF!</definedName>
    <definedName name="_Toc474124192" localSheetId="53">'Notes- SK Template'!$D$69</definedName>
    <definedName name="ARA_Threshold" localSheetId="69">#REF!</definedName>
    <definedName name="ARA_Threshold" localSheetId="65">#REF!</definedName>
    <definedName name="ARA_Threshold" localSheetId="70">#REF!</definedName>
    <definedName name="ARA_Threshold">#REF!</definedName>
    <definedName name="ARP_Threshold" localSheetId="69">#REF!</definedName>
    <definedName name="ARP_Threshold" localSheetId="65">#REF!</definedName>
    <definedName name="ARP_Threshold" localSheetId="70">#REF!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69">#REF!</definedName>
    <definedName name="CY_Accounts_Receivable" localSheetId="65">#REF!</definedName>
    <definedName name="CY_Accounts_Receivable" localSheetId="70">#REF!</definedName>
    <definedName name="CY_Accounts_Receivable">#REF!</definedName>
    <definedName name="CY_Administration" localSheetId="69">#REF!</definedName>
    <definedName name="CY_Administration" localSheetId="65">#REF!</definedName>
    <definedName name="CY_Administration" localSheetId="70">#REF!</definedName>
    <definedName name="CY_Administration">#REF!</definedName>
    <definedName name="CY_Cash" localSheetId="69">#REF!</definedName>
    <definedName name="CY_Cash" localSheetId="65">#REF!</definedName>
    <definedName name="CY_Cash" localSheetId="70">#REF!</definedName>
    <definedName name="CY_Cash">#REF!</definedName>
    <definedName name="CY_Common_Equity" localSheetId="69">#REF!</definedName>
    <definedName name="CY_Common_Equity" localSheetId="65">#REF!</definedName>
    <definedName name="CY_Common_Equity" localSheetId="70">#REF!</definedName>
    <definedName name="CY_Common_Equity">#REF!</definedName>
    <definedName name="CY_Cost_of_Sales" localSheetId="69">#REF!</definedName>
    <definedName name="CY_Cost_of_Sales" localSheetId="65">#REF!</definedName>
    <definedName name="CY_Cost_of_Sales" localSheetId="70">#REF!</definedName>
    <definedName name="CY_Cost_of_Sales">#REF!</definedName>
    <definedName name="CY_Current_Liabilities" localSheetId="69">#REF!</definedName>
    <definedName name="CY_Current_Liabilities" localSheetId="65">#REF!</definedName>
    <definedName name="CY_Current_Liabilities" localSheetId="70">#REF!</definedName>
    <definedName name="CY_Current_Liabilities">#REF!</definedName>
    <definedName name="CY_Depreciation" localSheetId="69">#REF!</definedName>
    <definedName name="CY_Depreciation" localSheetId="65">#REF!</definedName>
    <definedName name="CY_Depreciation" localSheetId="70">#REF!</definedName>
    <definedName name="CY_Depreciation">#REF!</definedName>
    <definedName name="CY_Gross_Profit" localSheetId="69">#REF!</definedName>
    <definedName name="CY_Gross_Profit" localSheetId="65">#REF!</definedName>
    <definedName name="CY_Gross_Profit" localSheetId="70">#REF!</definedName>
    <definedName name="CY_Gross_Profit">#REF!</definedName>
    <definedName name="CY_Inc_Bef_Tax" localSheetId="69">#REF!</definedName>
    <definedName name="CY_Inc_Bef_Tax" localSheetId="65">#REF!</definedName>
    <definedName name="CY_Inc_Bef_Tax" localSheetId="70">#REF!</definedName>
    <definedName name="CY_Inc_Bef_Tax">#REF!</definedName>
    <definedName name="CY_Intangible_Assets" localSheetId="69">#REF!</definedName>
    <definedName name="CY_Intangible_Assets" localSheetId="65">#REF!</definedName>
    <definedName name="CY_Intangible_Assets" localSheetId="70">#REF!</definedName>
    <definedName name="CY_Intangible_Assets">#REF!</definedName>
    <definedName name="CY_Interest_Expense" localSheetId="69">#REF!</definedName>
    <definedName name="CY_Interest_Expense" localSheetId="65">#REF!</definedName>
    <definedName name="CY_Interest_Expense" localSheetId="70">#REF!</definedName>
    <definedName name="CY_Interest_Expense">#REF!</definedName>
    <definedName name="CY_Inventory" localSheetId="69">#REF!</definedName>
    <definedName name="CY_Inventory" localSheetId="65">#REF!</definedName>
    <definedName name="CY_Inventory" localSheetId="70">#REF!</definedName>
    <definedName name="CY_Inventory">#REF!</definedName>
    <definedName name="CY_LIABIL_EQUITY" localSheetId="69">#REF!</definedName>
    <definedName name="CY_LIABIL_EQUITY" localSheetId="65">#REF!</definedName>
    <definedName name="CY_LIABIL_EQUITY" localSheetId="70">#REF!</definedName>
    <definedName name="CY_LIABIL_EQUITY">#REF!</definedName>
    <definedName name="CY_LT_Debt" localSheetId="69">#REF!</definedName>
    <definedName name="CY_LT_Debt" localSheetId="65">#REF!</definedName>
    <definedName name="CY_LT_Debt" localSheetId="70">#REF!</definedName>
    <definedName name="CY_LT_Debt">#REF!</definedName>
    <definedName name="CY_Market_Value_of_Equity" localSheetId="69">#REF!</definedName>
    <definedName name="CY_Market_Value_of_Equity" localSheetId="65">#REF!</definedName>
    <definedName name="CY_Market_Value_of_Equity" localSheetId="70">#REF!</definedName>
    <definedName name="CY_Market_Value_of_Equity">#REF!</definedName>
    <definedName name="CY_Marketable_Sec" localSheetId="69">#REF!</definedName>
    <definedName name="CY_Marketable_Sec" localSheetId="65">#REF!</definedName>
    <definedName name="CY_Marketable_Sec" localSheetId="70">#REF!</definedName>
    <definedName name="CY_Marketable_Sec">#REF!</definedName>
    <definedName name="CY_NET_PROFIT" localSheetId="69">#REF!</definedName>
    <definedName name="CY_NET_PROFIT" localSheetId="65">#REF!</definedName>
    <definedName name="CY_NET_PROFIT" localSheetId="70">#REF!</definedName>
    <definedName name="CY_NET_PROFIT">#REF!</definedName>
    <definedName name="CY_Net_Revenue" localSheetId="69">#REF!</definedName>
    <definedName name="CY_Net_Revenue" localSheetId="65">#REF!</definedName>
    <definedName name="CY_Net_Revenue" localSheetId="70">#REF!</definedName>
    <definedName name="CY_Net_Revenue">#REF!</definedName>
    <definedName name="CY_Operating_Income" localSheetId="69">#REF!</definedName>
    <definedName name="CY_Operating_Income" localSheetId="65">#REF!</definedName>
    <definedName name="CY_Operating_Income" localSheetId="70">#REF!</definedName>
    <definedName name="CY_Operating_Income">#REF!</definedName>
    <definedName name="CY_Other" localSheetId="69">#REF!</definedName>
    <definedName name="CY_Other" localSheetId="65">#REF!</definedName>
    <definedName name="CY_Other" localSheetId="70">#REF!</definedName>
    <definedName name="CY_Other">#REF!</definedName>
    <definedName name="CY_Other_Curr_Assets" localSheetId="69">#REF!</definedName>
    <definedName name="CY_Other_Curr_Assets" localSheetId="65">#REF!</definedName>
    <definedName name="CY_Other_Curr_Assets" localSheetId="70">#REF!</definedName>
    <definedName name="CY_Other_Curr_Assets">#REF!</definedName>
    <definedName name="CY_Other_LT_Assets" localSheetId="69">#REF!</definedName>
    <definedName name="CY_Other_LT_Assets" localSheetId="65">#REF!</definedName>
    <definedName name="CY_Other_LT_Assets" localSheetId="70">#REF!</definedName>
    <definedName name="CY_Other_LT_Assets">#REF!</definedName>
    <definedName name="CY_Other_LT_Liabilities" localSheetId="69">#REF!</definedName>
    <definedName name="CY_Other_LT_Liabilities" localSheetId="65">#REF!</definedName>
    <definedName name="CY_Other_LT_Liabilities" localSheetId="70">#REF!</definedName>
    <definedName name="CY_Other_LT_Liabilities">#REF!</definedName>
    <definedName name="CY_Preferred_Stock" localSheetId="69">#REF!</definedName>
    <definedName name="CY_Preferred_Stock" localSheetId="65">#REF!</definedName>
    <definedName name="CY_Preferred_Stock" localSheetId="70">#REF!</definedName>
    <definedName name="CY_Preferred_Stock">#REF!</definedName>
    <definedName name="CY_QUICK_ASSETS" localSheetId="69">#REF!</definedName>
    <definedName name="CY_QUICK_ASSETS" localSheetId="65">#REF!</definedName>
    <definedName name="CY_QUICK_ASSETS" localSheetId="70">#REF!</definedName>
    <definedName name="CY_QUICK_ASSETS">#REF!</definedName>
    <definedName name="CY_Retained_Earnings" localSheetId="69">#REF!</definedName>
    <definedName name="CY_Retained_Earnings" localSheetId="65">#REF!</definedName>
    <definedName name="CY_Retained_Earnings" localSheetId="70">#REF!</definedName>
    <definedName name="CY_Retained_Earnings">#REF!</definedName>
    <definedName name="CY_Selling" localSheetId="69">#REF!</definedName>
    <definedName name="CY_Selling" localSheetId="65">#REF!</definedName>
    <definedName name="CY_Selling" localSheetId="70">#REF!</definedName>
    <definedName name="CY_Selling">#REF!</definedName>
    <definedName name="CY_Tangible_Assets" localSheetId="69">#REF!</definedName>
    <definedName name="CY_Tangible_Assets" localSheetId="65">#REF!</definedName>
    <definedName name="CY_Tangible_Assets" localSheetId="70">#REF!</definedName>
    <definedName name="CY_Tangible_Assets">#REF!</definedName>
    <definedName name="CY_Tangible_Net_Worth" localSheetId="69">#REF!</definedName>
    <definedName name="CY_Tangible_Net_Worth" localSheetId="65">#REF!</definedName>
    <definedName name="CY_Tangible_Net_Worth" localSheetId="70">#REF!</definedName>
    <definedName name="CY_Tangible_Net_Worth">#REF!</definedName>
    <definedName name="CY_Taxes" localSheetId="69">#REF!</definedName>
    <definedName name="CY_Taxes" localSheetId="65">#REF!</definedName>
    <definedName name="CY_Taxes" localSheetId="70">#REF!</definedName>
    <definedName name="CY_Taxes">#REF!</definedName>
    <definedName name="CY_TOTAL_ASSETS" localSheetId="69">#REF!</definedName>
    <definedName name="CY_TOTAL_ASSETS" localSheetId="65">#REF!</definedName>
    <definedName name="CY_TOTAL_ASSETS" localSheetId="70">#REF!</definedName>
    <definedName name="CY_TOTAL_ASSETS">#REF!</definedName>
    <definedName name="CY_TOTAL_CURR_ASSETS" localSheetId="69">#REF!</definedName>
    <definedName name="CY_TOTAL_CURR_ASSETS" localSheetId="65">#REF!</definedName>
    <definedName name="CY_TOTAL_CURR_ASSETS" localSheetId="70">#REF!</definedName>
    <definedName name="CY_TOTAL_CURR_ASSETS">#REF!</definedName>
    <definedName name="CY_TOTAL_DEBT" localSheetId="69">#REF!</definedName>
    <definedName name="CY_TOTAL_DEBT" localSheetId="65">#REF!</definedName>
    <definedName name="CY_TOTAL_DEBT" localSheetId="70">#REF!</definedName>
    <definedName name="CY_TOTAL_DEBT">#REF!</definedName>
    <definedName name="CY_TOTAL_EQUITY" localSheetId="69">#REF!</definedName>
    <definedName name="CY_TOTAL_EQUITY" localSheetId="65">#REF!</definedName>
    <definedName name="CY_TOTAL_EQUITY" localSheetId="70">#REF!</definedName>
    <definedName name="CY_TOTAL_EQUITY">#REF!</definedName>
    <definedName name="CY_Working_Capital" localSheetId="69">#REF!</definedName>
    <definedName name="CY_Working_Capital" localSheetId="65">#REF!</definedName>
    <definedName name="CY_Working_Capital" localSheetId="70">#REF!</definedName>
    <definedName name="CY_Working_Capital">#REF!</definedName>
    <definedName name="Dollar_Threshold" localSheetId="69">#REF!</definedName>
    <definedName name="Dollar_Threshold" localSheetId="65">#REF!</definedName>
    <definedName name="Dollar_Threshold" localSheetId="70">#REF!</definedName>
    <definedName name="Dollar_Threshold">#REF!</definedName>
    <definedName name="_xlnm.Print_Titles" localSheetId="67">'BS - G Statutoryo'!$1:$3</definedName>
    <definedName name="_xlnm.Print_Titles" localSheetId="61">'BS- E Statutory'!$1:$3</definedName>
    <definedName name="_xlnm.Print_Titles" localSheetId="69">'BS-G Statutory'!$1:$3</definedName>
    <definedName name="_xlnm.Print_Titles" localSheetId="57">'BS-SK Statutory old'!$1:$3</definedName>
    <definedName name="_xlnm.Print_Titles" localSheetId="63">'IS-E Statutory m'!$1:$5</definedName>
    <definedName name="_xlnm.Print_Titles" localSheetId="70">'IS-G Statutory'!$1:$5</definedName>
    <definedName name="_xlnm.Print_Titles" localSheetId="58">'IS-SK Statutoryold '!$1:$5</definedName>
    <definedName name="_xlnm.Print_Titles" localSheetId="53">'Notes- SK Template'!$2:$6</definedName>
    <definedName name="_xlnm.Print_Area" localSheetId="67">'BS - G Statutoryo'!$A$1:$J$210</definedName>
    <definedName name="_xlnm.Print_Area" localSheetId="61">'BS- E Statutory'!$A$1:$J$210</definedName>
    <definedName name="_xlnm.Print_Area" localSheetId="54">'BS old'!$A$5:$G$142</definedName>
    <definedName name="_xlnm.Print_Area" localSheetId="60">'BS-E Cover sheet'!$A$1:$AN$53</definedName>
    <definedName name="_xlnm.Print_Area" localSheetId="66">'BS-G Cover sheet'!$A$1:$AM$54</definedName>
    <definedName name="_xlnm.Print_Area" localSheetId="69">'BS-G Statutory'!$A$1:$L$248</definedName>
    <definedName name="_xlnm.Print_Area" localSheetId="57">'BS-SK Statutory old'!$A$1:$L$210</definedName>
    <definedName name="_xlnm.Print_Area" localSheetId="65">'G-Cover sheet'!$A$1:$AM$55</definedName>
    <definedName name="_xlnm.Print_Area" localSheetId="62">'IS-E Cover sheet'!$A$1:$AN$53</definedName>
    <definedName name="_xlnm.Print_Area" localSheetId="63">'IS-E Statutory m'!$A$1:$F$66</definedName>
    <definedName name="_xlnm.Print_Area" localSheetId="68">'IS-G Cover sheet'!$A$1:$AM$55</definedName>
    <definedName name="_xlnm.Print_Area" localSheetId="70">'IS-G Statutory'!$A$1:$H$66</definedName>
    <definedName name="_xlnm.Print_Area" localSheetId="59">'IS-SK Cover sheet'!$A$1:$AM$55</definedName>
    <definedName name="_xlnm.Print_Area" localSheetId="58">'IS-SK Statutoryold '!$A$1:$F$66</definedName>
    <definedName name="_xlnm.Print_Area" localSheetId="53">'Notes- SK Template'!$B$2:$AH$923</definedName>
    <definedName name="_xlnm.Print_Area" localSheetId="64">'Notes-E Cover sheet'!$A$1:$AK$55</definedName>
    <definedName name="_xlnm.Print_Area" localSheetId="56">'Notes-SK Cover sheet'!$A$1:$AK$55</definedName>
    <definedName name="_xlnm.Print_Area" localSheetId="55">'P&amp;L old'!$A$4:$E$68</definedName>
    <definedName name="_xlnm.Print_Area">#REF!</definedName>
    <definedName name="Percent_Threshold" localSheetId="69">#REF!</definedName>
    <definedName name="Percent_Threshold" localSheetId="65">#REF!</definedName>
    <definedName name="Percent_Threshold" localSheetId="70">#REF!</definedName>
    <definedName name="Percent_Threshold">#REF!</definedName>
    <definedName name="PL_Dollar_Threshold" localSheetId="69">#REF!</definedName>
    <definedName name="PL_Dollar_Threshold" localSheetId="65">#REF!</definedName>
    <definedName name="PL_Dollar_Threshold" localSheetId="70">#REF!</definedName>
    <definedName name="PL_Dollar_Threshold">#REF!</definedName>
    <definedName name="PL_Percent_Threshold" localSheetId="69">#REF!</definedName>
    <definedName name="PL_Percent_Threshold" localSheetId="65">#REF!</definedName>
    <definedName name="PL_Percent_Threshold" localSheetId="70">#REF!</definedName>
    <definedName name="PL_Percent_Threshold">#REF!</definedName>
    <definedName name="Print" localSheetId="69">#REF!</definedName>
    <definedName name="Print" localSheetId="65">#REF!</definedName>
    <definedName name="Print" localSheetId="70">#REF!</definedName>
    <definedName name="Print" localSheetId="56">#REF!</definedName>
    <definedName name="Print">#REF!</definedName>
    <definedName name="Print_Area_ENG" localSheetId="69">#REF!</definedName>
    <definedName name="Print_Area_ENG" localSheetId="65">#REF!</definedName>
    <definedName name="Print_Area_ENG" localSheetId="70">#REF!</definedName>
    <definedName name="Print_Area_ENG">#REF!</definedName>
    <definedName name="PY_Accounts_Receivable" localSheetId="69">#REF!</definedName>
    <definedName name="PY_Accounts_Receivable" localSheetId="65">#REF!</definedName>
    <definedName name="PY_Accounts_Receivable" localSheetId="70">#REF!</definedName>
    <definedName name="PY_Accounts_Receivable">#REF!</definedName>
    <definedName name="PY_Administration" localSheetId="69">#REF!</definedName>
    <definedName name="PY_Administration" localSheetId="65">#REF!</definedName>
    <definedName name="PY_Administration" localSheetId="70">#REF!</definedName>
    <definedName name="PY_Administration">#REF!</definedName>
    <definedName name="PY_Cash" localSheetId="69">#REF!</definedName>
    <definedName name="PY_Cash" localSheetId="65">#REF!</definedName>
    <definedName name="PY_Cash" localSheetId="70">#REF!</definedName>
    <definedName name="PY_Cash">#REF!</definedName>
    <definedName name="PY_Common_Equity" localSheetId="69">#REF!</definedName>
    <definedName name="PY_Common_Equity" localSheetId="65">#REF!</definedName>
    <definedName name="PY_Common_Equity" localSheetId="70">#REF!</definedName>
    <definedName name="PY_Common_Equity">#REF!</definedName>
    <definedName name="PY_Cost_of_Sales" localSheetId="69">#REF!</definedName>
    <definedName name="PY_Cost_of_Sales" localSheetId="65">#REF!</definedName>
    <definedName name="PY_Cost_of_Sales" localSheetId="70">#REF!</definedName>
    <definedName name="PY_Cost_of_Sales">#REF!</definedName>
    <definedName name="PY_Current_Liabilities" localSheetId="69">#REF!</definedName>
    <definedName name="PY_Current_Liabilities" localSheetId="65">#REF!</definedName>
    <definedName name="PY_Current_Liabilities" localSheetId="70">#REF!</definedName>
    <definedName name="PY_Current_Liabilities">#REF!</definedName>
    <definedName name="PY_Depreciation" localSheetId="69">#REF!</definedName>
    <definedName name="PY_Depreciation" localSheetId="65">#REF!</definedName>
    <definedName name="PY_Depreciation" localSheetId="70">#REF!</definedName>
    <definedName name="PY_Depreciation">#REF!</definedName>
    <definedName name="PY_Gross_Profit" localSheetId="69">#REF!</definedName>
    <definedName name="PY_Gross_Profit" localSheetId="65">#REF!</definedName>
    <definedName name="PY_Gross_Profit" localSheetId="70">#REF!</definedName>
    <definedName name="PY_Gross_Profit">#REF!</definedName>
    <definedName name="PY_Inc_Bef_Tax" localSheetId="69">#REF!</definedName>
    <definedName name="PY_Inc_Bef_Tax" localSheetId="65">#REF!</definedName>
    <definedName name="PY_Inc_Bef_Tax" localSheetId="70">#REF!</definedName>
    <definedName name="PY_Inc_Bef_Tax">#REF!</definedName>
    <definedName name="PY_Intangible_Assets" localSheetId="69">#REF!</definedName>
    <definedName name="PY_Intangible_Assets" localSheetId="65">#REF!</definedName>
    <definedName name="PY_Intangible_Assets" localSheetId="70">#REF!</definedName>
    <definedName name="PY_Intangible_Assets">#REF!</definedName>
    <definedName name="PY_Interest_Expense" localSheetId="69">#REF!</definedName>
    <definedName name="PY_Interest_Expense" localSheetId="65">#REF!</definedName>
    <definedName name="PY_Interest_Expense" localSheetId="70">#REF!</definedName>
    <definedName name="PY_Interest_Expense">#REF!</definedName>
    <definedName name="PY_Inventory" localSheetId="69">#REF!</definedName>
    <definedName name="PY_Inventory" localSheetId="65">#REF!</definedName>
    <definedName name="PY_Inventory" localSheetId="70">#REF!</definedName>
    <definedName name="PY_Inventory">#REF!</definedName>
    <definedName name="PY_LIABIL_EQUITY" localSheetId="69">#REF!</definedName>
    <definedName name="PY_LIABIL_EQUITY" localSheetId="65">#REF!</definedName>
    <definedName name="PY_LIABIL_EQUITY" localSheetId="70">#REF!</definedName>
    <definedName name="PY_LIABIL_EQUITY">#REF!</definedName>
    <definedName name="PY_LT_Debt" localSheetId="69">#REF!</definedName>
    <definedName name="PY_LT_Debt" localSheetId="65">#REF!</definedName>
    <definedName name="PY_LT_Debt" localSheetId="70">#REF!</definedName>
    <definedName name="PY_LT_Debt">#REF!</definedName>
    <definedName name="PY_Market_Value_of_Equity" localSheetId="69">#REF!</definedName>
    <definedName name="PY_Market_Value_of_Equity" localSheetId="65">#REF!</definedName>
    <definedName name="PY_Market_Value_of_Equity" localSheetId="70">#REF!</definedName>
    <definedName name="PY_Market_Value_of_Equity">#REF!</definedName>
    <definedName name="PY_Marketable_Sec" localSheetId="69">#REF!</definedName>
    <definedName name="PY_Marketable_Sec" localSheetId="65">#REF!</definedName>
    <definedName name="PY_Marketable_Sec" localSheetId="70">#REF!</definedName>
    <definedName name="PY_Marketable_Sec">#REF!</definedName>
    <definedName name="PY_NET_PROFIT" localSheetId="69">#REF!</definedName>
    <definedName name="PY_NET_PROFIT" localSheetId="65">#REF!</definedName>
    <definedName name="PY_NET_PROFIT" localSheetId="70">#REF!</definedName>
    <definedName name="PY_NET_PROFIT">#REF!</definedName>
    <definedName name="PY_Net_Revenue" localSheetId="69">#REF!</definedName>
    <definedName name="PY_Net_Revenue" localSheetId="65">#REF!</definedName>
    <definedName name="PY_Net_Revenue" localSheetId="70">#REF!</definedName>
    <definedName name="PY_Net_Revenue">#REF!</definedName>
    <definedName name="PY_Operating_Inc" localSheetId="69">#REF!</definedName>
    <definedName name="PY_Operating_Inc" localSheetId="65">#REF!</definedName>
    <definedName name="PY_Operating_Inc" localSheetId="70">#REF!</definedName>
    <definedName name="PY_Operating_Inc">#REF!</definedName>
    <definedName name="PY_Operating_Income" localSheetId="69">#REF!</definedName>
    <definedName name="PY_Operating_Income" localSheetId="65">#REF!</definedName>
    <definedName name="PY_Operating_Income" localSheetId="70">#REF!</definedName>
    <definedName name="PY_Operating_Income">#REF!</definedName>
    <definedName name="PY_Other_Curr_Assets" localSheetId="69">#REF!</definedName>
    <definedName name="PY_Other_Curr_Assets" localSheetId="65">#REF!</definedName>
    <definedName name="PY_Other_Curr_Assets" localSheetId="70">#REF!</definedName>
    <definedName name="PY_Other_Curr_Assets">#REF!</definedName>
    <definedName name="PY_Other_Exp" localSheetId="69">#REF!</definedName>
    <definedName name="PY_Other_Exp" localSheetId="65">#REF!</definedName>
    <definedName name="PY_Other_Exp" localSheetId="70">#REF!</definedName>
    <definedName name="PY_Other_Exp">#REF!</definedName>
    <definedName name="PY_Other_LT_Assets" localSheetId="69">#REF!</definedName>
    <definedName name="PY_Other_LT_Assets" localSheetId="65">#REF!</definedName>
    <definedName name="PY_Other_LT_Assets" localSheetId="70">#REF!</definedName>
    <definedName name="PY_Other_LT_Assets">#REF!</definedName>
    <definedName name="PY_Other_LT_Liabilities" localSheetId="69">#REF!</definedName>
    <definedName name="PY_Other_LT_Liabilities" localSheetId="65">#REF!</definedName>
    <definedName name="PY_Other_LT_Liabilities" localSheetId="70">#REF!</definedName>
    <definedName name="PY_Other_LT_Liabilities">#REF!</definedName>
    <definedName name="PY_Preferred_Stock" localSheetId="69">#REF!</definedName>
    <definedName name="PY_Preferred_Stock" localSheetId="65">#REF!</definedName>
    <definedName name="PY_Preferred_Stock" localSheetId="70">#REF!</definedName>
    <definedName name="PY_Preferred_Stock">#REF!</definedName>
    <definedName name="PY_QUICK_ASSETS" localSheetId="69">#REF!</definedName>
    <definedName name="PY_QUICK_ASSETS" localSheetId="65">#REF!</definedName>
    <definedName name="PY_QUICK_ASSETS" localSheetId="70">#REF!</definedName>
    <definedName name="PY_QUICK_ASSETS">#REF!</definedName>
    <definedName name="PY_Retained_Earnings" localSheetId="69">#REF!</definedName>
    <definedName name="PY_Retained_Earnings" localSheetId="65">#REF!</definedName>
    <definedName name="PY_Retained_Earnings" localSheetId="70">#REF!</definedName>
    <definedName name="PY_Retained_Earnings">#REF!</definedName>
    <definedName name="PY_Selling" localSheetId="69">#REF!</definedName>
    <definedName name="PY_Selling" localSheetId="65">#REF!</definedName>
    <definedName name="PY_Selling" localSheetId="70">#REF!</definedName>
    <definedName name="PY_Selling">#REF!</definedName>
    <definedName name="PY_Tangible_Assets" localSheetId="69">#REF!</definedName>
    <definedName name="PY_Tangible_Assets" localSheetId="65">#REF!</definedName>
    <definedName name="PY_Tangible_Assets" localSheetId="70">#REF!</definedName>
    <definedName name="PY_Tangible_Assets">#REF!</definedName>
    <definedName name="PY_Tangible_Net_Worth" localSheetId="69">#REF!</definedName>
    <definedName name="PY_Tangible_Net_Worth" localSheetId="65">#REF!</definedName>
    <definedName name="PY_Tangible_Net_Worth" localSheetId="70">#REF!</definedName>
    <definedName name="PY_Tangible_Net_Worth">#REF!</definedName>
    <definedName name="PY_Taxes" localSheetId="69">#REF!</definedName>
    <definedName name="PY_Taxes" localSheetId="65">#REF!</definedName>
    <definedName name="PY_Taxes" localSheetId="70">#REF!</definedName>
    <definedName name="PY_Taxes">#REF!</definedName>
    <definedName name="PY_TOTAL_ASSETS" localSheetId="69">#REF!</definedName>
    <definedName name="PY_TOTAL_ASSETS" localSheetId="65">#REF!</definedName>
    <definedName name="PY_TOTAL_ASSETS" localSheetId="70">#REF!</definedName>
    <definedName name="PY_TOTAL_ASSETS">#REF!</definedName>
    <definedName name="PY_TOTAL_CURR_ASSETS" localSheetId="69">#REF!</definedName>
    <definedName name="PY_TOTAL_CURR_ASSETS" localSheetId="65">#REF!</definedName>
    <definedName name="PY_TOTAL_CURR_ASSETS" localSheetId="70">#REF!</definedName>
    <definedName name="PY_TOTAL_CURR_ASSETS">#REF!</definedName>
    <definedName name="PY_TOTAL_DEBT" localSheetId="69">#REF!</definedName>
    <definedName name="PY_TOTAL_DEBT" localSheetId="65">#REF!</definedName>
    <definedName name="PY_TOTAL_DEBT" localSheetId="70">#REF!</definedName>
    <definedName name="PY_TOTAL_DEBT">#REF!</definedName>
    <definedName name="PY_TOTAL_EQUITY" localSheetId="69">#REF!</definedName>
    <definedName name="PY_TOTAL_EQUITY" localSheetId="65">#REF!</definedName>
    <definedName name="PY_TOTAL_EQUITY" localSheetId="70">#REF!</definedName>
    <definedName name="PY_TOTAL_EQUITY">#REF!</definedName>
    <definedName name="PY_Working_Capital" localSheetId="69">#REF!</definedName>
    <definedName name="PY_Working_Capital" localSheetId="65">#REF!</definedName>
    <definedName name="PY_Working_Capital" localSheetId="70">#REF!</definedName>
    <definedName name="PY_Working_Capital">#REF!</definedName>
    <definedName name="PY2_Accounts_Receivable" localSheetId="69">#REF!</definedName>
    <definedName name="PY2_Accounts_Receivable" localSheetId="65">#REF!</definedName>
    <definedName name="PY2_Accounts_Receivable" localSheetId="70">#REF!</definedName>
    <definedName name="PY2_Accounts_Receivable">#REF!</definedName>
    <definedName name="PY2_Administration" localSheetId="69">#REF!</definedName>
    <definedName name="PY2_Administration" localSheetId="65">#REF!</definedName>
    <definedName name="PY2_Administration" localSheetId="70">#REF!</definedName>
    <definedName name="PY2_Administration">#REF!</definedName>
    <definedName name="PY2_Cash" localSheetId="69">#REF!</definedName>
    <definedName name="PY2_Cash" localSheetId="65">#REF!</definedName>
    <definedName name="PY2_Cash" localSheetId="70">#REF!</definedName>
    <definedName name="PY2_Cash">#REF!</definedName>
    <definedName name="PY2_Common_Equity" localSheetId="69">#REF!</definedName>
    <definedName name="PY2_Common_Equity" localSheetId="65">#REF!</definedName>
    <definedName name="PY2_Common_Equity" localSheetId="70">#REF!</definedName>
    <definedName name="PY2_Common_Equity">#REF!</definedName>
    <definedName name="PY2_Cost_of_Sales" localSheetId="69">#REF!</definedName>
    <definedName name="PY2_Cost_of_Sales" localSheetId="65">#REF!</definedName>
    <definedName name="PY2_Cost_of_Sales" localSheetId="70">#REF!</definedName>
    <definedName name="PY2_Cost_of_Sales">#REF!</definedName>
    <definedName name="PY2_Current_Liabilities" localSheetId="69">#REF!</definedName>
    <definedName name="PY2_Current_Liabilities" localSheetId="65">#REF!</definedName>
    <definedName name="PY2_Current_Liabilities" localSheetId="70">#REF!</definedName>
    <definedName name="PY2_Current_Liabilities">#REF!</definedName>
    <definedName name="PY2_Depreciation" localSheetId="69">#REF!</definedName>
    <definedName name="PY2_Depreciation" localSheetId="65">#REF!</definedName>
    <definedName name="PY2_Depreciation" localSheetId="70">#REF!</definedName>
    <definedName name="PY2_Depreciation">#REF!</definedName>
    <definedName name="PY2_Gross_Profit" localSheetId="69">#REF!</definedName>
    <definedName name="PY2_Gross_Profit" localSheetId="65">#REF!</definedName>
    <definedName name="PY2_Gross_Profit" localSheetId="70">#REF!</definedName>
    <definedName name="PY2_Gross_Profit">#REF!</definedName>
    <definedName name="PY2_Inc_Bef_Tax" localSheetId="69">#REF!</definedName>
    <definedName name="PY2_Inc_Bef_Tax" localSheetId="65">#REF!</definedName>
    <definedName name="PY2_Inc_Bef_Tax" localSheetId="70">#REF!</definedName>
    <definedName name="PY2_Inc_Bef_Tax">#REF!</definedName>
    <definedName name="PY2_Intangible_Assets" localSheetId="69">#REF!</definedName>
    <definedName name="PY2_Intangible_Assets" localSheetId="65">#REF!</definedName>
    <definedName name="PY2_Intangible_Assets" localSheetId="70">#REF!</definedName>
    <definedName name="PY2_Intangible_Assets">#REF!</definedName>
    <definedName name="PY2_Interest_Expense" localSheetId="69">#REF!</definedName>
    <definedName name="PY2_Interest_Expense" localSheetId="65">#REF!</definedName>
    <definedName name="PY2_Interest_Expense" localSheetId="70">#REF!</definedName>
    <definedName name="PY2_Interest_Expense">#REF!</definedName>
    <definedName name="PY2_Inventory" localSheetId="69">#REF!</definedName>
    <definedName name="PY2_Inventory" localSheetId="65">#REF!</definedName>
    <definedName name="PY2_Inventory" localSheetId="70">#REF!</definedName>
    <definedName name="PY2_Inventory">#REF!</definedName>
    <definedName name="PY2_LIABIL_EQUITY" localSheetId="69">#REF!</definedName>
    <definedName name="PY2_LIABIL_EQUITY" localSheetId="65">#REF!</definedName>
    <definedName name="PY2_LIABIL_EQUITY" localSheetId="70">#REF!</definedName>
    <definedName name="PY2_LIABIL_EQUITY">#REF!</definedName>
    <definedName name="PY2_LT_Debt" localSheetId="69">#REF!</definedName>
    <definedName name="PY2_LT_Debt" localSheetId="65">#REF!</definedName>
    <definedName name="PY2_LT_Debt" localSheetId="70">#REF!</definedName>
    <definedName name="PY2_LT_Debt">#REF!</definedName>
    <definedName name="PY2_Marketable_Sec" localSheetId="69">#REF!</definedName>
    <definedName name="PY2_Marketable_Sec" localSheetId="65">#REF!</definedName>
    <definedName name="PY2_Marketable_Sec" localSheetId="70">#REF!</definedName>
    <definedName name="PY2_Marketable_Sec">#REF!</definedName>
    <definedName name="PY2_NET_PROFIT" localSheetId="69">#REF!</definedName>
    <definedName name="PY2_NET_PROFIT" localSheetId="65">#REF!</definedName>
    <definedName name="PY2_NET_PROFIT" localSheetId="70">#REF!</definedName>
    <definedName name="PY2_NET_PROFIT">#REF!</definedName>
    <definedName name="PY2_Net_Revenue" localSheetId="69">#REF!</definedName>
    <definedName name="PY2_Net_Revenue" localSheetId="65">#REF!</definedName>
    <definedName name="PY2_Net_Revenue" localSheetId="70">#REF!</definedName>
    <definedName name="PY2_Net_Revenue">#REF!</definedName>
    <definedName name="PY2_Operating_Inc" localSheetId="69">#REF!</definedName>
    <definedName name="PY2_Operating_Inc" localSheetId="65">#REF!</definedName>
    <definedName name="PY2_Operating_Inc" localSheetId="70">#REF!</definedName>
    <definedName name="PY2_Operating_Inc">#REF!</definedName>
    <definedName name="PY2_Operating_Income" localSheetId="69">#REF!</definedName>
    <definedName name="PY2_Operating_Income" localSheetId="65">#REF!</definedName>
    <definedName name="PY2_Operating_Income" localSheetId="70">#REF!</definedName>
    <definedName name="PY2_Operating_Income">#REF!</definedName>
    <definedName name="PY2_Other_Curr_Assets" localSheetId="69">#REF!</definedName>
    <definedName name="PY2_Other_Curr_Assets" localSheetId="65">#REF!</definedName>
    <definedName name="PY2_Other_Curr_Assets" localSheetId="70">#REF!</definedName>
    <definedName name="PY2_Other_Curr_Assets">#REF!</definedName>
    <definedName name="PY2_Other_Exp." localSheetId="69">#REF!</definedName>
    <definedName name="PY2_Other_Exp." localSheetId="65">#REF!</definedName>
    <definedName name="PY2_Other_Exp." localSheetId="70">#REF!</definedName>
    <definedName name="PY2_Other_Exp.">#REF!</definedName>
    <definedName name="PY2_Other_LT_Assets" localSheetId="69">#REF!</definedName>
    <definedName name="PY2_Other_LT_Assets" localSheetId="65">#REF!</definedName>
    <definedName name="PY2_Other_LT_Assets" localSheetId="70">#REF!</definedName>
    <definedName name="PY2_Other_LT_Assets">#REF!</definedName>
    <definedName name="PY2_Other_LT_Liabilities" localSheetId="69">#REF!</definedName>
    <definedName name="PY2_Other_LT_Liabilities" localSheetId="65">#REF!</definedName>
    <definedName name="PY2_Other_LT_Liabilities" localSheetId="70">#REF!</definedName>
    <definedName name="PY2_Other_LT_Liabilities">#REF!</definedName>
    <definedName name="PY2_Preferred_Stock" localSheetId="69">#REF!</definedName>
    <definedName name="PY2_Preferred_Stock" localSheetId="65">#REF!</definedName>
    <definedName name="PY2_Preferred_Stock" localSheetId="70">#REF!</definedName>
    <definedName name="PY2_Preferred_Stock">#REF!</definedName>
    <definedName name="PY2_QUICK_ASSETS" localSheetId="69">#REF!</definedName>
    <definedName name="PY2_QUICK_ASSETS" localSheetId="65">#REF!</definedName>
    <definedName name="PY2_QUICK_ASSETS" localSheetId="70">#REF!</definedName>
    <definedName name="PY2_QUICK_ASSETS">#REF!</definedName>
    <definedName name="PY2_Retained_Earnings" localSheetId="69">#REF!</definedName>
    <definedName name="PY2_Retained_Earnings" localSheetId="65">#REF!</definedName>
    <definedName name="PY2_Retained_Earnings" localSheetId="70">#REF!</definedName>
    <definedName name="PY2_Retained_Earnings">#REF!</definedName>
    <definedName name="PY2_Selling" localSheetId="69">#REF!</definedName>
    <definedName name="PY2_Selling" localSheetId="65">#REF!</definedName>
    <definedName name="PY2_Selling" localSheetId="70">#REF!</definedName>
    <definedName name="PY2_Selling">#REF!</definedName>
    <definedName name="PY2_Tangible_Assets" localSheetId="69">#REF!</definedName>
    <definedName name="PY2_Tangible_Assets" localSheetId="65">#REF!</definedName>
    <definedName name="PY2_Tangible_Assets" localSheetId="70">#REF!</definedName>
    <definedName name="PY2_Tangible_Assets">#REF!</definedName>
    <definedName name="PY2_Tangible_Net_Worth" localSheetId="69">#REF!</definedName>
    <definedName name="PY2_Tangible_Net_Worth" localSheetId="65">#REF!</definedName>
    <definedName name="PY2_Tangible_Net_Worth" localSheetId="70">#REF!</definedName>
    <definedName name="PY2_Tangible_Net_Worth">#REF!</definedName>
    <definedName name="PY2_Taxes" localSheetId="69">#REF!</definedName>
    <definedName name="PY2_Taxes" localSheetId="65">#REF!</definedName>
    <definedName name="PY2_Taxes" localSheetId="70">#REF!</definedName>
    <definedName name="PY2_Taxes">#REF!</definedName>
    <definedName name="PY2_TOTAL_ASSETS" localSheetId="69">#REF!</definedName>
    <definedName name="PY2_TOTAL_ASSETS" localSheetId="65">#REF!</definedName>
    <definedName name="PY2_TOTAL_ASSETS" localSheetId="70">#REF!</definedName>
    <definedName name="PY2_TOTAL_ASSETS">#REF!</definedName>
    <definedName name="PY2_TOTAL_CURR_ASSETS" localSheetId="69">#REF!</definedName>
    <definedName name="PY2_TOTAL_CURR_ASSETS" localSheetId="65">#REF!</definedName>
    <definedName name="PY2_TOTAL_CURR_ASSETS" localSheetId="70">#REF!</definedName>
    <definedName name="PY2_TOTAL_CURR_ASSETS">#REF!</definedName>
    <definedName name="PY2_TOTAL_DEBT" localSheetId="69">#REF!</definedName>
    <definedName name="PY2_TOTAL_DEBT" localSheetId="65">#REF!</definedName>
    <definedName name="PY2_TOTAL_DEBT" localSheetId="70">#REF!</definedName>
    <definedName name="PY2_TOTAL_DEBT">#REF!</definedName>
    <definedName name="PY2_TOTAL_EQUITY" localSheetId="69">#REF!</definedName>
    <definedName name="PY2_TOTAL_EQUITY" localSheetId="65">#REF!</definedName>
    <definedName name="PY2_TOTAL_EQUITY" localSheetId="70">#REF!</definedName>
    <definedName name="PY2_TOTAL_EQUITY">#REF!</definedName>
    <definedName name="PY2_Working_Capital" localSheetId="69">#REF!</definedName>
    <definedName name="PY2_Working_Capital" localSheetId="65">#REF!</definedName>
    <definedName name="PY2_Working_Capital" localSheetId="70">#REF!</definedName>
    <definedName name="PY2_Working_Capital">#REF!</definedName>
    <definedName name="Účty">[1]Sheet3!$A$4:$BF$371</definedName>
    <definedName name="VER_CF_BALANCES" localSheetId="67">#REF!</definedName>
    <definedName name="VER_CF_BALANCES" localSheetId="61">#REF!</definedName>
    <definedName name="VER_CF_BALANCES" localSheetId="60">#REF!</definedName>
    <definedName name="VER_CF_BALANCES" localSheetId="66">#REF!</definedName>
    <definedName name="VER_CF_BALANCES" localSheetId="69">#REF!</definedName>
    <definedName name="VER_CF_BALANCES" localSheetId="57">#REF!</definedName>
    <definedName name="VER_CF_BALANCES" localSheetId="65">#REF!</definedName>
    <definedName name="VER_CF_BALANCES" localSheetId="62">#REF!</definedName>
    <definedName name="VER_CF_BALANCES" localSheetId="63">#REF!</definedName>
    <definedName name="VER_CF_BALANCES" localSheetId="68">#REF!</definedName>
    <definedName name="VER_CF_BALANCES" localSheetId="70">#REF!</definedName>
    <definedName name="VER_CF_BALANCES" localSheetId="59">#REF!</definedName>
    <definedName name="VER_CF_BALANCES" localSheetId="58">#REF!</definedName>
    <definedName name="VER_CF_BALANCES" localSheetId="56">#REF!</definedName>
    <definedName name="VER_CF_BALANCES">#REF!</definedName>
    <definedName name="VER_SH_RATIOS" localSheetId="67">#REF!</definedName>
    <definedName name="VER_SH_RATIOS" localSheetId="61">#REF!</definedName>
    <definedName name="VER_SH_RATIOS" localSheetId="60">#REF!</definedName>
    <definedName name="VER_SH_RATIOS" localSheetId="66">#REF!</definedName>
    <definedName name="VER_SH_RATIOS" localSheetId="69">#REF!</definedName>
    <definedName name="VER_SH_RATIOS" localSheetId="57">#REF!</definedName>
    <definedName name="VER_SH_RATIOS" localSheetId="65">#REF!</definedName>
    <definedName name="VER_SH_RATIOS" localSheetId="62">#REF!</definedName>
    <definedName name="VER_SH_RATIOS" localSheetId="63">#REF!</definedName>
    <definedName name="VER_SH_RATIOS" localSheetId="68">#REF!</definedName>
    <definedName name="VER_SH_RATIOS" localSheetId="70">#REF!</definedName>
    <definedName name="VER_SH_RATIOS" localSheetId="59">#REF!</definedName>
    <definedName name="VER_SH_RATIOS" localSheetId="58">#REF!</definedName>
    <definedName name="VER_SH_RATIOS" localSheetId="56">#REF!</definedName>
    <definedName name="VER_SH_RATIOS">#REF!</definedName>
    <definedName name="VER_SCH_10" localSheetId="67">#REF!</definedName>
    <definedName name="VER_SCH_10" localSheetId="61">#REF!</definedName>
    <definedName name="VER_SCH_10" localSheetId="60">#REF!</definedName>
    <definedName name="VER_SCH_10" localSheetId="66">#REF!</definedName>
    <definedName name="VER_SCH_10" localSheetId="69">#REF!</definedName>
    <definedName name="VER_SCH_10" localSheetId="57">#REF!</definedName>
    <definedName name="VER_SCH_10" localSheetId="65">#REF!</definedName>
    <definedName name="VER_SCH_10" localSheetId="62">#REF!</definedName>
    <definedName name="VER_SCH_10" localSheetId="63">#REF!</definedName>
    <definedName name="VER_SCH_10" localSheetId="68">#REF!</definedName>
    <definedName name="VER_SCH_10" localSheetId="70">#REF!</definedName>
    <definedName name="VER_SCH_10" localSheetId="59">#REF!</definedName>
    <definedName name="VER_SCH_10" localSheetId="58">#REF!</definedName>
    <definedName name="VER_SCH_10" localSheetId="56">#REF!</definedName>
    <definedName name="VER_SCH_10">#REF!</definedName>
    <definedName name="VER_SCH_14" localSheetId="69">#REF!</definedName>
    <definedName name="VER_SCH_14" localSheetId="65">#REF!</definedName>
    <definedName name="VER_SCH_14" localSheetId="70">#REF!</definedName>
    <definedName name="VER_SCH_14" localSheetId="56">#REF!</definedName>
    <definedName name="VER_SCH_14">#REF!</definedName>
    <definedName name="VER_SCH_2" localSheetId="69">#REF!</definedName>
    <definedName name="VER_SCH_2" localSheetId="65">#REF!</definedName>
    <definedName name="VER_SCH_2" localSheetId="70">#REF!</definedName>
    <definedName name="VER_SCH_2" localSheetId="56">#REF!</definedName>
    <definedName name="VER_SCH_2">#REF!</definedName>
    <definedName name="VER_SCH_7" localSheetId="69">#REF!</definedName>
    <definedName name="VER_SCH_7" localSheetId="65">#REF!</definedName>
    <definedName name="VER_SCH_7" localSheetId="70">#REF!</definedName>
    <definedName name="VER_SCH_7" localSheetId="56">#REF!</definedName>
    <definedName name="VER_SCH_7">#REF!</definedName>
    <definedName name="Visit">[1]Sheet2!$I$3</definedName>
    <definedName name="wrn.Aging._.and._.Trend._.Analysis." localSheetId="69"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4" hidden="1">'BS old'!#REF!</definedName>
    <definedName name="Z_4D14509E_B826_11D1_8159_444553540000_.wvu.Cols" localSheetId="55" hidden="1">'P&amp;L old'!#REF!</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66" i="103" l="1"/>
  <c r="G66" i="103"/>
  <c r="H65" i="103"/>
  <c r="G65" i="103"/>
  <c r="H64" i="103"/>
  <c r="G64" i="103"/>
  <c r="H63" i="103"/>
  <c r="G63" i="103"/>
  <c r="H62" i="103"/>
  <c r="G62" i="103"/>
  <c r="H61" i="103"/>
  <c r="G61"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G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3"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I168" i="101" s="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I114" i="101" s="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I91" i="101" s="1"/>
  <c r="E90" i="101"/>
  <c r="E89" i="101"/>
  <c r="E88" i="101"/>
  <c r="E87" i="101"/>
  <c r="E86" i="101"/>
  <c r="E85" i="101"/>
  <c r="E84" i="101"/>
  <c r="E83" i="101"/>
  <c r="E82" i="101"/>
  <c r="E81" i="101"/>
  <c r="E80" i="101"/>
  <c r="E79" i="101"/>
  <c r="E78" i="101"/>
  <c r="E77" i="101"/>
  <c r="E76" i="101"/>
  <c r="E75" i="101"/>
  <c r="E74" i="101"/>
  <c r="E73" i="101"/>
  <c r="E72" i="101"/>
  <c r="E71" i="10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E32" i="101"/>
  <c r="E31" i="101"/>
  <c r="E30" i="101"/>
  <c r="E29" i="101"/>
  <c r="E28" i="101"/>
  <c r="E27" i="101"/>
  <c r="E26" i="101"/>
  <c r="E25" i="101"/>
  <c r="E24" i="101"/>
  <c r="E23" i="101"/>
  <c r="E22" i="101"/>
  <c r="E21" i="101"/>
  <c r="I21" i="101" s="1"/>
  <c r="E20" i="101"/>
  <c r="E19" i="101"/>
  <c r="E18" i="101"/>
  <c r="E17" i="101"/>
  <c r="E16" i="101"/>
  <c r="E15" i="101"/>
  <c r="E14" i="101"/>
  <c r="E13" i="101"/>
  <c r="E12" i="101"/>
  <c r="E11" i="101"/>
  <c r="E10" i="101"/>
  <c r="E9" i="101"/>
  <c r="E8" i="101"/>
  <c r="I176" i="101"/>
  <c r="I145" i="101"/>
  <c r="I106" i="101"/>
  <c r="I52" i="101"/>
  <c r="I11" i="101" l="1"/>
  <c r="I15" i="101"/>
  <c r="I19" i="101"/>
  <c r="I23" i="101"/>
  <c r="I31" i="101"/>
  <c r="I40" i="101"/>
  <c r="I44" i="101"/>
  <c r="I48" i="101"/>
  <c r="I56" i="101"/>
  <c r="I60" i="101"/>
  <c r="I64" i="101"/>
  <c r="I69" i="101"/>
  <c r="I73" i="101"/>
  <c r="I81" i="101"/>
  <c r="I85" i="101"/>
  <c r="I89" i="101"/>
  <c r="I93" i="101"/>
  <c r="I102" i="101"/>
  <c r="I110" i="101"/>
  <c r="I118" i="101"/>
  <c r="I126" i="101"/>
  <c r="I131" i="101"/>
  <c r="I135" i="101"/>
  <c r="I139" i="101"/>
  <c r="I143" i="101"/>
  <c r="I147" i="101"/>
  <c r="I151" i="101"/>
  <c r="I155" i="101"/>
  <c r="I164" i="101"/>
  <c r="I172" i="101"/>
  <c r="I9" i="101"/>
  <c r="I13" i="101"/>
  <c r="I17" i="101"/>
  <c r="I25" i="101"/>
  <c r="I29" i="101"/>
  <c r="I33" i="101"/>
  <c r="I71" i="101"/>
  <c r="I75" i="101"/>
  <c r="I83" i="101"/>
  <c r="I87" i="101"/>
  <c r="I95" i="101"/>
  <c r="I122" i="101"/>
  <c r="I133" i="101"/>
  <c r="I137" i="101"/>
  <c r="I141" i="101"/>
  <c r="I149" i="101"/>
  <c r="I153" i="101"/>
  <c r="I157" i="101"/>
  <c r="E7" i="101"/>
  <c r="K202" i="101"/>
  <c r="I77" i="101"/>
  <c r="I79" i="101"/>
  <c r="I7" i="101"/>
  <c r="I27" i="101"/>
  <c r="I46" i="101"/>
  <c r="I54" i="101"/>
  <c r="I62" i="101"/>
  <c r="I100" i="101"/>
  <c r="I108" i="101"/>
  <c r="I116" i="101"/>
  <c r="I124" i="101"/>
  <c r="I162" i="101"/>
  <c r="I166" i="101"/>
  <c r="I170" i="101"/>
  <c r="I174" i="101"/>
  <c r="I38" i="101"/>
  <c r="I42" i="101"/>
  <c r="I50" i="101"/>
  <c r="I58" i="101"/>
  <c r="I104" i="101"/>
  <c r="I112" i="101"/>
  <c r="I120" i="101"/>
  <c r="I202" i="101" l="1"/>
  <c r="K181" i="101"/>
  <c r="I181" i="101" l="1"/>
  <c r="K180" i="101"/>
  <c r="W29" i="96"/>
  <c r="I180" i="101" l="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J10" i="66" l="1"/>
  <c r="E10" i="66"/>
  <c r="E9" i="66"/>
  <c r="J8" i="66"/>
  <c r="E8" i="66"/>
  <c r="E7" i="66"/>
  <c r="H9" i="66" l="1"/>
  <c r="H7" i="66"/>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G20" i="60"/>
  <c r="E20" i="60"/>
  <c r="D20" i="60"/>
  <c r="G12" i="60"/>
  <c r="E12" i="60"/>
  <c r="D12" i="60"/>
  <c r="E11" i="60" l="1"/>
  <c r="D66" i="61"/>
  <c r="E66" i="61"/>
  <c r="D19" i="61"/>
  <c r="D34" i="61" s="1"/>
  <c r="D54" i="61"/>
  <c r="E39" i="60"/>
  <c r="E10" i="60" s="1"/>
  <c r="E75" i="60" s="1"/>
  <c r="G11" i="60"/>
  <c r="F12" i="60"/>
  <c r="F20" i="60"/>
  <c r="F30" i="60"/>
  <c r="F40" i="60"/>
  <c r="G39" i="60"/>
  <c r="G10" i="60" s="1"/>
  <c r="G75" i="60" s="1"/>
  <c r="F47" i="60"/>
  <c r="F55" i="60"/>
  <c r="F64" i="60"/>
  <c r="D47" i="60"/>
  <c r="D55" i="60"/>
  <c r="D30" i="60"/>
  <c r="D11" i="60" s="1"/>
  <c r="D64" i="60"/>
  <c r="D67" i="61" l="1"/>
  <c r="E67" i="61"/>
  <c r="E59" i="61"/>
  <c r="E69" i="61" s="1"/>
  <c r="F39" i="60"/>
  <c r="D39" i="60"/>
  <c r="D10" i="60" s="1"/>
  <c r="D75" i="60" s="1"/>
  <c r="F11" i="60"/>
  <c r="D59" i="61" l="1"/>
  <c r="D69" i="61" s="1"/>
  <c r="F10" i="60"/>
  <c r="F75" i="60" s="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L7" i="38" s="1"/>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H9" i="33"/>
  <c r="C9" i="33"/>
  <c r="I9" i="33" s="1"/>
  <c r="B9" i="33"/>
  <c r="E9" i="33" s="1"/>
  <c r="C6" i="33"/>
  <c r="B6" i="33"/>
  <c r="H6" i="33" s="1"/>
  <c r="C3" i="33"/>
  <c r="I3" i="33" s="1"/>
  <c r="B3" i="33"/>
  <c r="H3" i="33" s="1"/>
  <c r="H19" i="32"/>
  <c r="I8" i="32"/>
  <c r="H8" i="32"/>
  <c r="I4" i="32"/>
  <c r="H4" i="32"/>
  <c r="F7" i="30"/>
  <c r="C7" i="30"/>
  <c r="C9" i="30" s="1"/>
  <c r="B7" i="30"/>
  <c r="E7" i="30" s="1"/>
  <c r="C8" i="28"/>
  <c r="B8" i="28"/>
  <c r="E8" i="28" s="1"/>
  <c r="C5" i="28"/>
  <c r="F5" i="28" s="1"/>
  <c r="B5" i="28"/>
  <c r="E5" i="28" s="1"/>
  <c r="F35" i="27"/>
  <c r="F34" i="27"/>
  <c r="L34" i="27" s="1"/>
  <c r="F33" i="27"/>
  <c r="F32" i="27"/>
  <c r="L32" i="27" s="1"/>
  <c r="L31" i="27"/>
  <c r="F31" i="27"/>
  <c r="F30" i="27"/>
  <c r="L30" i="27" s="1"/>
  <c r="E29" i="27"/>
  <c r="K29" i="27" s="1"/>
  <c r="D29" i="27"/>
  <c r="J29" i="27" s="1"/>
  <c r="C29" i="27"/>
  <c r="I29" i="27" s="1"/>
  <c r="B29" i="27"/>
  <c r="H29" i="27" s="1"/>
  <c r="L28" i="27"/>
  <c r="F28" i="27"/>
  <c r="N10" i="27" s="1"/>
  <c r="L27" i="27"/>
  <c r="F27" i="27"/>
  <c r="L26" i="27"/>
  <c r="F26" i="27"/>
  <c r="L25" i="27"/>
  <c r="F25" i="27"/>
  <c r="L24" i="27"/>
  <c r="F24" i="27"/>
  <c r="N6" i="27" s="1"/>
  <c r="I23" i="27"/>
  <c r="E23" i="27"/>
  <c r="K23" i="27" s="1"/>
  <c r="D23" i="27"/>
  <c r="J23" i="27" s="1"/>
  <c r="C23" i="27"/>
  <c r="B23" i="27"/>
  <c r="H23" i="27" s="1"/>
  <c r="F17" i="27"/>
  <c r="L17" i="27" s="1"/>
  <c r="N16" i="27"/>
  <c r="L16" i="27"/>
  <c r="F16" i="27"/>
  <c r="F15" i="27"/>
  <c r="L15" i="27" s="1"/>
  <c r="N14" i="27"/>
  <c r="F14" i="27"/>
  <c r="L14" i="27" s="1"/>
  <c r="N13" i="27"/>
  <c r="L13" i="27"/>
  <c r="F13" i="27"/>
  <c r="N12" i="27"/>
  <c r="F12" i="27"/>
  <c r="L12" i="27" s="1"/>
  <c r="K11" i="27"/>
  <c r="E11" i="27"/>
  <c r="D11" i="27"/>
  <c r="J11" i="27" s="1"/>
  <c r="C11" i="27"/>
  <c r="I11" i="27" s="1"/>
  <c r="B11" i="27"/>
  <c r="H11" i="27" s="1"/>
  <c r="F10" i="27"/>
  <c r="L10" i="27" s="1"/>
  <c r="N9" i="27"/>
  <c r="F9" i="27"/>
  <c r="L9" i="27" s="1"/>
  <c r="N8" i="27"/>
  <c r="F8" i="27"/>
  <c r="L8" i="27" s="1"/>
  <c r="N7" i="27"/>
  <c r="F7" i="27"/>
  <c r="L7" i="27" s="1"/>
  <c r="F6" i="27"/>
  <c r="L6" i="27" s="1"/>
  <c r="E5" i="27"/>
  <c r="K5" i="27" s="1"/>
  <c r="D5" i="27"/>
  <c r="J5" i="27" s="1"/>
  <c r="C5" i="27"/>
  <c r="I5" i="27" s="1"/>
  <c r="B5" i="27"/>
  <c r="F44" i="50"/>
  <c r="I44" i="50" s="1"/>
  <c r="F43" i="50"/>
  <c r="I42" i="50"/>
  <c r="F42" i="50"/>
  <c r="I41" i="50"/>
  <c r="F41" i="50"/>
  <c r="I40" i="50"/>
  <c r="F40" i="50"/>
  <c r="M39" i="50"/>
  <c r="F39" i="50"/>
  <c r="F38" i="50"/>
  <c r="I38" i="50" s="1"/>
  <c r="I37" i="50"/>
  <c r="F37" i="50"/>
  <c r="K15" i="50" s="1"/>
  <c r="F36" i="50"/>
  <c r="I36" i="50" s="1"/>
  <c r="F35" i="50"/>
  <c r="M35" i="50" s="1"/>
  <c r="F34" i="50"/>
  <c r="I34" i="50" s="1"/>
  <c r="F33" i="50"/>
  <c r="F32" i="50"/>
  <c r="M32" i="50" s="1"/>
  <c r="F31" i="50"/>
  <c r="F30" i="50"/>
  <c r="M30" i="50" s="1"/>
  <c r="I29" i="50"/>
  <c r="F29" i="50"/>
  <c r="M29" i="50" s="1"/>
  <c r="F28" i="50"/>
  <c r="F27" i="50"/>
  <c r="I27" i="50" s="1"/>
  <c r="K22" i="50"/>
  <c r="I22" i="50"/>
  <c r="F22" i="50"/>
  <c r="F21" i="50"/>
  <c r="I21" i="50" s="1"/>
  <c r="K20" i="50"/>
  <c r="F20" i="50"/>
  <c r="I20" i="50" s="1"/>
  <c r="F19" i="50"/>
  <c r="I19" i="50" s="1"/>
  <c r="F18" i="50"/>
  <c r="I17" i="50"/>
  <c r="F17" i="50"/>
  <c r="M17" i="50" s="1"/>
  <c r="K16" i="50"/>
  <c r="F16" i="50"/>
  <c r="M16" i="50" s="1"/>
  <c r="F15" i="50"/>
  <c r="F14" i="50"/>
  <c r="M14" i="50" s="1"/>
  <c r="I13" i="50"/>
  <c r="F13" i="50"/>
  <c r="M13" i="50" s="1"/>
  <c r="K12" i="50"/>
  <c r="F12" i="50"/>
  <c r="M12" i="50" s="1"/>
  <c r="F11" i="50"/>
  <c r="K10" i="50"/>
  <c r="F10" i="50"/>
  <c r="M10" i="50" s="1"/>
  <c r="F9" i="50"/>
  <c r="M9" i="50" s="1"/>
  <c r="K8" i="50"/>
  <c r="F8" i="50"/>
  <c r="K7" i="50"/>
  <c r="F7" i="50"/>
  <c r="F6" i="50"/>
  <c r="M6" i="50" s="1"/>
  <c r="K5" i="50"/>
  <c r="I5" i="50"/>
  <c r="F5" i="50"/>
  <c r="M5" i="50" s="1"/>
  <c r="B26" i="26"/>
  <c r="D26" i="26" s="1"/>
  <c r="B14" i="26"/>
  <c r="D14" i="26" s="1"/>
  <c r="M7" i="25"/>
  <c r="G7" i="25"/>
  <c r="O7" i="25" s="1"/>
  <c r="F7" i="25"/>
  <c r="N7" i="25" s="1"/>
  <c r="E7" i="25"/>
  <c r="D7" i="25"/>
  <c r="L7" i="25" s="1"/>
  <c r="C7" i="25"/>
  <c r="K7" i="25" s="1"/>
  <c r="B7" i="25"/>
  <c r="J7" i="25" s="1"/>
  <c r="C12" i="24"/>
  <c r="I12" i="24" s="1"/>
  <c r="B12" i="24"/>
  <c r="I9" i="24"/>
  <c r="C9" i="24"/>
  <c r="F9" i="24" s="1"/>
  <c r="B9" i="24"/>
  <c r="C6" i="24"/>
  <c r="I6" i="24" s="1"/>
  <c r="B6" i="24"/>
  <c r="H6" i="24" s="1"/>
  <c r="C3" i="24"/>
  <c r="F3" i="24" s="1"/>
  <c r="B3" i="24"/>
  <c r="L5" i="21"/>
  <c r="J5" i="21"/>
  <c r="E5" i="21"/>
  <c r="D5" i="21"/>
  <c r="K5" i="21" s="1"/>
  <c r="C5" i="2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E13" i="55" s="1"/>
  <c r="J13" i="55" s="1"/>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J16" i="18" s="1"/>
  <c r="D15" i="18"/>
  <c r="H15" i="18" s="1"/>
  <c r="D14" i="18"/>
  <c r="J14" i="18" s="1"/>
  <c r="D13" i="18"/>
  <c r="D12" i="18"/>
  <c r="H12" i="18" s="1"/>
  <c r="C10" i="18"/>
  <c r="G10" i="18" s="1"/>
  <c r="B10" i="18"/>
  <c r="F10" i="18" s="1"/>
  <c r="D9" i="18"/>
  <c r="D8" i="18"/>
  <c r="D7" i="18"/>
  <c r="J7" i="18" s="1"/>
  <c r="D6" i="18"/>
  <c r="H6" i="18" s="1"/>
  <c r="D5" i="18"/>
  <c r="J5" i="18" s="1"/>
  <c r="E9" i="17"/>
  <c r="D9" i="17"/>
  <c r="C9" i="17"/>
  <c r="B9" i="17"/>
  <c r="F8" i="17"/>
  <c r="N8" i="17" s="1"/>
  <c r="L7" i="17"/>
  <c r="F7" i="17"/>
  <c r="N7" i="17" s="1"/>
  <c r="L6" i="17"/>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L9" i="14"/>
  <c r="F9" i="14"/>
  <c r="N9" i="14" s="1"/>
  <c r="L8" i="14"/>
  <c r="F8" i="14"/>
  <c r="N8" i="14" s="1"/>
  <c r="F7" i="14"/>
  <c r="L6" i="14"/>
  <c r="F6" i="14"/>
  <c r="N6" i="14" s="1"/>
  <c r="F5" i="14"/>
  <c r="F12"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G7" i="12" s="1"/>
  <c r="M7" i="12" s="1"/>
  <c r="F19" i="11"/>
  <c r="I46" i="9"/>
  <c r="S46" i="9" s="1"/>
  <c r="H46" i="9"/>
  <c r="R46" i="9" s="1"/>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L39" i="9" s="1"/>
  <c r="J38" i="9"/>
  <c r="T38" i="9" s="1"/>
  <c r="J37" i="9"/>
  <c r="T37" i="9" s="1"/>
  <c r="J36" i="9"/>
  <c r="I34" i="9"/>
  <c r="S34" i="9" s="1"/>
  <c r="H34" i="9"/>
  <c r="G34" i="9"/>
  <c r="Q34" i="9" s="1"/>
  <c r="F34" i="9"/>
  <c r="F47" i="9" s="1"/>
  <c r="AJ47" i="9" s="1"/>
  <c r="E34" i="9"/>
  <c r="O34" i="9" s="1"/>
  <c r="D34" i="9"/>
  <c r="C34" i="9"/>
  <c r="B34" i="9"/>
  <c r="B47" i="9" s="1"/>
  <c r="L47" i="9" s="1"/>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AC17" i="9"/>
  <c r="AB17" i="9"/>
  <c r="Z17" i="9"/>
  <c r="Y17" i="9"/>
  <c r="X17" i="9"/>
  <c r="V17" i="9"/>
  <c r="J17" i="9"/>
  <c r="I15" i="9"/>
  <c r="H15" i="9"/>
  <c r="AL15" i="9" s="1"/>
  <c r="G15" i="9"/>
  <c r="Q15" i="9" s="1"/>
  <c r="F15" i="9"/>
  <c r="E15" i="9"/>
  <c r="D15" i="9"/>
  <c r="AH15" i="9" s="1"/>
  <c r="C15" i="9"/>
  <c r="M15" i="9" s="1"/>
  <c r="B15" i="9"/>
  <c r="T14" i="9"/>
  <c r="J14" i="9"/>
  <c r="J13" i="9"/>
  <c r="T13" i="9" s="1"/>
  <c r="AC12" i="9"/>
  <c r="AA12" i="9"/>
  <c r="Z12" i="9"/>
  <c r="Y12" i="9"/>
  <c r="W12" i="9"/>
  <c r="V12" i="9"/>
  <c r="J12" i="9"/>
  <c r="T12" i="9" s="1"/>
  <c r="I10" i="9"/>
  <c r="AM10" i="9" s="1"/>
  <c r="H10" i="9"/>
  <c r="G10" i="9"/>
  <c r="Q10" i="9" s="1"/>
  <c r="F10" i="9"/>
  <c r="F23" i="9" s="1"/>
  <c r="AJ23" i="9" s="1"/>
  <c r="E10" i="9"/>
  <c r="AI10" i="9" s="1"/>
  <c r="D10" i="9"/>
  <c r="C10" i="9"/>
  <c r="B10" i="9"/>
  <c r="AF10" i="9" s="1"/>
  <c r="J9" i="9"/>
  <c r="T9" i="9" s="1"/>
  <c r="J8" i="9"/>
  <c r="T8" i="9" s="1"/>
  <c r="J7" i="9"/>
  <c r="AC6" i="9"/>
  <c r="AA6" i="9"/>
  <c r="Z6" i="9"/>
  <c r="Y6" i="9"/>
  <c r="W6" i="9"/>
  <c r="V6" i="9"/>
  <c r="T6" i="9"/>
  <c r="J6" i="9"/>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T42" i="7" s="1"/>
  <c r="J41" i="7"/>
  <c r="T41" i="7" s="1"/>
  <c r="I39" i="7"/>
  <c r="S39" i="7" s="1"/>
  <c r="H39" i="7"/>
  <c r="R39" i="7" s="1"/>
  <c r="G39" i="7"/>
  <c r="F39" i="7"/>
  <c r="Z12" i="7" s="1"/>
  <c r="E39" i="7"/>
  <c r="O39" i="7" s="1"/>
  <c r="D39" i="7"/>
  <c r="N39" i="7" s="1"/>
  <c r="C39" i="7"/>
  <c r="B39" i="7"/>
  <c r="L39" i="7" s="1"/>
  <c r="J38" i="7"/>
  <c r="T38" i="7" s="1"/>
  <c r="J37" i="7"/>
  <c r="T37" i="7" s="1"/>
  <c r="T36" i="7"/>
  <c r="J36" i="7"/>
  <c r="I34" i="7"/>
  <c r="S34" i="7" s="1"/>
  <c r="H34" i="7"/>
  <c r="R34" i="7" s="1"/>
  <c r="G34" i="7"/>
  <c r="G47" i="7" s="1"/>
  <c r="F34" i="7"/>
  <c r="E34" i="7"/>
  <c r="O34" i="7" s="1"/>
  <c r="D34" i="7"/>
  <c r="D47" i="7" s="1"/>
  <c r="AH47" i="7" s="1"/>
  <c r="C34" i="7"/>
  <c r="B34" i="7"/>
  <c r="B47" i="7" s="1"/>
  <c r="J33" i="7"/>
  <c r="T33" i="7" s="1"/>
  <c r="J32" i="7"/>
  <c r="T32" i="7" s="1"/>
  <c r="J31" i="7"/>
  <c r="T31" i="7" s="1"/>
  <c r="J30" i="7"/>
  <c r="J46" i="7" s="1"/>
  <c r="I22" i="7"/>
  <c r="H22" i="7"/>
  <c r="R22" i="7" s="1"/>
  <c r="G22" i="7"/>
  <c r="Q22" i="7" s="1"/>
  <c r="F22" i="7"/>
  <c r="P22" i="7" s="1"/>
  <c r="E22" i="7"/>
  <c r="D22" i="7"/>
  <c r="X22" i="7" s="1"/>
  <c r="C22" i="7"/>
  <c r="M22" i="7" s="1"/>
  <c r="B22" i="7"/>
  <c r="L22" i="7" s="1"/>
  <c r="S20" i="7"/>
  <c r="I20" i="7"/>
  <c r="H20" i="7"/>
  <c r="R20" i="7" s="1"/>
  <c r="G20" i="7"/>
  <c r="Q20" i="7" s="1"/>
  <c r="F20" i="7"/>
  <c r="P20" i="7" s="1"/>
  <c r="E20" i="7"/>
  <c r="O20" i="7" s="1"/>
  <c r="D20" i="7"/>
  <c r="N20" i="7" s="1"/>
  <c r="C20" i="7"/>
  <c r="B20" i="7"/>
  <c r="L20" i="7" s="1"/>
  <c r="J19" i="7"/>
  <c r="T19" i="7" s="1"/>
  <c r="J18" i="7"/>
  <c r="J20" i="7" s="1"/>
  <c r="AB17" i="7"/>
  <c r="X17" i="7"/>
  <c r="J17" i="7"/>
  <c r="I15" i="7"/>
  <c r="H15" i="7"/>
  <c r="R15" i="7" s="1"/>
  <c r="G15" i="7"/>
  <c r="AK15" i="7" s="1"/>
  <c r="F15" i="7"/>
  <c r="AJ15" i="7" s="1"/>
  <c r="E15" i="7"/>
  <c r="D15" i="7"/>
  <c r="C15" i="7"/>
  <c r="M15" i="7" s="1"/>
  <c r="B15" i="7"/>
  <c r="L15" i="7" s="1"/>
  <c r="J14" i="7"/>
  <c r="T14" i="7" s="1"/>
  <c r="J13" i="7"/>
  <c r="T13" i="7" s="1"/>
  <c r="AC12" i="7"/>
  <c r="AB12" i="7"/>
  <c r="Y12" i="7"/>
  <c r="X12" i="7"/>
  <c r="V12" i="7"/>
  <c r="T12" i="7"/>
  <c r="J12" i="7"/>
  <c r="S10" i="7"/>
  <c r="O10" i="7"/>
  <c r="I10" i="7"/>
  <c r="I23" i="7" s="1"/>
  <c r="AM23" i="7" s="1"/>
  <c r="H10" i="7"/>
  <c r="AL10" i="7" s="1"/>
  <c r="G10" i="7"/>
  <c r="F10" i="7"/>
  <c r="F23" i="7" s="1"/>
  <c r="AJ23" i="7" s="1"/>
  <c r="E10" i="7"/>
  <c r="D10" i="7"/>
  <c r="AH10" i="7" s="1"/>
  <c r="C10" i="7"/>
  <c r="B10" i="7"/>
  <c r="L10" i="7" s="1"/>
  <c r="J9" i="7"/>
  <c r="T9" i="7" s="1"/>
  <c r="J8" i="7"/>
  <c r="J7" i="7"/>
  <c r="T7" i="7" s="1"/>
  <c r="AC6" i="7"/>
  <c r="AB6" i="7"/>
  <c r="Z6" i="7"/>
  <c r="Y6" i="7"/>
  <c r="X6" i="7"/>
  <c r="V6" i="7"/>
  <c r="J6" i="7"/>
  <c r="J22" i="7" s="1"/>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L45"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R37" i="5"/>
  <c r="I37" i="5"/>
  <c r="I40" i="5" s="1"/>
  <c r="AA12" i="5" s="1"/>
  <c r="H35" i="5"/>
  <c r="Q35" i="5" s="1"/>
  <c r="G35" i="5"/>
  <c r="Y6" i="5" s="1"/>
  <c r="F35" i="5"/>
  <c r="E35" i="5"/>
  <c r="D35" i="5"/>
  <c r="V6" i="5" s="1"/>
  <c r="C35" i="5"/>
  <c r="U6" i="5" s="1"/>
  <c r="B35" i="5"/>
  <c r="I34" i="5"/>
  <c r="R34" i="5" s="1"/>
  <c r="R33" i="5"/>
  <c r="I33" i="5"/>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Y17" i="5"/>
  <c r="X17" i="5"/>
  <c r="W17" i="5"/>
  <c r="U17" i="5"/>
  <c r="T17" i="5"/>
  <c r="I17" i="5"/>
  <c r="H15" i="5"/>
  <c r="G15" i="5"/>
  <c r="AH15" i="5" s="1"/>
  <c r="F15" i="5"/>
  <c r="O15" i="5" s="1"/>
  <c r="E15" i="5"/>
  <c r="AF15" i="5" s="1"/>
  <c r="D15" i="5"/>
  <c r="AE15" i="5" s="1"/>
  <c r="C15" i="5"/>
  <c r="AD15" i="5" s="1"/>
  <c r="B15" i="5"/>
  <c r="K15" i="5" s="1"/>
  <c r="I14" i="5"/>
  <c r="R14" i="5" s="1"/>
  <c r="I13" i="5"/>
  <c r="Z12" i="5"/>
  <c r="Y12" i="5"/>
  <c r="V12" i="5"/>
  <c r="U12" i="5"/>
  <c r="I12" i="5"/>
  <c r="R12" i="5" s="1"/>
  <c r="H10" i="5"/>
  <c r="G10" i="5"/>
  <c r="F10" i="5"/>
  <c r="O10" i="5" s="1"/>
  <c r="E10" i="5"/>
  <c r="D10" i="5"/>
  <c r="C10" i="5"/>
  <c r="B10" i="5"/>
  <c r="K10" i="5" s="1"/>
  <c r="I9" i="5"/>
  <c r="R9" i="5" s="1"/>
  <c r="I8" i="5"/>
  <c r="R8" i="5" s="1"/>
  <c r="I7" i="5"/>
  <c r="R7" i="5" s="1"/>
  <c r="Z6" i="5"/>
  <c r="X6" i="5"/>
  <c r="W6" i="5"/>
  <c r="T6" i="5"/>
  <c r="R6" i="5"/>
  <c r="I6" i="5"/>
  <c r="F9" i="52"/>
  <c r="E9" i="52"/>
  <c r="D9" i="52"/>
  <c r="C9" i="52"/>
  <c r="E10" i="4"/>
  <c r="D10" i="4"/>
  <c r="C10" i="4"/>
  <c r="B10" i="4"/>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AC10" i="5" l="1"/>
  <c r="N15" i="5"/>
  <c r="M35" i="5"/>
  <c r="R40" i="5"/>
  <c r="C48" i="5"/>
  <c r="AD48" i="5" s="1"/>
  <c r="G48" i="5"/>
  <c r="AH48" i="5" s="1"/>
  <c r="J10" i="7"/>
  <c r="AI10" i="7"/>
  <c r="AM10" i="7"/>
  <c r="Q15" i="7"/>
  <c r="AF15" i="7"/>
  <c r="E23" i="7"/>
  <c r="AI23" i="7" s="1"/>
  <c r="V22" i="7"/>
  <c r="L34" i="7"/>
  <c r="J39" i="7"/>
  <c r="AD12" i="7" s="1"/>
  <c r="AC15" i="5"/>
  <c r="AG15" i="5"/>
  <c r="Y22" i="5"/>
  <c r="L35" i="5"/>
  <c r="M45" i="5"/>
  <c r="D48" i="5"/>
  <c r="M48" i="5" s="1"/>
  <c r="P48" i="5"/>
  <c r="T6" i="7"/>
  <c r="T8" i="7"/>
  <c r="N10" i="7"/>
  <c r="R10" i="7"/>
  <c r="P15" i="7"/>
  <c r="T18" i="7"/>
  <c r="T30" i="7"/>
  <c r="N34" i="7"/>
  <c r="P39" i="7"/>
  <c r="J44" i="7"/>
  <c r="L44" i="7"/>
  <c r="O44" i="7"/>
  <c r="S44" i="7"/>
  <c r="L10" i="9"/>
  <c r="P10" i="9"/>
  <c r="AJ10" i="9"/>
  <c r="N15" i="9"/>
  <c r="R15" i="9"/>
  <c r="AG15" i="9"/>
  <c r="L34" i="9"/>
  <c r="P34" i="9"/>
  <c r="P47" i="9"/>
  <c r="F7" i="13"/>
  <c r="L7" i="13" s="1"/>
  <c r="L5" i="14"/>
  <c r="L11" i="14"/>
  <c r="N4" i="17"/>
  <c r="L8" i="17"/>
  <c r="J6" i="18"/>
  <c r="H7" i="18"/>
  <c r="J12" i="18"/>
  <c r="J15" i="18"/>
  <c r="H16" i="18"/>
  <c r="E7" i="54"/>
  <c r="E8" i="20"/>
  <c r="I3" i="24"/>
  <c r="F6" i="24"/>
  <c r="F12" i="24"/>
  <c r="I6" i="50"/>
  <c r="I9" i="50"/>
  <c r="I10" i="50"/>
  <c r="I12" i="50"/>
  <c r="I14" i="50"/>
  <c r="I16" i="50"/>
  <c r="M27" i="50"/>
  <c r="I30" i="50"/>
  <c r="I32" i="50"/>
  <c r="M34" i="50"/>
  <c r="M38" i="50"/>
  <c r="E3" i="33"/>
  <c r="E6" i="33"/>
  <c r="I13" i="33"/>
  <c r="I7" i="38"/>
  <c r="AD12" i="96"/>
  <c r="AE12" i="96"/>
  <c r="Q4" i="96"/>
  <c r="R4" i="96"/>
  <c r="AD13" i="96"/>
  <c r="T4" i="96"/>
  <c r="AE13" i="96"/>
  <c r="U4" i="96"/>
  <c r="AE15" i="96"/>
  <c r="AD15" i="96"/>
  <c r="AE16" i="96"/>
  <c r="AD16" i="96"/>
  <c r="O10" i="9"/>
  <c r="S10" i="9"/>
  <c r="AF47" i="9"/>
  <c r="M3" i="12"/>
  <c r="N5" i="14"/>
  <c r="H5" i="18"/>
  <c r="H14" i="18"/>
  <c r="F8" i="20"/>
  <c r="J7" i="55"/>
  <c r="E6" i="24"/>
  <c r="M37" i="50"/>
  <c r="F3" i="33"/>
  <c r="F9" i="33"/>
  <c r="H13" i="33"/>
  <c r="AI12" i="96"/>
  <c r="AG12" i="96"/>
  <c r="AJ12" i="96"/>
  <c r="AH12" i="96"/>
  <c r="AI13" i="96"/>
  <c r="AG13" i="96"/>
  <c r="Y4" i="96"/>
  <c r="W4" i="96"/>
  <c r="AJ13" i="96"/>
  <c r="AH13" i="96"/>
  <c r="Z4" i="96"/>
  <c r="X4" i="96"/>
  <c r="AJ15" i="96"/>
  <c r="AH15" i="96"/>
  <c r="AI15" i="96"/>
  <c r="AG15" i="96"/>
  <c r="AJ16" i="96"/>
  <c r="AH16" i="96"/>
  <c r="AI16" i="96"/>
  <c r="AG16" i="96"/>
  <c r="J2" i="101"/>
  <c r="E2" i="101"/>
  <c r="D2" i="103"/>
  <c r="E2" i="66"/>
  <c r="J2" i="66"/>
  <c r="G2" i="103"/>
  <c r="AJ15" i="85"/>
  <c r="AJ15" i="87" s="1"/>
  <c r="AI15" i="85"/>
  <c r="AI15" i="87" s="1"/>
  <c r="AG15" i="85"/>
  <c r="AG15" i="87" s="1"/>
  <c r="AH15" i="85"/>
  <c r="AH15" i="87" s="1"/>
  <c r="AE15" i="85"/>
  <c r="AE15" i="87" s="1"/>
  <c r="AD15" i="85"/>
  <c r="AD15" i="87" s="1"/>
  <c r="AE14" i="85"/>
  <c r="AE14" i="87" s="1"/>
  <c r="AD14" i="85"/>
  <c r="AD14" i="87" s="1"/>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G14" i="67"/>
  <c r="G2" i="80"/>
  <c r="G2" i="78"/>
  <c r="E2" i="76"/>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H14" i="67"/>
  <c r="AE15" i="83"/>
  <c r="AD15" i="83"/>
  <c r="AE16" i="84"/>
  <c r="AD16" i="84"/>
  <c r="AD14" i="75"/>
  <c r="AE14" i="75"/>
  <c r="AD14" i="72"/>
  <c r="AE14" i="72"/>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K202" i="66"/>
  <c r="I19" i="32"/>
  <c r="P10" i="5"/>
  <c r="G23" i="5"/>
  <c r="AH23" i="5" s="1"/>
  <c r="AH10" i="5"/>
  <c r="K40" i="5"/>
  <c r="AA17" i="9"/>
  <c r="Q44" i="9"/>
  <c r="G47" i="9"/>
  <c r="Q47" i="9" s="1"/>
  <c r="L12" i="14"/>
  <c r="N12" i="14"/>
  <c r="I173" i="66"/>
  <c r="I172" i="66"/>
  <c r="AE10" i="5"/>
  <c r="D23" i="5"/>
  <c r="AE23" i="5" s="1"/>
  <c r="M10" i="5"/>
  <c r="I15" i="5"/>
  <c r="M44" i="7"/>
  <c r="W17" i="7"/>
  <c r="H13" i="66"/>
  <c r="E28" i="66"/>
  <c r="I124" i="66"/>
  <c r="I139" i="66"/>
  <c r="I141" i="66"/>
  <c r="E60" i="68"/>
  <c r="J12" i="43"/>
  <c r="U22" i="5"/>
  <c r="L22" i="5"/>
  <c r="M23" i="5"/>
  <c r="AN10" i="7"/>
  <c r="T10" i="7"/>
  <c r="M20" i="7"/>
  <c r="AG15" i="7"/>
  <c r="C47" i="7"/>
  <c r="M34" i="7"/>
  <c r="W6" i="7"/>
  <c r="M47" i="7"/>
  <c r="Q47" i="7"/>
  <c r="Q34" i="7"/>
  <c r="AA6" i="7"/>
  <c r="P23" i="9"/>
  <c r="H9" i="24"/>
  <c r="E9" i="24"/>
  <c r="M28" i="50"/>
  <c r="I28" i="50"/>
  <c r="K6" i="50"/>
  <c r="F8" i="68"/>
  <c r="C23" i="5"/>
  <c r="AD23" i="5" s="1"/>
  <c r="L10" i="5"/>
  <c r="AD10" i="5"/>
  <c r="R13" i="5"/>
  <c r="R15" i="5"/>
  <c r="Q15" i="5"/>
  <c r="AI15" i="5"/>
  <c r="AK47" i="7"/>
  <c r="AA22" i="7"/>
  <c r="M44" i="9"/>
  <c r="Q10" i="5"/>
  <c r="H23" i="5"/>
  <c r="AI23" i="5" s="1"/>
  <c r="AI10" i="5"/>
  <c r="X12" i="5"/>
  <c r="M15" i="5"/>
  <c r="AF47" i="7"/>
  <c r="E11" i="66"/>
  <c r="H27" i="66"/>
  <c r="I75" i="66"/>
  <c r="I87" i="66"/>
  <c r="Q22" i="5"/>
  <c r="P23" i="5"/>
  <c r="AE48" i="5"/>
  <c r="AA17" i="7"/>
  <c r="AK15" i="9"/>
  <c r="G23" i="9"/>
  <c r="AK23" i="9" s="1"/>
  <c r="M20" i="9"/>
  <c r="E10" i="54"/>
  <c r="H10" i="54"/>
  <c r="I45" i="5"/>
  <c r="R45" i="5" s="1"/>
  <c r="R42" i="5"/>
  <c r="N22" i="7"/>
  <c r="J18" i="18"/>
  <c r="H18" i="18"/>
  <c r="I7" i="54"/>
  <c r="F10" i="54"/>
  <c r="I10" i="54"/>
  <c r="E8" i="68"/>
  <c r="W12" i="5"/>
  <c r="N40" i="5"/>
  <c r="D23" i="7"/>
  <c r="AH23" i="7" s="1"/>
  <c r="AH15" i="7"/>
  <c r="N23" i="7"/>
  <c r="H23" i="7"/>
  <c r="AL15" i="7"/>
  <c r="N15" i="7"/>
  <c r="F47" i="7"/>
  <c r="AI15" i="9"/>
  <c r="O15" i="9"/>
  <c r="AM15" i="9"/>
  <c r="S15" i="9"/>
  <c r="E12" i="24"/>
  <c r="H12" i="24"/>
  <c r="I15" i="50"/>
  <c r="M15" i="50"/>
  <c r="I31" i="50"/>
  <c r="M31" i="50"/>
  <c r="K9" i="50"/>
  <c r="F11" i="27"/>
  <c r="I9" i="30"/>
  <c r="F9" i="30"/>
  <c r="E34" i="68"/>
  <c r="E10" i="39"/>
  <c r="Z17" i="5"/>
  <c r="P35" i="5"/>
  <c r="H48" i="5"/>
  <c r="AI48" i="5" s="1"/>
  <c r="AF10" i="7"/>
  <c r="P23" i="7"/>
  <c r="AJ10" i="7"/>
  <c r="P10" i="7"/>
  <c r="AI15" i="7"/>
  <c r="O15" i="7"/>
  <c r="AM15" i="7"/>
  <c r="S15" i="7"/>
  <c r="AD17" i="7"/>
  <c r="T17" i="7"/>
  <c r="T20" i="7"/>
  <c r="O22" i="7"/>
  <c r="S22" i="7"/>
  <c r="B23" i="7"/>
  <c r="AF23" i="7" s="1"/>
  <c r="S23" i="7"/>
  <c r="M39" i="7"/>
  <c r="W12" i="7"/>
  <c r="Q39" i="7"/>
  <c r="AA12" i="7"/>
  <c r="T44" i="7"/>
  <c r="AH10" i="9"/>
  <c r="D23" i="9"/>
  <c r="AH23" i="9" s="1"/>
  <c r="N10" i="9"/>
  <c r="AL10" i="9"/>
  <c r="H23" i="9"/>
  <c r="AL23" i="9" s="1"/>
  <c r="R10" i="9"/>
  <c r="J20" i="9"/>
  <c r="T20" i="9" s="1"/>
  <c r="J22" i="9"/>
  <c r="T17" i="9"/>
  <c r="J39" i="9"/>
  <c r="AD12" i="9" s="1"/>
  <c r="T36" i="9"/>
  <c r="J46" i="9"/>
  <c r="T46" i="9" s="1"/>
  <c r="T39" i="9"/>
  <c r="J8" i="18"/>
  <c r="H8" i="18"/>
  <c r="D10" i="18"/>
  <c r="L13" i="55"/>
  <c r="F5" i="21"/>
  <c r="E3" i="24"/>
  <c r="H3" i="24"/>
  <c r="I52" i="66"/>
  <c r="I50" i="66"/>
  <c r="F34" i="68"/>
  <c r="F10" i="39"/>
  <c r="F51" i="68"/>
  <c r="E63" i="68"/>
  <c r="I22" i="5"/>
  <c r="I10" i="5"/>
  <c r="K23" i="5"/>
  <c r="B23" i="5"/>
  <c r="AC23" i="5" s="1"/>
  <c r="F23" i="5"/>
  <c r="AG23" i="5" s="1"/>
  <c r="AG10" i="5"/>
  <c r="I20" i="5"/>
  <c r="R20" i="5" s="1"/>
  <c r="AA17" i="5"/>
  <c r="R17" i="5"/>
  <c r="O22" i="5"/>
  <c r="I47" i="5"/>
  <c r="R47" i="5" s="1"/>
  <c r="L48" i="5"/>
  <c r="T22" i="7"/>
  <c r="AG10" i="7"/>
  <c r="C23" i="7"/>
  <c r="AG23" i="7" s="1"/>
  <c r="M10" i="7"/>
  <c r="AK10" i="7"/>
  <c r="G23" i="7"/>
  <c r="AK23" i="7" s="1"/>
  <c r="Q10" i="7"/>
  <c r="T46" i="7"/>
  <c r="L47" i="7"/>
  <c r="J34" i="7"/>
  <c r="T34" i="7" s="1"/>
  <c r="P34" i="7"/>
  <c r="P44" i="7"/>
  <c r="E23" i="9"/>
  <c r="AI23" i="9" s="1"/>
  <c r="I23" i="9"/>
  <c r="AM23" i="9" s="1"/>
  <c r="J34" i="9"/>
  <c r="T34" i="9" s="1"/>
  <c r="N47" i="9"/>
  <c r="N34" i="9"/>
  <c r="X6" i="9"/>
  <c r="D47" i="9"/>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R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I5" i="28"/>
  <c r="F8" i="28"/>
  <c r="I8" i="28"/>
  <c r="F6" i="33"/>
  <c r="I6" i="33"/>
  <c r="K35" i="5"/>
  <c r="O35" i="5"/>
  <c r="B48" i="5"/>
  <c r="AC48" i="5" s="1"/>
  <c r="F48" i="5"/>
  <c r="AG48" i="5" s="1"/>
  <c r="E47" i="7"/>
  <c r="AI47" i="7" s="1"/>
  <c r="I47" i="7"/>
  <c r="AM47" i="7" s="1"/>
  <c r="AG10" i="9"/>
  <c r="Q23" i="9"/>
  <c r="AK10" i="9"/>
  <c r="M10" i="9"/>
  <c r="V22" i="9"/>
  <c r="L22" i="9"/>
  <c r="Z22" i="9"/>
  <c r="P22" i="9"/>
  <c r="C23" i="9"/>
  <c r="AG23" i="9" s="1"/>
  <c r="M34" i="9"/>
  <c r="N39" i="9"/>
  <c r="X12" i="9"/>
  <c r="R39" i="9"/>
  <c r="AB12" i="9"/>
  <c r="N7" i="14"/>
  <c r="L7" i="14"/>
  <c r="F9" i="17"/>
  <c r="J13" i="18"/>
  <c r="H13" i="18"/>
  <c r="M7" i="50"/>
  <c r="I7" i="50"/>
  <c r="AJ11" i="67"/>
  <c r="AI11" i="67"/>
  <c r="AH11" i="67"/>
  <c r="AJ12" i="67"/>
  <c r="U4" i="67"/>
  <c r="AI12" i="67"/>
  <c r="T4" i="67"/>
  <c r="AH12" i="67"/>
  <c r="S4" i="67"/>
  <c r="AG12" i="67"/>
  <c r="R4" i="67"/>
  <c r="E47" i="9"/>
  <c r="AI47" i="9" s="1"/>
  <c r="I47" i="9"/>
  <c r="AM47" i="9" s="1"/>
  <c r="N5" i="27"/>
  <c r="H5" i="27"/>
  <c r="F5" i="27"/>
  <c r="B9" i="30"/>
  <c r="H9" i="30" s="1"/>
  <c r="L4" i="67"/>
  <c r="AG15" i="67"/>
  <c r="AJ15" i="67"/>
  <c r="AI15" i="67"/>
  <c r="AH15" i="67"/>
  <c r="M36" i="50"/>
  <c r="K14" i="50"/>
  <c r="I39" i="50"/>
  <c r="K17" i="50"/>
  <c r="K19" i="50"/>
  <c r="I43" i="50"/>
  <c r="K21" i="50"/>
  <c r="F29" i="27"/>
  <c r="N15" i="27"/>
  <c r="L33" i="27"/>
  <c r="H5" i="28"/>
  <c r="H8" i="28"/>
  <c r="E9" i="30"/>
  <c r="H7" i="38"/>
  <c r="K7" i="38"/>
  <c r="I35" i="50"/>
  <c r="K13" i="50"/>
  <c r="M40" i="50"/>
  <c r="K18" i="50"/>
  <c r="AE14" i="67"/>
  <c r="AD14" i="67"/>
  <c r="E2" i="68"/>
  <c r="O4" i="67"/>
  <c r="AD11" i="67"/>
  <c r="AD12" i="67"/>
  <c r="AI14" i="67"/>
  <c r="AE15" i="67"/>
  <c r="P4" i="67"/>
  <c r="S47" i="7" l="1"/>
  <c r="X22" i="5"/>
  <c r="AD17" i="9"/>
  <c r="Q23" i="5"/>
  <c r="S47" i="9"/>
  <c r="V22" i="5"/>
  <c r="T39" i="7"/>
  <c r="Y22" i="9"/>
  <c r="Q23" i="7"/>
  <c r="M23" i="7"/>
  <c r="R23" i="9"/>
  <c r="N23" i="9"/>
  <c r="T15" i="7"/>
  <c r="O23" i="7"/>
  <c r="L23" i="27"/>
  <c r="P23" i="27"/>
  <c r="H11" i="66"/>
  <c r="T15" i="9"/>
  <c r="R47" i="7"/>
  <c r="J19" i="18"/>
  <c r="H19" i="18"/>
  <c r="E16" i="68"/>
  <c r="P5" i="27"/>
  <c r="L5" i="27"/>
  <c r="M23" i="9"/>
  <c r="O47" i="7"/>
  <c r="AC22" i="9"/>
  <c r="AL47" i="9"/>
  <c r="AB22" i="9"/>
  <c r="J47" i="7"/>
  <c r="AD6" i="7"/>
  <c r="T22" i="5"/>
  <c r="R22" i="5"/>
  <c r="L23" i="7"/>
  <c r="W22" i="5"/>
  <c r="P11" i="27"/>
  <c r="L11" i="27"/>
  <c r="O23" i="9"/>
  <c r="AB22" i="7"/>
  <c r="O48" i="5"/>
  <c r="Z22" i="5"/>
  <c r="L23" i="5"/>
  <c r="N48" i="5"/>
  <c r="O47" i="9"/>
  <c r="AF23" i="9"/>
  <c r="L23" i="9"/>
  <c r="I23" i="5"/>
  <c r="AJ10" i="5"/>
  <c r="N23" i="5"/>
  <c r="AJ47" i="7"/>
  <c r="Z22" i="7"/>
  <c r="P29" i="27"/>
  <c r="L29" i="27"/>
  <c r="N11" i="27"/>
  <c r="N9" i="17"/>
  <c r="L9" i="17"/>
  <c r="AH47" i="9"/>
  <c r="X22" i="9"/>
  <c r="J47" i="9"/>
  <c r="AD22" i="9" s="1"/>
  <c r="AD6" i="9"/>
  <c r="O23" i="5"/>
  <c r="R10" i="5"/>
  <c r="J10" i="18"/>
  <c r="H10" i="18"/>
  <c r="Y22" i="7"/>
  <c r="I71" i="66"/>
  <c r="I73" i="66"/>
  <c r="P47" i="7"/>
  <c r="AG47" i="9"/>
  <c r="W22" i="9"/>
  <c r="J23" i="9"/>
  <c r="T10" i="9"/>
  <c r="AN10" i="9"/>
  <c r="I48" i="5"/>
  <c r="O5" i="21"/>
  <c r="M5" i="21"/>
  <c r="T22" i="9"/>
  <c r="AC22" i="7"/>
  <c r="Q48" i="5"/>
  <c r="S23" i="9"/>
  <c r="AL23" i="7"/>
  <c r="R23" i="7"/>
  <c r="K48" i="5"/>
  <c r="J125" i="66"/>
  <c r="F16" i="68"/>
  <c r="AG47" i="7"/>
  <c r="W22" i="7"/>
  <c r="J23" i="7"/>
  <c r="AJ15" i="5"/>
  <c r="AK47" i="9"/>
  <c r="AA22" i="9"/>
  <c r="AN23" i="9" l="1"/>
  <c r="T23" i="9"/>
  <c r="AJ48" i="5"/>
  <c r="R48" i="5"/>
  <c r="AA22" i="5"/>
  <c r="AJ23" i="5"/>
  <c r="R23" i="5"/>
  <c r="E31" i="68"/>
  <c r="T47" i="7"/>
  <c r="AN47" i="7"/>
  <c r="AD22" i="7"/>
  <c r="AN23" i="7"/>
  <c r="T23" i="7"/>
  <c r="F31" i="68"/>
  <c r="J72" i="66"/>
  <c r="AN47" i="9"/>
  <c r="T47" i="9"/>
  <c r="E52" i="68" l="1"/>
  <c r="E64" i="68"/>
  <c r="J4" i="43"/>
  <c r="F52" i="68"/>
  <c r="K4" i="43"/>
  <c r="F64" i="68"/>
  <c r="G171" i="80" l="1"/>
  <c r="G171" i="78"/>
  <c r="I171" i="80"/>
  <c r="I171" i="78"/>
  <c r="F56" i="68"/>
  <c r="F66" i="68"/>
  <c r="K171" i="66"/>
  <c r="M41" i="50"/>
  <c r="E56" i="68"/>
  <c r="E66" i="68"/>
  <c r="I171" i="66"/>
  <c r="M19" i="50"/>
  <c r="I151" i="80" l="1"/>
  <c r="I151" i="78"/>
  <c r="G151" i="80"/>
  <c r="G151" i="78"/>
  <c r="K151" i="66"/>
  <c r="I151" i="66"/>
  <c r="G150" i="80" l="1"/>
  <c r="G150" i="78"/>
  <c r="I150" i="80"/>
  <c r="I150" i="78"/>
  <c r="K150" i="66"/>
  <c r="I150"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4" authorId="0" shapeId="0" xr:uid="{00000000-0006-0000-3000-00000100000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P726" authorId="0" shapeId="0" xr:uid="{00000000-0006-0000-3C00-00000100000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<sst xmlns="http://schemas.openxmlformats.org/spreadsheetml/2006/main" count="5439" uniqueCount="2020">
  <si>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</si>
  <si>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</si>
  <si>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</si>
  <si>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</si>
  <si>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</si>
  <si>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</si>
  <si>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</si>
  <si>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</si>
  <si>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</si>
  <si>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</si>
  <si>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</si>
  <si>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</si>
  <si>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</si>
  <si>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</si>
  <si>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</si>
  <si>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</si>
  <si>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</si>
  <si>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</si>
  <si>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</si>
  <si>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</si>
  <si>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</si>
  <si>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</si>
  <si>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</si>
  <si>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</si>
  <si>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</si>
  <si>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</si>
  <si>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</si>
  <si>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</si>
  <si>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</si>
  <si>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</si>
  <si>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</si>
  <si>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</si>
  <si>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</si>
  <si>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</si>
  <si>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</si>
  <si>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</si>
  <si>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</si>
  <si>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</si>
  <si>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</si>
  <si>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</si>
  <si>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</si>
  <si>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</si>
  <si>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</si>
  <si>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</si>
  <si>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</si>
  <si>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</si>
  <si>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</si>
  <si>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</si>
  <si>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</si>
  <si>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</si>
  <si>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</si>
  <si>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</si>
  <si>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</si>
  <si>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</si>
  <si>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</si>
  <si>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</si>
  <si>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</si>
  <si>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</si>
  <si>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</si>
  <si>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</si>
  <si>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</si>
  <si>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</si>
  <si>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</si>
  <si>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</si>
  <si>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</si>
  <si>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</si>
  <si>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</si>
  <si>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</si>
  <si>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</si>
  <si>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</si>
  <si>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</si>
  <si>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</si>
  <si>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</si>
  <si>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</si>
  <si>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</si>
  <si>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</si>
  <si>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</si>
  <si>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</si>
  <si>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</si>
  <si>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</si>
  <si>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</si>
  <si>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</si>
  <si>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</si>
  <si>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</si>
  <si>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</si>
  <si>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</si>
  <si>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</si>
  <si>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</si>
  <si>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</si>
  <si>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</si>
  <si>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</si>
  <si>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</si>
  <si>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</si>
  <si>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</si>
  <si>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</si>
  <si>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</si>
  <si>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</si>
  <si>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</si>
  <si>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</si>
  <si>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</si>
  <si>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</si>
  <si>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</si>
  <si>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</si>
  <si>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</si>
  <si>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</si>
  <si>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</si>
  <si>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</si>
  <si>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</si>
  <si>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</si>
  <si>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</si>
  <si>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</si>
  <si>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</si>
  <si>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</si>
  <si>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</si>
  <si>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</si>
  <si>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</si>
  <si>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</si>
  <si>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</si>
  <si>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</si>
  <si>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</si>
  <si>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</si>
  <si>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</si>
  <si>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</si>
  <si>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</si>
  <si>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</si>
  <si>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</si>
  <si>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</si>
  <si>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</si>
  <si>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</si>
  <si>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</si>
  <si>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</si>
  <si>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</si>
  <si>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</si>
  <si>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</si>
  <si>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</si>
  <si>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</si>
  <si>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</si>
  <si>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</si>
  <si>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</si>
  <si>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</si>
  <si>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</si>
  <si>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</si>
  <si>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</si>
  <si>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</si>
  <si>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</si>
  <si>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</si>
  <si>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</si>
  <si>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</si>
  <si>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</si>
  <si>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</si>
  <si>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</si>
  <si>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</si>
  <si>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</si>
  <si>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</si>
  <si>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</si>
  <si>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</si>
  <si>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</si>
  <si>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</si>
  <si>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</si>
  <si>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</si>
  <si>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</si>
  <si>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</si>
  <si>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</si>
  <si>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</si>
  <si>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</si>
  <si>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</si>
  <si>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</si>
  <si>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</si>
  <si>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</si>
  <si>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</si>
  <si>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</si>
  <si>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</si>
  <si>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</si>
  <si>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</si>
  <si>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</si>
  <si>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</si>
  <si>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</si>
  <si>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</si>
  <si>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</si>
  <si>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</si>
  <si>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</si>
  <si>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</si>
  <si>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</si>
  <si>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</si>
  <si>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</si>
  <si>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</si>
  <si>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</si>
  <si>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</si>
  <si>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</si>
  <si>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</si>
  <si>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</si>
  <si>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</si>
  <si>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</si>
  <si>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</si>
  <si>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</si>
  <si>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</si>
  <si>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</si>
  <si>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</si>
  <si>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</si>
  <si>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</si>
  <si>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</si>
  <si>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</si>
  <si>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</si>
  <si>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</si>
  <si>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</si>
  <si>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</si>
  <si>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</si>
  <si>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</si>
  <si>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</si>
  <si>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</si>
  <si>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</si>
  <si>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</si>
  <si>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</si>
  <si>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</si>
  <si>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</si>
  <si>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</si>
  <si>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</si>
  <si>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</si>
  <si>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</si>
  <si>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</si>
  <si>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</si>
  <si>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</si>
  <si>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</si>
  <si>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</si>
  <si>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</si>
  <si>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</si>
  <si>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</si>
  <si>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</si>
  <si>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</si>
  <si>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</si>
  <si>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</si>
  <si>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</si>
  <si>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</si>
  <si>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</si>
  <si>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</si>
  <si>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</si>
  <si>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</si>
  <si>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</si>
  <si>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</si>
  <si>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</si>
  <si>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</si>
  <si>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</si>
  <si>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</si>
  <si>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</si>
  <si>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</si>
  <si>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</si>
  <si>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</si>
  <si>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</si>
  <si>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</si>
  <si>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</si>
  <si>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</si>
  <si>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</si>
  <si>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</si>
  <si>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</si>
  <si>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</si>
  <si>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</si>
  <si>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</si>
  <si>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</si>
  <si>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</si>
  <si>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</si>
  <si>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</si>
  <si>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</si>
  <si>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</si>
  <si>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</si>
  <si>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</si>
  <si>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</si>
  <si>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</si>
  <si>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</si>
  <si>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</si>
  <si>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</si>
  <si>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</si>
  <si>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</si>
  <si>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</si>
  <si>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</si>
  <si>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</si>
  <si>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</si>
  <si>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</si>
  <si>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</si>
  <si>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</si>
  <si>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</si>
  <si>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</si>
  <si>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</si>
  <si>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</si>
  <si>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</si>
  <si>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</si>
  <si>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</si>
  <si>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</si>
  <si>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</si>
  <si>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</si>
  <si>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</si>
  <si>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</si>
  <si>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</si>
  <si>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</si>
  <si>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</si>
  <si>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</si>
  <si>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</si>
  <si>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</si>
  <si>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</si>
  <si>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</si>
  <si>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</si>
  <si>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</si>
  <si>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</si>
  <si>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</si>
  <si>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</si>
  <si>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</si>
  <si>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</si>
  <si>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</si>
  <si>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</si>
  <si>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</si>
  <si>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</si>
  <si>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</si>
  <si>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</si>
  <si>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</si>
  <si>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</si>
  <si>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</si>
  <si>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</si>
  <si>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</si>
  <si>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</si>
  <si>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</si>
  <si>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</si>
  <si>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</si>
  <si>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</si>
  <si>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</si>
  <si>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</si>
  <si>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</si>
  <si>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</si>
  <si>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</si>
  <si>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</si>
  <si>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</si>
  <si>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</si>
  <si>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</si>
  <si>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</si>
  <si>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</si>
  <si>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</si>
  <si>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</si>
  <si>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</si>
  <si>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</si>
  <si>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</si>
  <si>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</si>
  <si>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</si>
  <si>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</si>
  <si>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</si>
  <si>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</si>
  <si>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</si>
  <si>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</si>
  <si>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</si>
  <si>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</si>
  <si>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</si>
  <si>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</si>
  <si>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</si>
  <si>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</si>
  <si>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</si>
  <si>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</si>
  <si>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</si>
  <si>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</si>
  <si>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</si>
  <si>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</si>
  <si>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</si>
  <si>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</si>
  <si>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</si>
  <si>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</si>
  <si>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</si>
  <si>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</si>
  <si>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</si>
  <si>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</si>
  <si>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</si>
  <si>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</si>
  <si>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</si>
  <si>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</si>
  <si>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</si>
  <si>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</si>
  <si>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</si>
  <si>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</si>
  <si>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</si>
  <si>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</si>
  <si>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</si>
  <si>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</si>
  <si>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</si>
  <si>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</si>
  <si>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</si>
  <si>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</si>
  <si>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</si>
  <si>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</si>
  <si>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</si>
  <si>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</si>
  <si>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</si>
  <si>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</si>
  <si>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</si>
  <si>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</si>
  <si>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</si>
  <si>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</si>
  <si>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</si>
  <si>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</si>
  <si>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</si>
  <si>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</si>
  <si>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</si>
  <si>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</si>
  <si>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</si>
  <si>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</si>
  <si>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</si>
  <si>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</si>
  <si>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</si>
  <si>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</si>
  <si>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</si>
  <si>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</si>
  <si>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</si>
  <si>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</si>
  <si>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</si>
  <si>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</si>
  <si>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</si>
  <si>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</si>
  <si>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</si>
  <si>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</si>
  <si>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</si>
  <si>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</si>
  <si>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</si>
  <si>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</si>
  <si>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</si>
  <si>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</si>
  <si>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</si>
  <si>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</si>
  <si>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</si>
  <si>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</si>
  <si>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</si>
  <si>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</si>
  <si>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</si>
  <si>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</si>
  <si>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</si>
  <si>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</si>
  <si>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</si>
  <si>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</si>
  <si>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</si>
  <si>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</si>
  <si>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</si>
  <si>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</si>
  <si>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</si>
  <si>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</si>
  <si>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</si>
  <si>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</si>
  <si>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</si>
  <si>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</si>
  <si>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</si>
  <si>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</si>
  <si>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</si>
  <si>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</si>
  <si>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</si>
  <si>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</si>
  <si>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</si>
  <si>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</si>
  <si>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</si>
  <si>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</si>
  <si>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</si>
  <si>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</si>
  <si>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</si>
  <si>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</si>
  <si>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</si>
  <si>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</si>
  <si>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</si>
  <si>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</si>
  <si>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</si>
  <si>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</si>
  <si>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</si>
  <si>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</si>
  <si>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</si>
  <si>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</si>
  <si>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</si>
  <si>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</si>
  <si>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</si>
  <si>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</si>
  <si>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</si>
  <si>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</si>
  <si>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</si>
  <si>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</si>
  <si>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</si>
  <si>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</si>
  <si>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</si>
  <si>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</si>
  <si>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</si>
  <si>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</si>
  <si>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</si>
  <si>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</si>
  <si>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</si>
  <si>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</si>
  <si>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</si>
  <si>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</si>
  <si>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</si>
  <si>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</si>
  <si>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</si>
  <si>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</si>
  <si>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</si>
  <si>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</si>
  <si>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</si>
  <si>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</si>
  <si>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</si>
  <si>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</si>
  <si>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</si>
  <si>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</si>
  <si>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</si>
  <si>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</si>
  <si>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</si>
  <si>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</si>
  <si>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</si>
  <si>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</si>
  <si>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</si>
  <si>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</si>
  <si>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</si>
  <si>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</si>
  <si>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</si>
  <si>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</si>
  <si>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</si>
  <si>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</si>
  <si>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</si>
  <si>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</si>
  <si>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</si>
  <si>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</si>
  <si>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</si>
  <si>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</si>
  <si>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</si>
  <si>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</si>
  <si>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</si>
  <si>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</si>
  <si>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</si>
  <si>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</si>
  <si>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</si>
  <si>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</si>
  <si>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</si>
  <si>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</si>
  <si>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</si>
  <si>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</si>
  <si>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</si>
  <si>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</si>
  <si>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</si>
  <si>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</si>
  <si>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</si>
  <si>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</si>
  <si>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</si>
  <si>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</si>
  <si>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</si>
  <si>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</si>
  <si>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</si>
  <si>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</si>
  <si>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</si>
  <si>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</si>
  <si>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</si>
  <si>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</si>
  <si>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</si>
  <si>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</si>
  <si>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</si>
  <si>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</si>
  <si>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</si>
  <si>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</si>
  <si>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</si>
  <si>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</si>
  <si>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</si>
  <si>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</si>
  <si>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</si>
  <si>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</si>
  <si>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</si>
  <si>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</si>
  <si>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</si>
  <si>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</si>
  <si>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</si>
  <si>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</si>
  <si>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</si>
  <si>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</si>
  <si>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</si>
  <si>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</si>
  <si>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</si>
  <si>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</si>
  <si>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</si>
  <si>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</si>
  <si>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</si>
  <si>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</si>
  <si>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</si>
  <si>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</si>
  <si>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</si>
  <si>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</si>
  <si>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</si>
  <si>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</si>
  <si>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</si>
  <si>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</si>
  <si>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</si>
  <si>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</si>
  <si>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</si>
  <si>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</si>
  <si>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</si>
  <si>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</si>
  <si>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</si>
  <si>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</si>
  <si>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</si>
  <si>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</si>
  <si>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</si>
  <si>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</si>
  <si>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</si>
  <si>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</si>
  <si>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</si>
  <si>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</si>
  <si>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</si>
  <si>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</si>
  <si>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</si>
  <si>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</si>
  <si>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</si>
  <si>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</si>
  <si>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</si>
  <si>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</si>
  <si>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</si>
  <si>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</si>
  <si>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</si>
  <si>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</si>
  <si>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</si>
  <si>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</si>
  <si>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</si>
  <si>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</si>
  <si>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</si>
  <si>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</si>
  <si>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</si>
  <si>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</si>
  <si>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</si>
  <si>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</si>
  <si>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</si>
  <si>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</si>
  <si>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</si>
  <si>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</si>
  <si>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</si>
  <si>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</si>
  <si>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</si>
  <si>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</si>
  <si>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</si>
  <si>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</si>
  <si>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</si>
  <si>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</si>
  <si>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</si>
  <si>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</si>
  <si>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</si>
  <si>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</si>
  <si>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</si>
  <si>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</si>
  <si>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</si>
  <si>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</si>
  <si>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</si>
  <si>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</si>
  <si>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</si>
  <si>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</si>
  <si>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</si>
  <si>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</si>
  <si>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</si>
  <si>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</si>
  <si>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</si>
  <si>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</si>
  <si>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</si>
  <si>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</si>
  <si>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</si>
  <si>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</si>
  <si>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</si>
  <si>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</si>
  <si>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</si>
  <si>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</si>
  <si>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</si>
  <si>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</si>
  <si>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</si>
  <si>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</si>
  <si>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</si>
  <si>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</si>
  <si>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</si>
  <si>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</si>
  <si>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</si>
  <si>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</si>
  <si>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</si>
  <si>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</si>
  <si>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</si>
  <si>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</si>
  <si>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</si>
  <si>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</si>
  <si>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</si>
  <si>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</si>
  <si>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</si>
  <si>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</si>
  <si>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</si>
  <si>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</si>
  <si>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</si>
  <si>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</si>
  <si>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</si>
  <si>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</si>
  <si>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</si>
  <si>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</si>
  <si>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</si>
  <si>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</si>
  <si>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</si>
  <si>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</si>
  <si>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</si>
  <si>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</si>
  <si>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</si>
  <si>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</si>
  <si>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</si>
  <si>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</si>
  <si>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</si>
  <si>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</si>
  <si>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</si>
  <si>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</si>
  <si>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</si>
  <si>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</si>
  <si>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</si>
  <si>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</si>
  <si>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</si>
  <si>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</si>
  <si>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</si>
  <si>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</si>
  <si>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</si>
  <si>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</si>
  <si>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</si>
  <si>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</si>
  <si>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</si>
  <si>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</si>
  <si>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</si>
  <si>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</si>
  <si>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</si>
  <si>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</si>
  <si>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</si>
  <si>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</si>
  <si>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</si>
  <si>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</si>
  <si>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</si>
  <si>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</si>
  <si>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</si>
  <si>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</si>
  <si>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</si>
  <si>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</si>
  <si>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</si>
  <si>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</si>
  <si>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</si>
  <si>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</si>
  <si>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</si>
  <si>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</si>
  <si>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</si>
  <si>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</si>
  <si>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</si>
  <si>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</si>
  <si>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</si>
  <si>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</si>
  <si>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</si>
  <si>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</si>
  <si>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</si>
  <si>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</si>
  <si>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</si>
  <si>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</si>
  <si>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</si>
  <si>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</si>
  <si>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</si>
  <si>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</si>
  <si>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</si>
  <si>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</si>
  <si>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</si>
  <si>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</si>
  <si>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</si>
  <si>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</si>
  <si>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</si>
  <si>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</si>
  <si>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</si>
  <si>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</si>
  <si>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</si>
  <si>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</si>
  <si>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</si>
  <si>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</si>
  <si>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</si>
  <si>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</si>
  <si>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</si>
  <si>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</si>
  <si>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</si>
  <si>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</si>
  <si>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</si>
  <si>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</si>
  <si>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</si>
  <si>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</si>
  <si>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</si>
  <si>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</si>
  <si>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</si>
  <si>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</si>
  <si>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</si>
  <si>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</si>
  <si>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</si>
  <si>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</si>
  <si>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</si>
  <si>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</si>
  <si>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</si>
  <si>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</si>
  <si>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</si>
  <si>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</si>
  <si>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</si>
  <si>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</si>
  <si>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</si>
  <si>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</si>
  <si>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</si>
  <si>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</si>
  <si>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</si>
  <si>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</si>
  <si>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</si>
  <si>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</si>
  <si>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</si>
  <si>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</si>
  <si>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</si>
  <si>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</si>
  <si>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</si>
  <si>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</si>
  <si>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</si>
  <si>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</si>
  <si>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</si>
  <si>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</si>
  <si>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</si>
  <si>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</si>
  <si>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</si>
  <si>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</si>
  <si>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</si>
  <si>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</si>
  <si>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</si>
  <si>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</si>
  <si>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</si>
  <si>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</si>
  <si>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</si>
  <si>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</si>
  <si>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</si>
  <si>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</si>
  <si>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</si>
  <si>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</si>
  <si>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</si>
  <si>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</si>
  <si>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</si>
  <si>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</si>
  <si>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</si>
  <si>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</si>
  <si>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</si>
  <si>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</si>
  <si>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</si>
  <si>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</si>
  <si>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</si>
  <si>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</si>
  <si>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</si>
  <si>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</si>
  <si>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</si>
  <si>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</si>
  <si>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</si>
  <si>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</si>
  <si>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</si>
  <si>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</si>
  <si>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</si>
  <si>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</si>
  <si>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</si>
  <si>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</si>
  <si>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</si>
  <si>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</si>
  <si>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</si>
  <si>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</si>
  <si>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</si>
  <si>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</si>
  <si>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</si>
  <si>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</si>
  <si>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</si>
  <si>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</si>
  <si>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</si>
  <si>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</si>
  <si>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</si>
  <si>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</si>
  <si>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</si>
  <si>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</si>
  <si>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</si>
  <si>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</si>
  <si>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</si>
  <si>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</si>
  <si>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</si>
  <si>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</si>
  <si>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</si>
  <si>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</si>
  <si>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</si>
  <si>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</si>
  <si>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</si>
  <si>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</si>
  <si>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</si>
  <si>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</si>
  <si>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</si>
  <si>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</si>
  <si>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</si>
  <si>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</si>
  <si>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</si>
  <si>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</si>
  <si>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</si>
  <si>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</si>
  <si>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</si>
  <si>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</si>
  <si>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</si>
  <si>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</si>
  <si>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</si>
  <si>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</si>
  <si>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</si>
  <si>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</si>
  <si>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</si>
  <si>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</si>
  <si>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</si>
  <si>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</si>
  <si>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</si>
  <si>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</si>
  <si>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</si>
  <si>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</si>
  <si>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</si>
  <si>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</si>
  <si>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</si>
  <si>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</si>
  <si>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</si>
  <si>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</si>
  <si>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</si>
  <si>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</si>
  <si>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</si>
  <si>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</si>
  <si>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</si>
  <si>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</si>
  <si>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</si>
  <si>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</si>
  <si>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</si>
  <si>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</si>
  <si>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</si>
  <si>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</si>
  <si>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</si>
  <si>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</si>
  <si>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</si>
  <si>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</si>
  <si>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</si>
  <si>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</si>
  <si>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</si>
  <si>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</si>
  <si>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</si>
  <si>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</si>
  <si>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</si>
  <si>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</si>
  <si>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</si>
  <si>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</si>
  <si>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</si>
  <si>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</si>
  <si>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</si>
  <si>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</si>
  <si>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</si>
  <si>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</si>
  <si>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</si>
  <si>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</si>
  <si>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</si>
  <si>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</si>
  <si>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</si>
  <si>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</si>
  <si>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predchádzajúce</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</si>
  <si>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</si>
  <si>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</si>
  <si>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</si>
  <si>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</si>
  <si>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</si>
  <si>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</si>
  <si>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</si>
  <si>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</si>
  <si>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</si>
  <si>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</si>
  <si>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</si>
  <si>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</si>
  <si>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</si>
  <si>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</si>
  <si>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</si>
  <si>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</si>
  <si>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</si>
  <si>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</si>
  <si>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</si>
  <si>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</si>
  <si>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</si>
  <si>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</si>
  <si>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</si>
  <si>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</si>
  <si>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</si>
  <si>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</si>
  <si>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</si>
  <si>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</si>
  <si>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</si>
  <si>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</si>
  <si>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</si>
  <si>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</si>
  <si>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</si>
  <si>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</si>
  <si>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</si>
  <si>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</si>
  <si>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</si>
  <si>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</si>
  <si>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</si>
  <si>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</si>
  <si>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</si>
  <si>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</si>
  <si>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</si>
  <si>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</si>
  <si>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</si>
  <si>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</si>
  <si>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</si>
  <si>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</si>
  <si>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</si>
  <si>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</si>
  <si>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</si>
  <si>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</si>
  <si>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</si>
  <si>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</si>
  <si>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</si>
  <si>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</si>
  <si>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</si>
  <si>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</si>
  <si>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</si>
  <si>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</si>
  <si>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</si>
  <si>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</si>
  <si>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</si>
  <si>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</si>
  <si>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</si>
  <si>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</si>
  <si>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</si>
  <si>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</si>
  <si>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</si>
  <si>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</si>
  <si>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</si>
  <si>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</si>
  <si>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</si>
  <si>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</si>
  <si>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</si>
  <si>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</si>
  <si>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</si>
  <si>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</si>
  <si>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</si>
  <si>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</si>
  <si>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</si>
  <si>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</si>
  <si>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</si>
  <si>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</si>
  <si>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</si>
  <si>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</si>
  <si>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</si>
  <si>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</si>
  <si>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</si>
  <si>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</si>
  <si>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</si>
  <si>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</si>
  <si>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</si>
  <si>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</si>
  <si>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</si>
  <si>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</si>
  <si>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</si>
  <si>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</si>
  <si>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</si>
  <si>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</si>
  <si>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</si>
  <si>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</si>
  <si>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</si>
  <si>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</si>
  <si>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</si>
  <si>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</si>
  <si>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</si>
  <si>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</si>
  <si>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</si>
  <si>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</si>
  <si>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</si>
  <si>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</si>
  <si>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</si>
  <si>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</si>
  <si>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</si>
  <si>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</si>
  <si>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</si>
  <si>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</si>
  <si>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</si>
  <si>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</si>
  <si>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</si>
  <si>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</si>
  <si>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</si>
  <si>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</si>
  <si>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</si>
  <si>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</si>
  <si>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</si>
  <si>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</si>
  <si>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</si>
  <si>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</si>
  <si>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</si>
  <si>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</si>
  <si>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</si>
  <si>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</si>
  <si>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</si>
  <si>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</si>
  <si>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</si>
  <si>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</si>
  <si>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</si>
  <si>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</si>
  <si>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</si>
  <si>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</si>
  <si>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</si>
  <si>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</si>
  <si>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</si>
  <si>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</si>
  <si>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</si>
  <si>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</si>
  <si>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</si>
  <si>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</si>
  <si>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</si>
  <si>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</si>
  <si>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</si>
  <si>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</si>
  <si>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</si>
  <si>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</si>
  <si>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</si>
  <si>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</si>
  <si>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</si>
  <si>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</si>
  <si>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</si>
  <si>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</si>
  <si>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</si>
  <si>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</si>
  <si>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</si>
  <si>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</si>
  <si>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</si>
  <si>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</si>
  <si>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</si>
  <si>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</si>
  <si>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</si>
  <si>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</si>
  <si>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</si>
  <si>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</si>
  <si>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</si>
  <si>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</si>
  <si>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</si>
  <si>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</si>
  <si>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</si>
  <si>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</si>
  <si>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</si>
  <si>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</si>
  <si>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</si>
  <si>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</si>
  <si>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</si>
  <si>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</si>
  <si>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</si>
  <si>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</si>
  <si>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</si>
  <si>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</si>
  <si>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</si>
  <si>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</si>
  <si>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</si>
  <si>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</si>
  <si>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</si>
  <si>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</si>
  <si>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</si>
  <si>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</si>
  <si>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</si>
  <si>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</si>
  <si>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</si>
  <si>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</si>
  <si>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</si>
  <si>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</si>
  <si>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</si>
  <si>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</si>
  <si>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</si>
  <si>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</si>
  <si>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</si>
  <si>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</si>
  <si>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</si>
  <si>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</si>
  <si>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</si>
  <si>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</si>
  <si>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</si>
  <si>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</si>
  <si>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</si>
  <si>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</si>
  <si>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</si>
  <si>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</si>
  <si>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</si>
  <si>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</si>
  <si>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</si>
  <si>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</si>
  <si>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</si>
  <si>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</si>
  <si>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</si>
  <si>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</si>
  <si>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</si>
  <si>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</si>
  <si>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</si>
  <si>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</si>
  <si>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</si>
  <si>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</si>
  <si>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</si>
  <si>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</si>
  <si>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</si>
  <si>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</si>
  <si>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</si>
  <si>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</si>
  <si>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</si>
  <si>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</si>
  <si>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</si>
  <si>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</si>
  <si>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Approved on:</t>
  </si>
  <si>
    <t>Prepared on:</t>
  </si>
  <si>
    <t>approved</t>
  </si>
  <si>
    <t>prepared</t>
  </si>
  <si>
    <t>extraordinary</t>
  </si>
  <si>
    <t>ordinary</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</si>
  <si>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</si>
  <si>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</si>
  <si>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</si>
  <si>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</si>
  <si>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</si>
  <si>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</si>
  <si>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</si>
  <si>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</si>
  <si>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</si>
  <si>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Dlhodobý nehmotný majetok obstaraný iným spôsobom sa oceňuje spôsob oceňovania.</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</si>
  <si>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</si>
  <si>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</si>
  <si>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</si>
  <si>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</si>
  <si>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</si>
  <si>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</si>
  <si>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</si>
  <si>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</si>
  <si>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</si>
  <si>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</si>
  <si>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</si>
  <si>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</si>
  <si>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Dlhodobý hmotný majetok získaný bezodplatne sa oceňuje reprodukčnou obstarávacou cenou a účtuje sa v prospech účtu ostatných kapitálových fondov. Reprodukčná obstarávacia cena tohto majetku bola stanovená na základe popis ako bola stanovená.</t>
  </si>
  <si>
    <t>Dlhodobý hmotný majetok obstaraný iným spôsobom sa oceňuje spôsob oceňovania.</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</si>
  <si>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</si>
  <si>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</si>
  <si>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</si>
  <si>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</si>
  <si>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</si>
  <si>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</si>
  <si>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</si>
  <si>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</si>
  <si>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</si>
  <si>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</si>
  <si>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</si>
  <si>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</si>
  <si>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</si>
  <si>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</si>
  <si>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</si>
  <si>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</si>
  <si>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</si>
  <si>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</si>
  <si>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</si>
  <si>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 Výrobné režijné náklady zahŕňajú popis.</t>
  </si>
  <si>
    <t xml:space="preserve">Zásoby obstarané iným spôsobom sa oceňujú spôsob oceňovania </t>
  </si>
  <si>
    <t xml:space="preserve">V prípade prechodného zníženia úžitkovej hodnoty zásob sa tvorí  opravná položka. </t>
  </si>
  <si>
    <t xml:space="preserve">e)    Zákazková výroba </t>
  </si>
  <si>
    <t>d)    Zásoby</t>
  </si>
  <si>
    <t>c)    Finančný majetok</t>
  </si>
  <si>
    <t>Zákazková výroba sa oceňuje metódou percenta dokončenia, pričom stupeň dokončenia zákazky sa zisťuje ako (vyber relevantné):</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</si>
  <si>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</si>
  <si>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</si>
  <si>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</si>
  <si>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Zákazková výstavba nehnuteľnosti určenej na predaj sa oceňuje metódou percenta dokončenia alebo metódou nulového zisku.</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</si>
  <si>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</si>
  <si>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</si>
  <si>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</si>
  <si>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</si>
  <si>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</si>
  <si>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</si>
  <si>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</si>
  <si>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</si>
  <si>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</si>
  <si>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</si>
  <si>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</si>
  <si>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</si>
  <si>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</si>
  <si>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 xml:space="preserve">Vlastné imanie sa skladá zo základného imania, emisného ážia , kapitálových fondov, oceňovacích rozdielov, zákonného rezervného fondu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</si>
  <si>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_, a pod.</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</si>
  <si>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</si>
  <si>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</si>
  <si>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</si>
  <si>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</si>
  <si>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</si>
  <si>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</si>
  <si>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Popíšte stručne spôsob účtovania o výnosoch z hlavnej činnosti a o výnosoch z neobvyklých činností.</t>
  </si>
  <si>
    <t>o)   Deriváty</t>
  </si>
  <si>
    <t>Deriváty sa členia na deriváty určené na obchodovanie a zabezpečovacie deriváty. 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</si>
  <si>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</si>
  <si>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</si>
  <si>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</si>
  <si>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</si>
  <si>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</si>
  <si>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p)   Finančný lízing</t>
  </si>
  <si>
    <t xml:space="preserve">Spoločnosť účtuje o finančnom lízingu v prípade zmlúv uzatvorených </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</si>
  <si>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</si>
  <si>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</si>
  <si>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</si>
  <si>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</si>
  <si>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</si>
  <si>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</si>
  <si>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</si>
  <si>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</si>
  <si>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t>r)   Dotácie/Investičné ponuky</t>
  </si>
  <si>
    <t>Pokiaľ existujú, popísať druh a podmienky.</t>
  </si>
  <si>
    <r>
      <t>4.</t>
    </r>
    <r>
      <rPr>
        <b/>
        <sz val="7"/>
        <color theme="1"/>
        <rFont val="Times New Roman"/>
        <family val="1"/>
        <charset val="238"/>
      </rPr>
      <t>      </t>
    </r>
    <r>
      <rPr>
        <b/>
        <u/>
        <sz val="10"/>
        <color theme="1"/>
        <rFont val="Arial"/>
        <family val="2"/>
        <charset val="238"/>
      </rPr>
      <t>DLHODOBÝ MAJETOK</t>
    </r>
  </si>
  <si>
    <t>Poistenie majetku</t>
  </si>
  <si>
    <t>Ocenenie nadbytočných, zastaraných a nízkoobrátkových zásob sa znižuje na nižšiu úžitkovú hodnotu prostredníctvom opravných položiek. Opravnú položku stanovilo vedenie spoločnosti na základe (popis).</t>
  </si>
  <si>
    <t>Informácie o opravných položkách k zásobám</t>
  </si>
  <si>
    <t xml:space="preserve">Zúčtovanie OP z dôvodu zániku opodstat-
nenosti
</t>
  </si>
  <si>
    <t>Informácie o nehnuteľnostiach na predaj</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</si>
  <si>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</si>
  <si>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</si>
  <si>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r>
      <t xml:space="preserve">6.      </t>
    </r>
    <r>
      <rPr>
        <b/>
        <u/>
        <sz val="10"/>
        <color theme="1"/>
        <rFont val="Arial"/>
        <family val="2"/>
        <charset val="238"/>
      </rPr>
      <t>ZÁKAZKOVÁ VÝROBA</t>
    </r>
  </si>
  <si>
    <t>Informácie o zákazkovej výrobe a o zákazkovej výstavbe nehnuteľnosti určenej na predaj</t>
  </si>
  <si>
    <t>12.2</t>
  </si>
  <si>
    <t>Informácie o vývoji opravnej položky k pohľadávkam</t>
  </si>
  <si>
    <t>Informácie o vekovej štruktúre pohľadávok</t>
  </si>
  <si>
    <t>Informácie o pohľadávkach zabezpečených záložným právom alebo inou formou zabezpečenia</t>
  </si>
  <si>
    <r>
      <t xml:space="preserve">7.      </t>
    </r>
    <r>
      <rPr>
        <b/>
        <u/>
        <sz val="10"/>
        <color theme="1"/>
        <rFont val="Arial"/>
        <family val="2"/>
        <charset val="238"/>
      </rPr>
      <t>POHĽADÁVKY</t>
    </r>
  </si>
  <si>
    <t>Informácie o krátkodobom finančnom majetku</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</si>
  <si>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</si>
  <si>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</si>
  <si>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</si>
  <si>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r>
      <t xml:space="preserve">10.      </t>
    </r>
    <r>
      <rPr>
        <b/>
        <u/>
        <sz val="10"/>
        <color theme="1"/>
        <rFont val="Arial"/>
        <family val="2"/>
        <charset val="238"/>
      </rPr>
      <t>MAJETOK PRENAJATÝ FORMOU FINANČNÉHO PRENÁJMU (SPOLOČNOSŤ JE PRENAJÍMATEĽOM)</t>
    </r>
  </si>
  <si>
    <t>Informácie o majetku prenajatom formou finančného prenájmu</t>
  </si>
  <si>
    <r>
      <t xml:space="preserve">11.      </t>
    </r>
    <r>
      <rPr>
        <b/>
        <u/>
        <sz val="10"/>
        <color theme="1"/>
        <rFont val="Arial"/>
        <family val="2"/>
        <charset val="238"/>
      </rPr>
      <t>VLASTNÉ IMANIE</t>
    </r>
  </si>
  <si>
    <t>Informácie o rozdelení účtovného zisku alebo o vysporiadaní účtovnej straty</t>
  </si>
  <si>
    <t>24.1</t>
  </si>
  <si>
    <t>24.2.</t>
  </si>
  <si>
    <r>
      <t xml:space="preserve">12.      </t>
    </r>
    <r>
      <rPr>
        <b/>
        <u/>
        <sz val="10"/>
        <color theme="1"/>
        <rFont val="Arial"/>
        <family val="2"/>
        <charset val="238"/>
      </rPr>
      <t>REZERVY</t>
    </r>
  </si>
  <si>
    <t>Informácie o rezervách</t>
  </si>
  <si>
    <t>25.1</t>
  </si>
  <si>
    <t>25.2</t>
  </si>
  <si>
    <r>
      <t xml:space="preserve">13.      </t>
    </r>
    <r>
      <rPr>
        <b/>
        <u/>
        <sz val="10"/>
        <color theme="1"/>
        <rFont val="Arial"/>
        <family val="2"/>
        <charset val="238"/>
      </rPr>
      <t>ZÁVÄZKY</t>
    </r>
  </si>
  <si>
    <t>Informácie o záväzkoch</t>
  </si>
  <si>
    <t>Informácie o vydaných dlhopisoch</t>
  </si>
  <si>
    <t xml:space="preserve">Informácie o odloženej daňovej pohľadávke alebo o odloženom daňovom záväzku </t>
  </si>
  <si>
    <t>Informácie o významných položkách časového rozlíšenia na strane pasív</t>
  </si>
  <si>
    <t>Výdavky budúcich období dlhodobé, z toho:</t>
  </si>
  <si>
    <t>Výdavky budúcich období krátkodobé, z toho:</t>
  </si>
  <si>
    <t>Informácie o významných položkách derivátov za bežné účtovné obdobie</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</si>
  <si>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</si>
  <si>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</si>
  <si>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</si>
  <si>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</si>
  <si>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</si>
  <si>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</si>
  <si>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</si>
  <si>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</si>
  <si>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</si>
  <si>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</si>
  <si>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</si>
  <si>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</si>
  <si>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</si>
  <si>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</si>
  <si>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Informácie o príjmoch a výhodách členov štatutárnych orgánov, dozorných orgánov a iných orgánov</t>
  </si>
  <si>
    <t>strana</t>
  </si>
  <si>
    <t>Metóda odpisovania</t>
  </si>
  <si>
    <t>#</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</si>
  <si>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</si>
  <si>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</si>
  <si>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</si>
  <si>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b)   Dlhodobý hmotný majetok</t>
  </si>
  <si>
    <t>Informácie o dlhodobom hmotnom majetku</t>
  </si>
  <si>
    <t>5.1</t>
  </si>
  <si>
    <t>Pestovateľ-  ské celky 
trvalých porastov</t>
  </si>
  <si>
    <t>5.2</t>
  </si>
  <si>
    <t>c)   Dlhodobý finančný majetok</t>
  </si>
  <si>
    <t>Informácie o dlhodobom finančnom majetku</t>
  </si>
  <si>
    <t>POZNÁMKY</t>
  </si>
  <si>
    <t>priebežná</t>
  </si>
  <si>
    <t>dokončenie niektorých častí zákazky, napr. dokončenie poschodia domu k celkovému počtu poschodí domu.</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</si>
  <si>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</si>
  <si>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</si>
  <si>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</si>
  <si>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</si>
  <si>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</si>
  <si>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</si>
  <si>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</si>
  <si>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</si>
  <si>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</si>
  <si>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</si>
  <si>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</si>
  <si>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</si>
  <si>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</si>
  <si>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</si>
  <si>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</si>
  <si>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</si>
  <si>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</si>
  <si>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</si>
  <si>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</si>
  <si>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</si>
  <si>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</si>
  <si>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</si>
  <si>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</si>
  <si>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</si>
  <si>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</si>
  <si>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</si>
  <si>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</si>
  <si>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</si>
  <si>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</si>
  <si>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</si>
  <si>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</si>
  <si>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</si>
  <si>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</si>
  <si>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</si>
  <si>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</si>
  <si>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</si>
  <si>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</si>
  <si>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</si>
  <si>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</si>
  <si>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</si>
  <si>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</si>
  <si>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</si>
  <si>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</si>
  <si>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</si>
  <si>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</si>
  <si>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</si>
  <si>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</si>
  <si>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</si>
  <si>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</si>
  <si>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</si>
  <si>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</si>
  <si>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</si>
  <si>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</si>
  <si>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</si>
  <si>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</si>
  <si>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</si>
  <si>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</si>
  <si>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</si>
  <si>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</si>
  <si>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</si>
  <si>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</si>
  <si>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</si>
  <si>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</si>
  <si>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</si>
  <si>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</si>
  <si>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</si>
  <si>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</si>
  <si>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</si>
  <si>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</si>
  <si>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</si>
  <si>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</si>
  <si>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</si>
  <si>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</si>
  <si>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</si>
  <si>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</si>
  <si>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</si>
  <si>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</si>
  <si>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</si>
  <si>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</si>
  <si>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</si>
  <si>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</si>
  <si>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</si>
  <si>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</si>
  <si>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</si>
  <si>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</si>
  <si>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</si>
  <si>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</si>
  <si>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</si>
  <si>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</si>
  <si>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</si>
  <si>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</si>
  <si>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</si>
  <si>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</si>
  <si>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</si>
  <si>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</si>
  <si>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</si>
  <si>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</si>
  <si>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</si>
  <si>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</si>
  <si>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</si>
  <si>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</si>
  <si>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</si>
  <si>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</si>
  <si>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</si>
  <si>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</si>
  <si>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</si>
  <si>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</si>
  <si>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</si>
  <si>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</si>
  <si>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</si>
  <si>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</si>
  <si>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</si>
  <si>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</si>
  <si>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</si>
  <si>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</si>
  <si>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</si>
  <si>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</si>
  <si>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</si>
  <si>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</si>
  <si>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</si>
  <si>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</si>
  <si>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</si>
  <si>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</si>
  <si>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</si>
  <si>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</si>
  <si>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</si>
  <si>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</si>
  <si>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</si>
  <si>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</si>
  <si>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</si>
  <si>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</si>
  <si>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</si>
  <si>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</si>
  <si>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</si>
  <si>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</si>
  <si>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</si>
  <si>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</si>
  <si>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</si>
  <si>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</si>
  <si>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</si>
  <si>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</si>
  <si>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</si>
  <si>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</si>
  <si>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</si>
  <si>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</si>
  <si>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</si>
  <si>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</si>
  <si>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</si>
  <si>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</si>
  <si>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</si>
  <si>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</si>
  <si>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</si>
  <si>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</si>
  <si>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</si>
  <si>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</si>
  <si>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</si>
  <si>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</si>
  <si>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</si>
  <si>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</si>
  <si>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</si>
  <si>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</si>
  <si>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</si>
  <si>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</si>
  <si>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</si>
  <si>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</si>
  <si>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</si>
  <si>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</si>
  <si>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</si>
  <si>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</si>
  <si>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</si>
  <si>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</si>
  <si>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</si>
  <si>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</si>
  <si>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</si>
  <si>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</si>
  <si>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</si>
  <si>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</si>
  <si>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</si>
  <si>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</si>
  <si>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</si>
  <si>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</si>
  <si>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</si>
  <si>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</si>
  <si>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</si>
  <si>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</si>
  <si>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</si>
  <si>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</si>
  <si>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</si>
  <si>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</si>
  <si>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</si>
  <si>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</si>
  <si>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</si>
  <si>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</si>
  <si>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</si>
  <si>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</si>
  <si>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</si>
  <si>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</si>
  <si>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</si>
  <si>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</si>
  <si>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</si>
  <si>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</si>
  <si>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</si>
  <si>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</si>
  <si>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</si>
  <si>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</si>
  <si>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</si>
  <si>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</si>
  <si>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</si>
  <si>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</si>
  <si>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</si>
  <si>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</si>
  <si>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</si>
  <si>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</si>
  <si>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</si>
  <si>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</si>
  <si>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</si>
  <si>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</si>
  <si>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</si>
  <si>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</si>
  <si>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</si>
  <si>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</si>
  <si>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</si>
  <si>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</si>
  <si>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</si>
  <si>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</si>
  <si>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</si>
  <si>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</si>
  <si>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</si>
  <si>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</si>
  <si>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</si>
  <si>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</si>
  <si>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</si>
  <si>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</si>
  <si>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</si>
  <si>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</si>
  <si>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</si>
  <si>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</si>
  <si>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</si>
  <si>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</si>
  <si>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</si>
  <si>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</si>
  <si>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</si>
  <si>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</si>
  <si>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</si>
  <si>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</si>
  <si>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</si>
  <si>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</si>
  <si>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</si>
  <si>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</si>
  <si>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</si>
  <si>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</si>
  <si>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</si>
  <si>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</si>
  <si>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</si>
  <si>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</si>
  <si>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</si>
  <si>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</si>
  <si>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</si>
  <si>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</si>
  <si>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</si>
  <si>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</si>
  <si>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</si>
  <si>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</si>
  <si>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</si>
  <si>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</si>
  <si>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</si>
  <si>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</si>
  <si>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</si>
  <si>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</si>
  <si>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</si>
  <si>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</si>
  <si>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</si>
  <si>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</si>
  <si>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</si>
  <si>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</si>
  <si>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</si>
  <si>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</si>
  <si>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</si>
  <si>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</si>
  <si>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</si>
  <si>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</si>
  <si>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</si>
  <si>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</si>
  <si>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</si>
  <si>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</si>
  <si>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</si>
  <si>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</si>
  <si>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</si>
  <si>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</si>
  <si>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</si>
  <si>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</si>
  <si>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</si>
  <si>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</si>
  <si>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</si>
  <si>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</si>
  <si>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</si>
  <si>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</si>
  <si>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</si>
  <si>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</si>
  <si>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</si>
  <si>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</si>
  <si>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</si>
  <si>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</si>
  <si>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</si>
  <si>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</si>
  <si>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</si>
  <si>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</si>
  <si>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</si>
  <si>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</si>
  <si>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</si>
  <si>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</si>
  <si>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</si>
  <si>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pomer skutočne vynaložených nákladov na zákazku k celkovým nákladom na zákazku podľa rozpočtu,</t>
  </si>
  <si>
    <t>posúdenie, zhodnotenie vykonanej práce, napr. odpracované hodiny, počet ukončených operácií,</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</si>
  <si>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</si>
  <si>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</si>
  <si>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</si>
  <si>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do 31. decembra 2003 tak, že lízingové splátky zahŕňa do nákladov a  hodnotu prenajatého majetku aktivuje v dobe, keď zmluva o prenájme skončí a uplatňuje sa možnosť nákupu. Splátky nájomného hradené vopred sa časovo rozlišujú.</t>
  </si>
  <si>
    <t>s)   Opravy chýb minulých účtovných období</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</si>
  <si>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</si>
  <si>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</si>
  <si>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</si>
  <si>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</si>
  <si>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</si>
  <si>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</si>
  <si>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</si>
  <si>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</si>
  <si>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</si>
  <si>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</si>
  <si>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</si>
  <si>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</si>
  <si>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</si>
  <si>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</si>
  <si>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t>Vplyv nevykázanej odloženej daňovej pohľadávky</t>
  </si>
  <si>
    <t>Zmena sadzby dane</t>
  </si>
  <si>
    <t>2.1</t>
  </si>
  <si>
    <t>Náklady voči audítorovi, audítorskej spoločnosti, z toho:</t>
  </si>
  <si>
    <t>Náklady voči audítorovi, audítorskej spoločnosti</t>
  </si>
  <si>
    <t>Informácie o ekonomických vzťahoch  medzi účtovnou jednotkou a spriaznenými osobami</t>
  </si>
  <si>
    <t>Aktivácia nákladov a výnosy z hospodárskej činnosti, finančnej činnosti a mimoriadnej činnosti</t>
  </si>
  <si>
    <t>Hodnota predmetu záložného práva</t>
  </si>
  <si>
    <t>Hodnota pohľadávky</t>
  </si>
  <si>
    <t>Úhrada straty spoločníkmi, členmi</t>
  </si>
  <si>
    <t>Informácie o záväzkoch zo sociálneho fondu</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</si>
  <si>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</si>
  <si>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</si>
  <si>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</si>
  <si>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</si>
  <si>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</si>
  <si>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</si>
  <si>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</si>
  <si>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</si>
  <si>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</si>
  <si>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</si>
  <si>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</si>
  <si>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</si>
  <si>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</si>
  <si>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</si>
  <si>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</si>
  <si>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</si>
  <si>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</si>
  <si>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</si>
  <si>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</si>
  <si>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</si>
  <si>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</si>
  <si>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</si>
  <si>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</si>
  <si>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</si>
  <si>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</si>
  <si>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</si>
  <si>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</si>
  <si>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1.a.</t>
  </si>
  <si>
    <t>1.b.</t>
  </si>
  <si>
    <t>1.c.</t>
  </si>
  <si>
    <t>A.V.1.</t>
  </si>
  <si>
    <t>A.VI.</t>
  </si>
  <si>
    <t>A.VI.1.</t>
  </si>
  <si>
    <t>A.VII.</t>
  </si>
  <si>
    <t>A.VII.1.</t>
  </si>
  <si>
    <t>A.VIII.</t>
  </si>
  <si>
    <t>12.</t>
  </si>
  <si>
    <t>126</t>
  </si>
  <si>
    <t>127</t>
  </si>
  <si>
    <t>128</t>
  </si>
  <si>
    <t>129</t>
  </si>
  <si>
    <t>130</t>
  </si>
  <si>
    <t>131</t>
  </si>
  <si>
    <t>132</t>
  </si>
  <si>
    <t>133</t>
  </si>
  <si>
    <t>134</t>
  </si>
  <si>
    <t>135</t>
  </si>
  <si>
    <t>136</t>
  </si>
  <si>
    <t>137</t>
  </si>
  <si>
    <t>138</t>
  </si>
  <si>
    <t>B.VI.</t>
  </si>
  <si>
    <t>139</t>
  </si>
  <si>
    <t>B.VII.</t>
  </si>
  <si>
    <t>140</t>
  </si>
  <si>
    <t>141</t>
  </si>
  <si>
    <t>142</t>
  </si>
  <si>
    <t>143</t>
  </si>
  <si>
    <t>144</t>
  </si>
  <si>
    <t>145</t>
  </si>
  <si>
    <t>II.</t>
  </si>
  <si>
    <t>III.</t>
  </si>
  <si>
    <t>IV.</t>
  </si>
  <si>
    <t>VI.</t>
  </si>
  <si>
    <t>VII.</t>
  </si>
  <si>
    <t>E.1.</t>
  </si>
  <si>
    <t>G.1</t>
  </si>
  <si>
    <t>VIII.</t>
  </si>
  <si>
    <t>IX.</t>
  </si>
  <si>
    <t>IX.1.</t>
  </si>
  <si>
    <t>X.</t>
  </si>
  <si>
    <t>X.1</t>
  </si>
  <si>
    <t>XI.</t>
  </si>
  <si>
    <t>XI.1</t>
  </si>
  <si>
    <t>XII.</t>
  </si>
  <si>
    <t>XIII.</t>
  </si>
  <si>
    <t>XIV.</t>
  </si>
  <si>
    <t>N.1.</t>
  </si>
  <si>
    <t>Q.</t>
  </si>
  <si>
    <t>****</t>
  </si>
  <si>
    <t>R</t>
  </si>
  <si>
    <t>R.1</t>
  </si>
  <si>
    <t>UZPODv14_2</t>
  </si>
  <si>
    <t xml:space="preserve">Súvaha
Úč POD 1 - 01
</t>
  </si>
  <si>
    <t>SPOLU MAJETOK
r. 02 + r. 33 + r. 74</t>
  </si>
  <si>
    <t>Neobežný majetok r. 03 + r. 11 + r. 21</t>
  </si>
  <si>
    <t>Dlhodobý nehmotný majetok súčet (r. 04 až r. 10)</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</si>
  <si>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</si>
  <si>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</si>
  <si>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</si>
  <si>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</si>
  <si>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</si>
  <si>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</si>
  <si>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</si>
  <si>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</si>
  <si>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</si>
  <si>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</si>
  <si>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</si>
  <si>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</si>
  <si>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</si>
  <si>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</si>
  <si>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</si>
  <si>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</si>
  <si>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</si>
  <si>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</si>
  <si>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</si>
  <si>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</si>
  <si>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</si>
  <si>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</si>
  <si>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</si>
  <si>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</si>
  <si>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</si>
  <si>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</si>
  <si>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</si>
  <si>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</si>
  <si>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</si>
  <si>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</si>
  <si>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</si>
  <si>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</si>
  <si>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</si>
  <si>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</si>
  <si>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</si>
  <si>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</si>
  <si>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</si>
  <si>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</si>
  <si>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</si>
  <si>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</si>
  <si>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</si>
  <si>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</si>
  <si>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</si>
  <si>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</si>
  <si>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</si>
  <si>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</si>
  <si>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</si>
  <si>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</si>
  <si>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</si>
  <si>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</si>
  <si>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</si>
  <si>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</si>
  <si>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</si>
  <si>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</si>
  <si>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</si>
  <si>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</si>
  <si>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</si>
  <si>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</si>
  <si>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</si>
  <si>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</si>
  <si>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</si>
  <si>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</si>
  <si>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</si>
  <si>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</si>
  <si>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</si>
  <si>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</si>
  <si>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</si>
  <si>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</si>
  <si>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</si>
  <si>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</si>
  <si>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</si>
  <si>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</si>
  <si>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</si>
  <si>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</si>
  <si>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</si>
  <si>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</si>
  <si>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</si>
  <si>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</si>
  <si>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</si>
  <si>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</si>
  <si>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</si>
  <si>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</si>
  <si>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</si>
  <si>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</si>
  <si>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</si>
  <si>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</si>
  <si>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</si>
  <si>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</si>
  <si>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</si>
  <si>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</si>
  <si>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</si>
  <si>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</si>
  <si>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</si>
  <si>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</si>
  <si>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</si>
  <si>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</si>
  <si>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</si>
  <si>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</si>
  <si>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</si>
  <si>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</si>
  <si>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</si>
  <si>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</si>
  <si>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</si>
  <si>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</si>
  <si>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</si>
  <si>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</si>
  <si>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</si>
  <si>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</si>
  <si>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</si>
  <si>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</si>
  <si>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</si>
  <si>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</si>
  <si>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</si>
  <si>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</si>
  <si>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</si>
  <si>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</si>
  <si>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</si>
  <si>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</si>
  <si>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</si>
  <si>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</si>
  <si>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</si>
  <si>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</si>
  <si>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</si>
  <si>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</si>
  <si>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</si>
  <si>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</si>
  <si>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</si>
  <si>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</si>
  <si>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Income Statement Úč POD 1 - 01</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</si>
  <si>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</si>
  <si>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</si>
  <si>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</si>
  <si>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</si>
  <si>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</si>
  <si>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</si>
  <si>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</si>
  <si>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</si>
  <si>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</si>
  <si>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</si>
  <si>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</si>
  <si>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</si>
  <si>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</si>
  <si>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</si>
  <si>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</si>
  <si>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</si>
  <si>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</si>
  <si>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</si>
  <si>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</si>
  <si>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</si>
  <si>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</si>
  <si>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</si>
  <si>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</si>
  <si>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</si>
  <si>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</si>
  <si>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</si>
  <si>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</si>
  <si>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</si>
  <si>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</si>
  <si>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</si>
  <si>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</si>
  <si>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</si>
  <si>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</si>
  <si>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</si>
  <si>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</si>
  <si>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</si>
  <si>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</si>
  <si>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</si>
  <si>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</si>
  <si>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</si>
  <si>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</si>
  <si>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</si>
  <si>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</si>
  <si>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</si>
  <si>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</si>
  <si>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</si>
  <si>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</si>
  <si>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Client s.r.o.</t>
  </si>
  <si>
    <t>Poznámky Úč POD 3 - 01</t>
  </si>
  <si>
    <r>
      <t>22.     </t>
    </r>
    <r>
      <rPr>
        <b/>
        <u/>
        <sz val="10"/>
        <color theme="1"/>
        <rFont val="Arial"/>
        <family val="2"/>
        <charset val="238"/>
      </rPr>
      <t>INFORMÁCIE O SPRIAZNENÝCH OSOBÁCH</t>
    </r>
  </si>
  <si>
    <t>23.     INFORMÁCIE O ZMENÁCH VLASTNÉHO IMANIA</t>
  </si>
  <si>
    <r>
      <t>24.     </t>
    </r>
    <r>
      <rPr>
        <b/>
        <u/>
        <sz val="10"/>
        <color theme="1"/>
        <rFont val="Arial"/>
        <family val="2"/>
        <charset val="238"/>
      </rPr>
      <t xml:space="preserve">PREHĽAD O PEŇAŽNÝCH TOKOCH </t>
    </r>
  </si>
  <si>
    <r>
      <t>25.     </t>
    </r>
    <r>
      <rPr>
        <b/>
        <u/>
        <sz val="10"/>
        <color theme="1"/>
        <rFont val="Arial"/>
        <family val="2"/>
        <charset val="238"/>
      </rPr>
      <t>VÝZNAMNÉ UDALOSTI, KTORÉ NASTALI PO DNI, KU KTORÉMU SA ZOSTAVUJE ÚČTOVNÁ ZÁVIERKA</t>
    </r>
  </si>
  <si>
    <t>Zuzana Kubáňová</t>
  </si>
  <si>
    <t xml:space="preserve">LAMBDA CONTROLS s.r.o. (ďalej len „spoločnosť”) je spoločnosť s ručením obmedzeným, ktorá bola založená dňa 17/06/2005 zapísaná do Obchodného registra vedenom na Okresnom súde Žilina, oddiel Sro, vložka 163322/L. Spoločnosť sídli v Liptovskom Hrádku, Partizánska 242i, Slovenská republika, identifikačné číslo IČO spoločnosti je 36431575. </t>
  </si>
  <si>
    <t>V roku 2018 neboli uskutočnené žiadne významné zmeny v zápise do Obchodného registra.</t>
  </si>
  <si>
    <t xml:space="preserve">maloobchodná a veľkoobchodná činnosť v rozsahu voľných živností </t>
  </si>
  <si>
    <t xml:space="preserve">poradenská a konzultačná činnosť v rozsahu voľných živností </t>
  </si>
  <si>
    <t xml:space="preserve">spracovanie ekonomickej agendy a vedenie účtovníctva </t>
  </si>
  <si>
    <t xml:space="preserve">dodávky technológií strojov a zariadení pre potravinársky priemysel dodávateľským spôsobom </t>
  </si>
  <si>
    <t xml:space="preserve">poradenstvo v elektrotechnike v oblasti meracej a regulačnej techniky a spotrebnej elektroniky </t>
  </si>
  <si>
    <t xml:space="preserve">dodávky, montáž merania a regulácie dodávateľským spôsobom </t>
  </si>
  <si>
    <t xml:space="preserve">dodávky, montáž automatizovaných systémov riadenia technologických procesov dodávateľským spôsobom </t>
  </si>
  <si>
    <t>Informácie o štruktúre spoločníkov ku dňu, ku ktorému sa zostavuje účtovná závierka a o štruktúre spoločníkov do dňa jej zmeny v priebehu účtovného obdobia</t>
  </si>
  <si>
    <t>Lucia Chladná</t>
  </si>
  <si>
    <t>Spoločnosť nie je v žiadnom podniku neobmedzene ručiacim spoločníkom.</t>
  </si>
  <si>
    <t>Členovia štatutárnych orgánov k 31/12/2017:</t>
  </si>
  <si>
    <t>Kontaelia</t>
  </si>
  <si>
    <t>od 17.6.2005 - súčasnosť</t>
  </si>
  <si>
    <t>od 16.12.2018 - súčasnosť</t>
  </si>
  <si>
    <t>Spoločnosť nemá organizačnú zložku v zahraničí.</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</si>
  <si>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 xml:space="preserve">riadna </t>
    </r>
    <r>
      <rPr>
        <sz val="10"/>
        <color theme="1"/>
        <rFont val="Arial"/>
        <family val="2"/>
        <charset val="238"/>
      </rPr>
      <t>účtovná závierka.</t>
    </r>
  </si>
  <si>
    <t>Účtovné zásady a metódy, ktoré spoločnosť používala pri zostavení účtovnej závierky za rok 2018 a 2017 sú nasledovné:</t>
  </si>
  <si>
    <t>rovnomerná</t>
  </si>
  <si>
    <t>Spoločnosť vytvára rezervný fond vo výške predpísanej Obchodným zákonníkom.</t>
  </si>
  <si>
    <t>Spoločnosť v bežnom účtovnom období neúčtovala o oprave významných chýb minulých období.</t>
  </si>
  <si>
    <t>Spoločnosť nemá náplň pre túto položku.</t>
  </si>
  <si>
    <t>Dlhodobý majetok je poistený v poisťovni Allianz Slovenská poisťovňa a.s. až do výšky obstarávacej ceny.</t>
  </si>
  <si>
    <t>Poistenie</t>
  </si>
  <si>
    <t>Základné imanie spoločnosti je zložené zo splatených vkladov spoločníkovaných.</t>
  </si>
  <si>
    <t>Slovenská republika a EU</t>
  </si>
  <si>
    <t>Tržby z predaja tovaru</t>
  </si>
  <si>
    <t>Tržby z predaja služieb</t>
  </si>
  <si>
    <t>Ostatné</t>
  </si>
  <si>
    <t>Nákladové úroky</t>
  </si>
  <si>
    <t>Bankové poplatky</t>
  </si>
  <si>
    <t>Odpočet daňovej licencie</t>
  </si>
  <si>
    <t>Ostatné kapitálové fondy sú tvorené z vkladov spoločníkov.</t>
  </si>
  <si>
    <t>Vedenie spoločnosti navrhuje rozdeliť zisk za rok 2018 nasledovne:</t>
  </si>
  <si>
    <t>preúčtovanie na účet nerozdeleného zisku minulých období</t>
  </si>
  <si>
    <t>Spoločnosť nemá povinnosť vykazovať prehľad o peňažných tokoch</t>
  </si>
  <si>
    <t>Po 31. decembri 2018 nenastali také udalosti, ktoré majú významný vplyv na verné zobrazenie skutočností uvádzaných v tejto účtovnej závierke.</t>
  </si>
  <si>
    <t>2</t>
  </si>
  <si>
    <t>0</t>
  </si>
  <si>
    <t>1</t>
  </si>
  <si>
    <t>7</t>
  </si>
  <si>
    <t>9</t>
  </si>
  <si>
    <t>5</t>
  </si>
  <si>
    <t>4</t>
  </si>
  <si>
    <t>3</t>
  </si>
  <si>
    <t>6</t>
  </si>
  <si>
    <t>Účtovná závierka spoločnosti za predchádzajúce účtovné obdobie k 31. decembru 2017 bola schválená valným zhromaždením spoločnosti dňa 01/07/2018.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</si>
</sst>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S_k_-;\-* #,##0.00\ _S_k_-;_-* &quot;-&quot;??\ _S_k_-;_-@_-"/>
    <numFmt numFmtId="165" formatCode="0.0%"/>
    <numFmt numFmtId="166" formatCode="&quot;=round(&quot;0&quot;;0)&quot;"/>
    <numFmt numFmtId="167" formatCode="#,##0.0"/>
    <numFmt numFmtId="169" formatCode="[&lt;=9999999]###\ ##\ ##;##\ ##\ ##\ ##"/>
    <numFmt numFmtId="170" formatCode="[$-41B]mmmmm;@"/>
    <numFmt numFmtId="171" formatCode="_*\ #,##0__;_(* \-#,##0__;_(&quot;&quot;_);_(@_)"/>
    <numFmt numFmtId="172" formatCode="d/m/yyyy;@"/>
    <numFmt numFmtId="175" formatCode="#,##0\ [$EUR]"/>
  </numFmts>
  <fonts count="78"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i/>
      <sz val="8.5"/>
      <name val="Arial"/>
      <family val="2"/>
      <charset val="238"/>
    </font>
    <font>
      <i/>
      <sz val="7"/>
      <name val="Arial"/>
      <family val="2"/>
      <charset val="238"/>
    </font>
    <font>
      <sz val="10"/>
      <name val="MS Sans Serif"/>
      <family val="2"/>
      <charset val="238"/>
    </font>
    <font>
      <sz val="8"/>
      <color rgb="FF000000"/>
      <name val="Arial"/>
      <family val="2"/>
      <charset val="238"/>
    </font>
    <font>
      <sz val="10"/>
      <name val="Helv"/>
      <charset val="238"/>
    </font>
    <font>
      <u/>
      <sz val="10"/>
      <color theme="10"/>
      <name val="Arial CE"/>
      <charset val="238"/>
    </font>
    <font>
      <b/>
      <sz val="12"/>
      <name val="Calibri"/>
      <family val="2"/>
      <charset val="238"/>
    </font>
    <font>
      <sz val="7.5"/>
      <name val="Arial"/>
      <family val="2"/>
    </font>
  </fonts>
  <fills count="9">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s>
  <borders count="145">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s>
  <cellStyleXfs count="19">
    <xf numFmtId="0" fontId="0" fillId="0" borderId="0"/>
    <xf numFmtId="9" fontId="13" fillId="0" borderId="0" applyFont="0" applyFill="0" applyBorder="0" applyAlignment="0" applyProtection="0"/>
    <xf numFmtId="0" fontId="21" fillId="0" borderId="0"/>
    <xf numFmtId="9" fontId="21" fillId="0" borderId="0" applyFont="0" applyFill="0" applyBorder="0" applyAlignment="0" applyProtection="0"/>
    <xf numFmtId="0" fontId="12" fillId="0" borderId="0"/>
    <xf numFmtId="0" fontId="25" fillId="0" borderId="0"/>
    <xf numFmtId="0" fontId="55" fillId="0" borderId="0"/>
    <xf numFmtId="0" fontId="62" fillId="0" borderId="0" applyNumberFormat="0" applyFill="0" applyBorder="0" applyAlignment="0" applyProtection="0">
      <alignment vertical="top"/>
      <protection locked="0"/>
    </xf>
    <xf numFmtId="0" fontId="5" fillId="0" borderId="0"/>
    <xf numFmtId="164" fontId="21" fillId="0" borderId="0" applyFont="0" applyFill="0" applyBorder="0" applyAlignment="0" applyProtection="0"/>
    <xf numFmtId="0" fontId="25" fillId="0" borderId="0"/>
    <xf numFmtId="0" fontId="52" fillId="0" borderId="0"/>
    <xf numFmtId="0" fontId="72" fillId="0" borderId="0"/>
    <xf numFmtId="0" fontId="25" fillId="0" borderId="0"/>
    <xf numFmtId="0" fontId="25" fillId="0" borderId="0"/>
    <xf numFmtId="0" fontId="73" fillId="0" borderId="0">
      <alignment horizontal="left" vertical="top"/>
    </xf>
    <xf numFmtId="0" fontId="73" fillId="0" borderId="0">
      <alignment horizontal="right" vertical="top"/>
    </xf>
    <xf numFmtId="0" fontId="74" fillId="0" borderId="0"/>
    <xf numFmtId="0" fontId="75" fillId="0" borderId="0" applyNumberFormat="0" applyFill="0" applyBorder="0" applyAlignment="0" applyProtection="0">
      <alignment vertical="top"/>
      <protection locked="0"/>
    </xf>
  </cellStyleXfs>
  <cellXfs count="1713">
    <xf numFmtId="0" fontId="0" fillId="0" borderId="0" xfId="0"/>
    <xf numFmtId="0" fontId="14" fillId="0" borderId="0" xfId="0" applyFont="1" applyAlignment="1">
      <alignment horizontal="left"/>
    </xf>
    <xf numFmtId="0" fontId="15" fillId="0" borderId="0" xfId="0" applyFont="1"/>
    <xf numFmtId="0" fontId="14" fillId="0" borderId="0" xfId="0" applyFont="1" applyAlignment="1">
      <alignment horizontal="justify"/>
    </xf>
    <xf numFmtId="0" fontId="0" fillId="0" borderId="0" xfId="0" applyAlignment="1">
      <alignment wrapText="1"/>
    </xf>
    <xf numFmtId="0" fontId="15" fillId="0" borderId="0" xfId="0" applyFont="1" applyAlignment="1">
      <alignment horizontal="left"/>
    </xf>
    <xf numFmtId="0" fontId="15" fillId="0" borderId="0" xfId="0" applyFont="1" applyAlignment="1">
      <alignment horizontal="justify"/>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3" xfId="0" applyFont="1" applyBorder="1" applyAlignment="1">
      <alignment vertical="center" wrapText="1"/>
    </xf>
    <xf numFmtId="3" fontId="18" fillId="0" borderId="4" xfId="0" applyNumberFormat="1" applyFont="1" applyBorder="1" applyAlignment="1">
      <alignment horizontal="right" vertical="center" wrapText="1"/>
    </xf>
    <xf numFmtId="0" fontId="18" fillId="0" borderId="5" xfId="0" applyFont="1" applyBorder="1" applyAlignment="1">
      <alignment vertical="center" wrapText="1"/>
    </xf>
    <xf numFmtId="3" fontId="18" fillId="0" borderId="6" xfId="0" applyNumberFormat="1" applyFont="1" applyBorder="1" applyAlignment="1">
      <alignment horizontal="right" vertical="center" wrapText="1"/>
    </xf>
    <xf numFmtId="0" fontId="18" fillId="0" borderId="7" xfId="0" applyFont="1" applyBorder="1" applyAlignment="1">
      <alignment vertical="center" wrapText="1"/>
    </xf>
    <xf numFmtId="3" fontId="18" fillId="0" borderId="8" xfId="0" applyNumberFormat="1" applyFont="1" applyBorder="1" applyAlignment="1">
      <alignment horizontal="right" vertical="center" wrapText="1"/>
    </xf>
    <xf numFmtId="0" fontId="18" fillId="0" borderId="0" xfId="0" applyFont="1"/>
    <xf numFmtId="0" fontId="17" fillId="0" borderId="1" xfId="0" applyFont="1" applyBorder="1" applyAlignment="1">
      <alignment horizontal="center" vertical="center" wrapText="1"/>
    </xf>
    <xf numFmtId="0" fontId="18" fillId="0" borderId="0" xfId="0" applyFont="1" applyAlignment="1">
      <alignment vertical="center"/>
    </xf>
    <xf numFmtId="0" fontId="17" fillId="0" borderId="8" xfId="0" applyFont="1" applyBorder="1" applyAlignment="1">
      <alignment horizontal="center" vertical="center" wrapText="1"/>
    </xf>
    <xf numFmtId="3" fontId="18" fillId="0" borderId="13" xfId="0" applyNumberFormat="1" applyFont="1" applyBorder="1" applyAlignment="1">
      <alignment horizontal="right" vertical="center" wrapText="1"/>
    </xf>
    <xf numFmtId="9" fontId="18" fillId="0" borderId="13" xfId="1" applyFont="1" applyBorder="1" applyAlignment="1">
      <alignment horizontal="right" vertical="center" wrapText="1"/>
    </xf>
    <xf numFmtId="9" fontId="18" fillId="0" borderId="6" xfId="1" applyFont="1" applyBorder="1" applyAlignment="1">
      <alignment horizontal="right" vertical="center" wrapText="1"/>
    </xf>
    <xf numFmtId="0" fontId="17" fillId="0" borderId="7" xfId="0" applyFont="1" applyBorder="1" applyAlignment="1">
      <alignment vertical="center" wrapText="1"/>
    </xf>
    <xf numFmtId="3" fontId="18" fillId="0" borderId="14" xfId="0" applyNumberFormat="1" applyFont="1" applyBorder="1" applyAlignment="1">
      <alignment horizontal="right" vertical="center" wrapText="1"/>
    </xf>
    <xf numFmtId="9" fontId="18" fillId="0" borderId="14" xfId="0" applyNumberFormat="1" applyFont="1" applyBorder="1" applyAlignment="1">
      <alignment horizontal="right" vertical="center" wrapText="1"/>
    </xf>
    <xf numFmtId="9" fontId="18" fillId="0" borderId="14" xfId="1" applyFont="1" applyBorder="1" applyAlignment="1">
      <alignment horizontal="right" vertical="center" wrapText="1"/>
    </xf>
    <xf numFmtId="9" fontId="18" fillId="0" borderId="8" xfId="1" applyFont="1" applyBorder="1" applyAlignment="1">
      <alignment horizontal="right" vertical="center" wrapText="1"/>
    </xf>
    <xf numFmtId="0" fontId="17" fillId="0" borderId="7" xfId="0" applyFont="1" applyBorder="1" applyAlignment="1">
      <alignment horizontal="center" vertical="center" wrapText="1"/>
    </xf>
    <xf numFmtId="0" fontId="18" fillId="0" borderId="13" xfId="0" applyFont="1" applyBorder="1" applyAlignment="1">
      <alignment vertical="center" wrapText="1"/>
    </xf>
    <xf numFmtId="9" fontId="18" fillId="0" borderId="13" xfId="1" applyNumberFormat="1" applyFont="1" applyBorder="1" applyAlignment="1">
      <alignment horizontal="right" vertical="center" wrapText="1"/>
    </xf>
    <xf numFmtId="9" fontId="18" fillId="0" borderId="6" xfId="1" applyNumberFormat="1" applyFont="1" applyBorder="1" applyAlignment="1">
      <alignment horizontal="right" vertical="center" wrapText="1"/>
    </xf>
    <xf numFmtId="0" fontId="18" fillId="0" borderId="14" xfId="0" applyFont="1" applyBorder="1" applyAlignment="1">
      <alignment horizontal="center" vertical="center" wrapText="1"/>
    </xf>
    <xf numFmtId="9" fontId="18" fillId="0" borderId="14" xfId="1" applyNumberFormat="1" applyFont="1" applyBorder="1" applyAlignment="1">
      <alignment horizontal="right" vertical="center" wrapText="1"/>
    </xf>
    <xf numFmtId="9" fontId="18" fillId="0" borderId="8" xfId="1" applyNumberFormat="1" applyFont="1" applyBorder="1" applyAlignment="1">
      <alignment horizontal="right" vertical="center" wrapText="1"/>
    </xf>
    <xf numFmtId="0" fontId="0" fillId="0" borderId="0" xfId="0" applyAlignment="1">
      <alignment vertical="center"/>
    </xf>
    <xf numFmtId="0" fontId="17" fillId="0" borderId="10" xfId="0" applyFont="1" applyBorder="1" applyAlignment="1">
      <alignment horizontal="center" vertical="center" wrapText="1"/>
    </xf>
    <xf numFmtId="0" fontId="0" fillId="0" borderId="0" xfId="0" applyAlignment="1"/>
    <xf numFmtId="0" fontId="17" fillId="0" borderId="12" xfId="0" applyFont="1" applyBorder="1" applyAlignment="1">
      <alignment horizontal="center" vertical="center" wrapText="1"/>
    </xf>
    <xf numFmtId="0" fontId="18" fillId="0" borderId="15" xfId="0" applyFont="1" applyBorder="1" applyAlignment="1">
      <alignment vertical="center"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7" fillId="0" borderId="5" xfId="0" applyFont="1" applyBorder="1" applyAlignment="1">
      <alignment vertical="center" wrapText="1"/>
    </xf>
    <xf numFmtId="3" fontId="18" fillId="0" borderId="16" xfId="0" applyNumberFormat="1" applyFont="1" applyBorder="1" applyAlignment="1">
      <alignment horizontal="right" vertical="center" wrapText="1"/>
    </xf>
    <xf numFmtId="3" fontId="18" fillId="0" borderId="17" xfId="0" applyNumberFormat="1" applyFont="1" applyBorder="1" applyAlignment="1">
      <alignment horizontal="right" vertical="center" wrapText="1"/>
    </xf>
    <xf numFmtId="3" fontId="18" fillId="0" borderId="18" xfId="0" applyNumberFormat="1" applyFont="1" applyBorder="1" applyAlignment="1">
      <alignment horizontal="right" vertical="center" wrapText="1"/>
    </xf>
    <xf numFmtId="0" fontId="18" fillId="0" borderId="0" xfId="0" applyFont="1" applyAlignment="1">
      <alignment vertical="center" wrapText="1"/>
    </xf>
    <xf numFmtId="0" fontId="18" fillId="0" borderId="0" xfId="0" applyFont="1" applyAlignment="1">
      <alignment horizontal="left" vertical="center"/>
    </xf>
    <xf numFmtId="0" fontId="17" fillId="0" borderId="2" xfId="0" applyFont="1" applyBorder="1" applyAlignment="1">
      <alignment horizontal="center" vertical="center" wrapText="1"/>
    </xf>
    <xf numFmtId="0" fontId="17" fillId="0" borderId="10" xfId="0" applyFont="1" applyBorder="1" applyAlignment="1">
      <alignment horizontal="center" vertical="center"/>
    </xf>
    <xf numFmtId="0" fontId="17" fillId="0" borderId="15" xfId="0" applyFont="1" applyBorder="1" applyAlignment="1">
      <alignment vertical="center"/>
    </xf>
    <xf numFmtId="0" fontId="17" fillId="0" borderId="11" xfId="0" applyFont="1" applyBorder="1" applyAlignment="1">
      <alignment vertical="center" wrapText="1"/>
    </xf>
    <xf numFmtId="0" fontId="17" fillId="0" borderId="10" xfId="0" applyFont="1" applyBorder="1" applyAlignment="1">
      <alignment vertical="center" wrapText="1"/>
    </xf>
    <xf numFmtId="9" fontId="18" fillId="0" borderId="13" xfId="1" applyFont="1" applyBorder="1" applyAlignment="1">
      <alignment horizontal="center" vertical="center" wrapText="1"/>
    </xf>
    <xf numFmtId="9" fontId="18" fillId="0" borderId="14" xfId="1" applyFont="1" applyBorder="1" applyAlignment="1">
      <alignment horizontal="center" vertical="center" wrapText="1"/>
    </xf>
    <xf numFmtId="0" fontId="17" fillId="0" borderId="28" xfId="0" applyFont="1" applyBorder="1" applyAlignment="1">
      <alignment horizontal="center" vertical="center" wrapText="1"/>
    </xf>
    <xf numFmtId="3" fontId="17" fillId="0" borderId="14" xfId="0" applyNumberFormat="1" applyFont="1" applyBorder="1" applyAlignment="1">
      <alignment horizontal="right" vertical="center" wrapText="1"/>
    </xf>
    <xf numFmtId="0" fontId="17" fillId="0" borderId="32" xfId="0" applyFont="1" applyBorder="1" applyAlignment="1">
      <alignment horizontal="center" vertical="center" wrapText="1"/>
    </xf>
    <xf numFmtId="3" fontId="17" fillId="0" borderId="8" xfId="0" applyNumberFormat="1" applyFont="1" applyBorder="1" applyAlignment="1">
      <alignment horizontal="right" vertical="center" wrapText="1"/>
    </xf>
    <xf numFmtId="0" fontId="18" fillId="0" borderId="14" xfId="0" applyFont="1" applyBorder="1" applyAlignment="1">
      <alignment horizontal="right" vertical="center" wrapText="1"/>
    </xf>
    <xf numFmtId="0" fontId="18" fillId="0" borderId="13" xfId="0" applyFont="1" applyBorder="1" applyAlignment="1">
      <alignment horizontal="center" vertical="center" wrapText="1"/>
    </xf>
    <xf numFmtId="0" fontId="17" fillId="0" borderId="0" xfId="0" applyFont="1" applyAlignment="1">
      <alignment horizontal="justify"/>
    </xf>
    <xf numFmtId="0" fontId="17" fillId="0" borderId="15" xfId="0" applyFont="1" applyBorder="1" applyAlignment="1">
      <alignment vertical="center" wrapText="1"/>
    </xf>
    <xf numFmtId="3" fontId="18" fillId="0" borderId="13" xfId="0" applyNumberFormat="1" applyFont="1" applyBorder="1" applyAlignment="1">
      <alignment horizontal="right" vertical="center" wrapText="1" indent="1"/>
    </xf>
    <xf numFmtId="3" fontId="18" fillId="0" borderId="6" xfId="0" applyNumberFormat="1" applyFont="1" applyBorder="1" applyAlignment="1">
      <alignment horizontal="right" vertical="center" wrapText="1" indent="1"/>
    </xf>
    <xf numFmtId="3" fontId="17" fillId="0" borderId="14" xfId="0" applyNumberFormat="1" applyFont="1" applyBorder="1" applyAlignment="1">
      <alignment horizontal="right" vertical="center" wrapText="1" indent="1"/>
    </xf>
    <xf numFmtId="3" fontId="17" fillId="0" borderId="8" xfId="0" applyNumberFormat="1" applyFont="1" applyBorder="1" applyAlignment="1">
      <alignment horizontal="right" vertical="center" wrapText="1" inden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5" xfId="0" applyFont="1" applyBorder="1" applyAlignment="1">
      <alignment vertical="center"/>
    </xf>
    <xf numFmtId="0" fontId="17" fillId="0" borderId="7" xfId="0" applyFont="1" applyBorder="1" applyAlignment="1">
      <alignment vertical="center"/>
    </xf>
    <xf numFmtId="0" fontId="17" fillId="0" borderId="32" xfId="0" applyFont="1" applyBorder="1" applyAlignment="1">
      <alignment vertical="center" wrapText="1"/>
    </xf>
    <xf numFmtId="0" fontId="18" fillId="0" borderId="3" xfId="0" applyFont="1" applyBorder="1" applyAlignment="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3" fontId="18" fillId="0" borderId="4" xfId="0" applyNumberFormat="1" applyFont="1" applyBorder="1" applyAlignment="1">
      <alignment horizontal="right" vertical="center"/>
    </xf>
    <xf numFmtId="3" fontId="18" fillId="0" borderId="8" xfId="0" applyNumberFormat="1" applyFont="1" applyBorder="1" applyAlignment="1">
      <alignment horizontal="right" vertical="center"/>
    </xf>
    <xf numFmtId="3" fontId="18" fillId="0" borderId="13" xfId="0" applyNumberFormat="1" applyFont="1" applyBorder="1" applyAlignment="1">
      <alignment horizontal="right" vertical="center"/>
    </xf>
    <xf numFmtId="3" fontId="18" fillId="0" borderId="6" xfId="0" applyNumberFormat="1" applyFont="1" applyBorder="1" applyAlignment="1">
      <alignment horizontal="right" vertical="center"/>
    </xf>
    <xf numFmtId="3" fontId="17" fillId="0" borderId="14" xfId="0" applyNumberFormat="1" applyFont="1" applyBorder="1" applyAlignment="1">
      <alignment horizontal="right" vertical="center"/>
    </xf>
    <xf numFmtId="3" fontId="17" fillId="0" borderId="8" xfId="0" applyNumberFormat="1" applyFont="1" applyBorder="1" applyAlignment="1">
      <alignment horizontal="right" vertical="center"/>
    </xf>
    <xf numFmtId="0" fontId="17" fillId="0" borderId="10" xfId="0" applyFont="1" applyBorder="1" applyAlignment="1">
      <alignment vertical="center"/>
    </xf>
    <xf numFmtId="0" fontId="17" fillId="0" borderId="32" xfId="0" applyFont="1" applyBorder="1" applyAlignment="1">
      <alignment horizontal="center" vertical="center"/>
    </xf>
    <xf numFmtId="3" fontId="18" fillId="0" borderId="14" xfId="0" applyNumberFormat="1" applyFont="1" applyBorder="1" applyAlignment="1">
      <alignment horizontal="right" vertical="center"/>
    </xf>
    <xf numFmtId="0" fontId="17" fillId="0" borderId="7" xfId="0" applyFont="1" applyBorder="1" applyAlignment="1">
      <alignment horizontal="left" vertical="center" wrapText="1"/>
    </xf>
    <xf numFmtId="0" fontId="17" fillId="0" borderId="11" xfId="0" applyFont="1" applyBorder="1" applyAlignment="1">
      <alignment vertical="center"/>
    </xf>
    <xf numFmtId="0" fontId="17" fillId="0" borderId="8" xfId="0" applyFont="1" applyBorder="1" applyAlignment="1">
      <alignment horizontal="center" vertical="center"/>
    </xf>
    <xf numFmtId="0" fontId="18" fillId="0" borderId="8" xfId="0" applyFont="1" applyBorder="1" applyAlignment="1">
      <alignment horizontal="right" vertical="center"/>
    </xf>
    <xf numFmtId="0" fontId="18" fillId="0" borderId="30" xfId="0" applyFont="1" applyBorder="1" applyAlignment="1">
      <alignment vertical="center" wrapText="1"/>
    </xf>
    <xf numFmtId="0" fontId="18" fillId="0" borderId="46" xfId="0" applyFont="1" applyBorder="1" applyAlignment="1">
      <alignment vertical="center" wrapText="1"/>
    </xf>
    <xf numFmtId="0" fontId="17" fillId="0" borderId="14" xfId="0" applyFont="1" applyBorder="1" applyAlignment="1">
      <alignment horizontal="center" vertical="center" wrapText="1"/>
    </xf>
    <xf numFmtId="0" fontId="18" fillId="0" borderId="13" xfId="0" applyFont="1" applyBorder="1" applyAlignment="1">
      <alignment horizontal="right" vertical="center"/>
    </xf>
    <xf numFmtId="0" fontId="18" fillId="0" borderId="6" xfId="0" applyFont="1" applyBorder="1" applyAlignment="1">
      <alignment horizontal="right" vertical="center"/>
    </xf>
    <xf numFmtId="0" fontId="18" fillId="0" borderId="14" xfId="0" applyFont="1" applyBorder="1" applyAlignment="1">
      <alignment horizontal="right" vertical="center"/>
    </xf>
    <xf numFmtId="0" fontId="18" fillId="0" borderId="0" xfId="0" applyFont="1" applyBorder="1" applyAlignment="1">
      <alignment vertical="center" wrapText="1"/>
    </xf>
    <xf numFmtId="0" fontId="18" fillId="0" borderId="0" xfId="0" applyFont="1" applyBorder="1" applyAlignment="1">
      <alignment horizontal="right" vertical="center"/>
    </xf>
    <xf numFmtId="0" fontId="18" fillId="0" borderId="48" xfId="0" applyFont="1" applyBorder="1" applyAlignment="1">
      <alignment horizontal="right" vertical="center"/>
    </xf>
    <xf numFmtId="0" fontId="17" fillId="0" borderId="0" xfId="0" applyFont="1" applyAlignment="1">
      <alignment vertical="center"/>
    </xf>
    <xf numFmtId="0" fontId="17" fillId="0" borderId="25" xfId="0" applyFont="1" applyBorder="1" applyAlignment="1">
      <alignment vertical="center"/>
    </xf>
    <xf numFmtId="0" fontId="17" fillId="0" borderId="33" xfId="0" applyFont="1" applyBorder="1" applyAlignment="1">
      <alignment vertical="center"/>
    </xf>
    <xf numFmtId="0" fontId="17" fillId="0" borderId="20" xfId="0" applyFont="1" applyBorder="1" applyAlignment="1">
      <alignment horizontal="center" vertical="center" wrapText="1"/>
    </xf>
    <xf numFmtId="0" fontId="17" fillId="0" borderId="5" xfId="0" applyFont="1" applyBorder="1" applyAlignment="1">
      <alignment vertical="center"/>
    </xf>
    <xf numFmtId="0" fontId="17" fillId="0" borderId="9" xfId="0" applyFont="1" applyBorder="1" applyAlignment="1">
      <alignment vertical="center" wrapText="1"/>
    </xf>
    <xf numFmtId="0" fontId="17" fillId="0" borderId="34" xfId="0" applyFont="1" applyBorder="1" applyAlignment="1">
      <alignment vertical="center" wrapText="1"/>
    </xf>
    <xf numFmtId="3" fontId="18" fillId="0" borderId="13" xfId="0" applyNumberFormat="1" applyFont="1" applyBorder="1" applyAlignment="1">
      <alignment horizontal="center" vertical="center"/>
    </xf>
    <xf numFmtId="3" fontId="18" fillId="0" borderId="14" xfId="0" applyNumberFormat="1" applyFont="1" applyBorder="1" applyAlignment="1">
      <alignment horizontal="center" vertical="center"/>
    </xf>
    <xf numFmtId="0" fontId="18" fillId="0" borderId="5" xfId="0" applyFont="1" applyBorder="1" applyAlignment="1">
      <alignment horizontal="left" vertical="center"/>
    </xf>
    <xf numFmtId="0" fontId="18" fillId="0" borderId="7" xfId="0" applyFont="1" applyBorder="1" applyAlignment="1">
      <alignment horizontal="left" vertical="center"/>
    </xf>
    <xf numFmtId="0" fontId="18" fillId="0" borderId="13" xfId="0" applyFont="1" applyBorder="1" applyAlignment="1">
      <alignment horizontal="center" vertical="center"/>
    </xf>
    <xf numFmtId="0" fontId="17" fillId="0" borderId="27" xfId="0" applyFont="1" applyBorder="1" applyAlignment="1">
      <alignment horizontal="center" vertical="center"/>
    </xf>
    <xf numFmtId="0" fontId="18" fillId="0" borderId="14" xfId="0" applyFont="1" applyBorder="1" applyAlignment="1">
      <alignment horizontal="center" vertical="center"/>
    </xf>
    <xf numFmtId="9" fontId="18" fillId="0" borderId="13" xfId="1" applyFont="1" applyBorder="1" applyAlignment="1">
      <alignment horizontal="right" vertical="center"/>
    </xf>
    <xf numFmtId="0" fontId="17" fillId="0" borderId="27" xfId="0" applyFont="1" applyBorder="1" applyAlignment="1">
      <alignment horizontal="right" vertical="center"/>
    </xf>
    <xf numFmtId="0" fontId="17" fillId="0" borderId="26" xfId="0" applyFont="1" applyBorder="1" applyAlignment="1">
      <alignment horizontal="right" vertical="center"/>
    </xf>
    <xf numFmtId="9" fontId="18" fillId="0" borderId="14" xfId="1" applyFont="1" applyBorder="1" applyAlignment="1">
      <alignment horizontal="right" vertical="center"/>
    </xf>
    <xf numFmtId="14" fontId="18" fillId="0" borderId="13" xfId="0" applyNumberFormat="1" applyFont="1" applyBorder="1" applyAlignment="1">
      <alignment horizontal="right" vertical="center"/>
    </xf>
    <xf numFmtId="9" fontId="18" fillId="0" borderId="6" xfId="1" applyFont="1" applyBorder="1" applyAlignment="1">
      <alignment horizontal="right" vertical="center"/>
    </xf>
    <xf numFmtId="0" fontId="18" fillId="0" borderId="34" xfId="0" applyFont="1" applyBorder="1" applyAlignment="1">
      <alignment vertical="center" wrapText="1"/>
    </xf>
    <xf numFmtId="3" fontId="18" fillId="0" borderId="17" xfId="0" applyNumberFormat="1" applyFont="1" applyBorder="1" applyAlignment="1">
      <alignment horizontal="right" vertical="center"/>
    </xf>
    <xf numFmtId="3" fontId="18" fillId="0" borderId="24" xfId="0" applyNumberFormat="1" applyFont="1" applyBorder="1" applyAlignment="1">
      <alignment horizontal="right" vertical="center"/>
    </xf>
    <xf numFmtId="0" fontId="18" fillId="0" borderId="9" xfId="0" applyFont="1" applyBorder="1" applyAlignment="1">
      <alignment vertical="center" wrapText="1"/>
    </xf>
    <xf numFmtId="0" fontId="18" fillId="0" borderId="6" xfId="0" applyFont="1" applyBorder="1" applyAlignment="1">
      <alignment horizontal="center" vertical="center"/>
    </xf>
    <xf numFmtId="0" fontId="18" fillId="0" borderId="8" xfId="0" applyFont="1" applyBorder="1" applyAlignment="1">
      <alignment horizontal="center" vertical="center"/>
    </xf>
    <xf numFmtId="3" fontId="19" fillId="0" borderId="6" xfId="0" applyNumberFormat="1" applyFont="1" applyBorder="1" applyAlignment="1">
      <alignment horizontal="right" vertical="center"/>
    </xf>
    <xf numFmtId="3" fontId="18" fillId="0" borderId="12" xfId="0" applyNumberFormat="1" applyFont="1" applyBorder="1" applyAlignment="1">
      <alignment horizontal="right" vertical="center"/>
    </xf>
    <xf numFmtId="3" fontId="18" fillId="0" borderId="26" xfId="0" applyNumberFormat="1" applyFont="1" applyBorder="1" applyAlignment="1">
      <alignment horizontal="right" vertical="center"/>
    </xf>
    <xf numFmtId="0" fontId="19" fillId="0" borderId="5" xfId="0" applyFont="1" applyBorder="1" applyAlignment="1">
      <alignment vertical="center" wrapText="1"/>
    </xf>
    <xf numFmtId="0" fontId="18" fillId="0" borderId="28" xfId="0" applyFont="1" applyBorder="1" applyAlignment="1">
      <alignment vertical="center" wrapText="1"/>
    </xf>
    <xf numFmtId="0" fontId="18" fillId="0" borderId="33" xfId="0" applyFont="1" applyBorder="1" applyAlignment="1">
      <alignment vertical="center" wrapText="1"/>
    </xf>
    <xf numFmtId="0" fontId="0" fillId="0" borderId="0" xfId="0" applyAlignment="1">
      <alignment horizontal="center"/>
    </xf>
    <xf numFmtId="0" fontId="18" fillId="0" borderId="39" xfId="0" applyFont="1" applyBorder="1" applyAlignment="1">
      <alignment horizontal="left" vertical="center"/>
    </xf>
    <xf numFmtId="0" fontId="18" fillId="0" borderId="41" xfId="0" applyFont="1" applyBorder="1" applyAlignment="1">
      <alignment horizontal="left" vertical="center"/>
    </xf>
    <xf numFmtId="0" fontId="18" fillId="0" borderId="42" xfId="0" applyFont="1" applyBorder="1" applyAlignment="1">
      <alignment horizontal="left" vertical="center"/>
    </xf>
    <xf numFmtId="0" fontId="18" fillId="0" borderId="40"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5" xfId="0" applyFont="1" applyBorder="1" applyAlignment="1">
      <alignment horizontal="left" vertical="center"/>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17" fillId="0" borderId="5" xfId="0" applyFont="1" applyBorder="1" applyAlignment="1">
      <alignment horizontal="left" vertical="center" wrapText="1"/>
    </xf>
    <xf numFmtId="0" fontId="18" fillId="0" borderId="7" xfId="0" applyFont="1" applyBorder="1" applyAlignment="1">
      <alignment vertical="center"/>
    </xf>
    <xf numFmtId="3" fontId="18" fillId="0" borderId="49" xfId="0" applyNumberFormat="1" applyFont="1" applyBorder="1" applyAlignment="1">
      <alignment horizontal="right" vertical="center"/>
    </xf>
    <xf numFmtId="3" fontId="18" fillId="0" borderId="16" xfId="0" applyNumberFormat="1" applyFont="1" applyBorder="1" applyAlignment="1">
      <alignment horizontal="right" vertical="center"/>
    </xf>
    <xf numFmtId="3" fontId="18" fillId="0" borderId="31" xfId="0" applyNumberFormat="1" applyFont="1" applyBorder="1" applyAlignment="1">
      <alignment horizontal="right" vertical="center"/>
    </xf>
    <xf numFmtId="3" fontId="18" fillId="0" borderId="18" xfId="0" applyNumberFormat="1" applyFont="1" applyBorder="1" applyAlignment="1">
      <alignment horizontal="right" vertical="center"/>
    </xf>
    <xf numFmtId="3" fontId="18" fillId="0" borderId="50" xfId="0" applyNumberFormat="1" applyFont="1" applyBorder="1" applyAlignment="1">
      <alignment horizontal="right" vertical="center"/>
    </xf>
    <xf numFmtId="3" fontId="17" fillId="0" borderId="18" xfId="0" applyNumberFormat="1" applyFont="1" applyBorder="1" applyAlignment="1">
      <alignment horizontal="right" vertical="center"/>
    </xf>
    <xf numFmtId="3" fontId="17" fillId="0" borderId="50" xfId="0" applyNumberFormat="1" applyFont="1" applyBorder="1" applyAlignment="1">
      <alignment horizontal="right" vertical="center"/>
    </xf>
    <xf numFmtId="0" fontId="17" fillId="0" borderId="7" xfId="0" applyFont="1" applyBorder="1" applyAlignment="1">
      <alignment horizontal="left" vertical="center"/>
    </xf>
    <xf numFmtId="3" fontId="17" fillId="0" borderId="13" xfId="0" applyNumberFormat="1" applyFont="1" applyBorder="1" applyAlignment="1">
      <alignment horizontal="right" vertical="center"/>
    </xf>
    <xf numFmtId="3" fontId="17" fillId="0" borderId="6" xfId="0" applyNumberFormat="1" applyFont="1" applyBorder="1" applyAlignment="1">
      <alignment horizontal="right" vertical="center"/>
    </xf>
    <xf numFmtId="3" fontId="18" fillId="0" borderId="29" xfId="0" applyNumberFormat="1" applyFont="1" applyBorder="1" applyAlignment="1">
      <alignment horizontal="right" vertical="center"/>
    </xf>
    <xf numFmtId="3" fontId="18" fillId="0" borderId="53" xfId="0" applyNumberFormat="1" applyFont="1" applyBorder="1" applyAlignment="1">
      <alignment horizontal="right" vertical="center"/>
    </xf>
    <xf numFmtId="0" fontId="18" fillId="0" borderId="9" xfId="0" applyFont="1" applyBorder="1" applyAlignment="1">
      <alignment vertical="center"/>
    </xf>
    <xf numFmtId="0" fontId="18" fillId="0" borderId="34" xfId="0" applyFont="1" applyBorder="1" applyAlignment="1">
      <alignment vertical="center"/>
    </xf>
    <xf numFmtId="0" fontId="18" fillId="0" borderId="28" xfId="0" applyFont="1" applyBorder="1" applyAlignment="1">
      <alignment vertical="center"/>
    </xf>
    <xf numFmtId="0" fontId="18" fillId="0" borderId="33" xfId="0" applyFont="1" applyBorder="1" applyAlignment="1">
      <alignment vertical="center"/>
    </xf>
    <xf numFmtId="0" fontId="17" fillId="0" borderId="26" xfId="0" applyFont="1" applyBorder="1" applyAlignment="1">
      <alignment horizontal="center" vertical="center" wrapText="1"/>
    </xf>
    <xf numFmtId="0" fontId="18" fillId="0" borderId="0" xfId="0" applyFont="1" applyAlignment="1">
      <alignment horizontal="left" vertical="center" wrapText="1"/>
    </xf>
    <xf numFmtId="3" fontId="18" fillId="0" borderId="45" xfId="0" applyNumberFormat="1" applyFont="1" applyBorder="1" applyAlignment="1">
      <alignment horizontal="right" vertical="center"/>
    </xf>
    <xf numFmtId="3" fontId="18" fillId="0" borderId="44" xfId="0" applyNumberFormat="1" applyFont="1" applyBorder="1" applyAlignment="1">
      <alignment horizontal="right" vertical="center"/>
    </xf>
    <xf numFmtId="3" fontId="18" fillId="0" borderId="52" xfId="0" applyNumberFormat="1" applyFont="1" applyBorder="1" applyAlignment="1">
      <alignment horizontal="right" vertical="center"/>
    </xf>
    <xf numFmtId="3" fontId="18" fillId="0" borderId="9" xfId="0" applyNumberFormat="1" applyFont="1" applyBorder="1" applyAlignment="1">
      <alignment horizontal="right" vertical="center"/>
    </xf>
    <xf numFmtId="0" fontId="18" fillId="0" borderId="17" xfId="0" applyFont="1" applyBorder="1" applyAlignment="1">
      <alignment horizontal="right" vertical="center"/>
    </xf>
    <xf numFmtId="0" fontId="18" fillId="0" borderId="24" xfId="0" applyFont="1" applyBorder="1" applyAlignment="1">
      <alignment horizontal="right" vertical="center"/>
    </xf>
    <xf numFmtId="9" fontId="18" fillId="0" borderId="8" xfId="1" applyFont="1" applyBorder="1" applyAlignment="1">
      <alignment horizontal="right" vertical="center"/>
    </xf>
    <xf numFmtId="3" fontId="18" fillId="0" borderId="6" xfId="0" applyNumberFormat="1" applyFont="1" applyBorder="1" applyAlignment="1">
      <alignment horizontal="center" vertical="center"/>
    </xf>
    <xf numFmtId="3" fontId="18" fillId="0" borderId="36" xfId="0" applyNumberFormat="1" applyFont="1" applyBorder="1" applyAlignment="1">
      <alignment horizontal="right" vertical="center"/>
    </xf>
    <xf numFmtId="3" fontId="18" fillId="0" borderId="37" xfId="0" applyNumberFormat="1" applyFont="1" applyBorder="1" applyAlignment="1">
      <alignment horizontal="right" vertical="center"/>
    </xf>
    <xf numFmtId="3" fontId="18" fillId="0" borderId="38" xfId="0" applyNumberFormat="1" applyFont="1" applyBorder="1" applyAlignment="1">
      <alignment horizontal="right" vertical="center"/>
    </xf>
    <xf numFmtId="0" fontId="17" fillId="0" borderId="0" xfId="0" applyFont="1" applyAlignment="1">
      <alignment horizontal="justify" vertical="center"/>
    </xf>
    <xf numFmtId="3" fontId="18" fillId="0" borderId="38" xfId="0" applyNumberFormat="1" applyFont="1" applyBorder="1" applyAlignment="1">
      <alignment horizontal="right" vertical="center" wrapText="1"/>
    </xf>
    <xf numFmtId="3" fontId="18" fillId="0" borderId="26" xfId="0" applyNumberFormat="1" applyFont="1" applyBorder="1" applyAlignment="1">
      <alignment horizontal="right" vertical="center" wrapText="1"/>
    </xf>
    <xf numFmtId="0" fontId="17"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22" fillId="0" borderId="0" xfId="2" applyFont="1"/>
    <xf numFmtId="0" fontId="21" fillId="0" borderId="0" xfId="2"/>
    <xf numFmtId="0" fontId="22" fillId="0" borderId="0" xfId="2" applyNumberFormat="1" applyFont="1" applyAlignment="1"/>
    <xf numFmtId="49" fontId="22" fillId="0" borderId="0" xfId="2" applyNumberFormat="1" applyFont="1" applyAlignment="1" applyProtection="1"/>
    <xf numFmtId="0" fontId="22" fillId="0" borderId="0" xfId="2" applyNumberFormat="1" applyFont="1" applyBorder="1" applyAlignment="1"/>
    <xf numFmtId="0" fontId="22" fillId="0" borderId="0" xfId="2" applyNumberFormat="1" applyFont="1" applyBorder="1" applyAlignment="1">
      <alignment horizontal="left"/>
    </xf>
    <xf numFmtId="0" fontId="22" fillId="0" borderId="0" xfId="2" applyNumberFormat="1" applyFont="1" applyAlignment="1">
      <alignment horizontal="left" vertical="center"/>
    </xf>
    <xf numFmtId="0" fontId="22" fillId="0" borderId="0" xfId="2" applyFont="1" applyAlignment="1">
      <alignment vertical="center"/>
    </xf>
    <xf numFmtId="0" fontId="20" fillId="0" borderId="0" xfId="2" applyFont="1"/>
    <xf numFmtId="0" fontId="21" fillId="0" borderId="0" xfId="2" applyAlignment="1">
      <alignment horizontal="right"/>
    </xf>
    <xf numFmtId="0" fontId="23" fillId="3" borderId="0" xfId="2" applyFont="1" applyFill="1" applyAlignment="1">
      <alignment horizontal="centerContinuous"/>
    </xf>
    <xf numFmtId="0" fontId="22" fillId="3" borderId="0" xfId="2" applyFont="1" applyFill="1" applyAlignment="1">
      <alignment horizontal="centerContinuous"/>
    </xf>
    <xf numFmtId="9" fontId="21" fillId="0" borderId="0" xfId="2" applyNumberFormat="1"/>
    <xf numFmtId="165" fontId="21" fillId="0" borderId="0" xfId="2" applyNumberFormat="1"/>
    <xf numFmtId="10" fontId="21" fillId="0" borderId="0" xfId="2" applyNumberFormat="1"/>
    <xf numFmtId="10" fontId="25" fillId="0" borderId="0" xfId="3" applyNumberFormat="1" applyFont="1" applyFill="1"/>
    <xf numFmtId="0" fontId="24" fillId="0" borderId="0" xfId="2" applyFont="1" applyAlignment="1">
      <alignment horizontal="left"/>
    </xf>
    <xf numFmtId="0" fontId="22" fillId="0" borderId="0" xfId="2" applyFont="1" applyAlignment="1">
      <alignment horizontal="centerContinuous"/>
    </xf>
    <xf numFmtId="0" fontId="22" fillId="3" borderId="55" xfId="2" applyFont="1" applyFill="1" applyBorder="1" applyAlignment="1">
      <alignment horizontal="center"/>
    </xf>
    <xf numFmtId="0" fontId="22" fillId="3" borderId="57" xfId="2" applyFont="1" applyFill="1" applyBorder="1" applyAlignment="1">
      <alignment horizontal="centerContinuous"/>
    </xf>
    <xf numFmtId="0" fontId="22" fillId="3" borderId="57" xfId="2" applyFont="1" applyFill="1" applyBorder="1" applyAlignment="1">
      <alignment horizontal="center" wrapText="1"/>
    </xf>
    <xf numFmtId="0" fontId="22" fillId="0" borderId="0" xfId="2" applyFont="1" applyAlignment="1">
      <alignment horizontal="center"/>
    </xf>
    <xf numFmtId="0" fontId="22" fillId="3" borderId="59" xfId="2" applyFont="1" applyFill="1" applyBorder="1" applyAlignment="1">
      <alignment horizontal="center" vertical="top"/>
    </xf>
    <xf numFmtId="0" fontId="22" fillId="3" borderId="0" xfId="2" applyFont="1" applyFill="1" applyBorder="1" applyAlignment="1">
      <alignment horizontal="center" vertical="top"/>
    </xf>
    <xf numFmtId="0" fontId="22" fillId="0" borderId="0" xfId="2" applyFont="1" applyAlignment="1">
      <alignment horizontal="center" vertical="top"/>
    </xf>
    <xf numFmtId="0" fontId="22" fillId="3" borderId="60" xfId="2" applyFont="1" applyFill="1" applyBorder="1" applyAlignment="1">
      <alignment horizontal="center" vertical="center"/>
    </xf>
    <xf numFmtId="0" fontId="23" fillId="2" borderId="0" xfId="2" applyFont="1" applyFill="1" applyAlignment="1">
      <alignment vertical="center"/>
    </xf>
    <xf numFmtId="0" fontId="23" fillId="2" borderId="62" xfId="2" quotePrefix="1" applyFont="1" applyFill="1" applyBorder="1" applyAlignment="1" applyProtection="1">
      <alignment horizontal="center" vertical="center"/>
    </xf>
    <xf numFmtId="3" fontId="23" fillId="0" borderId="0" xfId="2" applyNumberFormat="1" applyFont="1" applyAlignment="1">
      <alignment vertical="center"/>
    </xf>
    <xf numFmtId="0" fontId="23" fillId="0" borderId="0" xfId="2" applyFont="1" applyAlignment="1">
      <alignment vertical="center"/>
    </xf>
    <xf numFmtId="0" fontId="23" fillId="2" borderId="62" xfId="2" applyFont="1" applyFill="1" applyBorder="1" applyAlignment="1" applyProtection="1">
      <alignment vertical="center"/>
    </xf>
    <xf numFmtId="0" fontId="23" fillId="2" borderId="62" xfId="2" applyFont="1" applyFill="1" applyBorder="1" applyAlignment="1" applyProtection="1">
      <alignment horizontal="left" vertical="center"/>
    </xf>
    <xf numFmtId="0" fontId="22" fillId="3" borderId="62" xfId="2" applyFont="1" applyFill="1" applyBorder="1" applyAlignment="1" applyProtection="1">
      <alignment horizontal="left" vertical="center"/>
    </xf>
    <xf numFmtId="0" fontId="22" fillId="0" borderId="62" xfId="2" quotePrefix="1" applyFont="1" applyBorder="1" applyAlignment="1" applyProtection="1">
      <alignment horizontal="center" vertical="center"/>
    </xf>
    <xf numFmtId="166" fontId="22" fillId="0" borderId="0" xfId="2" applyNumberFormat="1" applyFont="1" applyAlignment="1">
      <alignment vertical="center"/>
    </xf>
    <xf numFmtId="0" fontId="22" fillId="2" borderId="62" xfId="2" applyFont="1" applyFill="1" applyBorder="1" applyAlignment="1" applyProtection="1">
      <alignment horizontal="left" vertical="center"/>
    </xf>
    <xf numFmtId="0" fontId="23" fillId="3" borderId="62" xfId="2" applyFont="1" applyFill="1" applyBorder="1" applyAlignment="1" applyProtection="1">
      <alignment horizontal="left" vertical="center"/>
    </xf>
    <xf numFmtId="3" fontId="27" fillId="0" borderId="0" xfId="2" applyNumberFormat="1" applyFont="1" applyAlignment="1">
      <alignment vertical="center" wrapText="1"/>
    </xf>
    <xf numFmtId="0" fontId="29" fillId="0" borderId="0" xfId="2" applyFont="1" applyAlignment="1">
      <alignment vertical="center"/>
    </xf>
    <xf numFmtId="0" fontId="22" fillId="0" borderId="62" xfId="2" applyFont="1" applyFill="1" applyBorder="1" applyAlignment="1" applyProtection="1">
      <alignment horizontal="left" vertical="center"/>
    </xf>
    <xf numFmtId="0" fontId="22" fillId="0" borderId="62" xfId="2" quotePrefix="1" applyFont="1" applyFill="1" applyBorder="1" applyAlignment="1" applyProtection="1">
      <alignment horizontal="center" vertical="center"/>
    </xf>
    <xf numFmtId="0" fontId="22" fillId="2" borderId="62" xfId="2" applyFont="1" applyFill="1" applyBorder="1" applyAlignment="1" applyProtection="1">
      <alignment vertical="center"/>
    </xf>
    <xf numFmtId="0" fontId="22" fillId="2" borderId="62" xfId="2" applyFont="1" applyFill="1" applyBorder="1" applyAlignment="1" applyProtection="1">
      <alignment horizontal="center" vertical="center"/>
    </xf>
    <xf numFmtId="0" fontId="22" fillId="3" borderId="0" xfId="2" applyFont="1" applyFill="1" applyAlignment="1">
      <alignment vertical="center"/>
    </xf>
    <xf numFmtId="167" fontId="22" fillId="0" borderId="0" xfId="2" applyNumberFormat="1" applyFont="1" applyAlignment="1">
      <alignment vertical="center"/>
    </xf>
    <xf numFmtId="0" fontId="22" fillId="3" borderId="55" xfId="2" applyFont="1" applyFill="1" applyBorder="1" applyAlignment="1" applyProtection="1">
      <alignment horizontal="center" vertical="center"/>
    </xf>
    <xf numFmtId="167" fontId="22" fillId="3" borderId="55" xfId="2" applyNumberFormat="1" applyFont="1" applyFill="1" applyBorder="1" applyAlignment="1" applyProtection="1">
      <alignment horizontal="center" vertical="center"/>
    </xf>
    <xf numFmtId="167" fontId="22" fillId="3" borderId="0" xfId="2" applyNumberFormat="1" applyFont="1" applyFill="1" applyAlignment="1">
      <alignment vertical="center"/>
    </xf>
    <xf numFmtId="0" fontId="22" fillId="3" borderId="59" xfId="2" applyFont="1" applyFill="1" applyBorder="1" applyAlignment="1" applyProtection="1">
      <alignment horizontal="center" vertical="center"/>
    </xf>
    <xf numFmtId="167" fontId="22" fillId="3" borderId="59" xfId="2" applyNumberFormat="1" applyFont="1" applyFill="1" applyBorder="1" applyAlignment="1" applyProtection="1">
      <alignment horizontal="center" vertical="center"/>
    </xf>
    <xf numFmtId="0" fontId="22" fillId="3" borderId="60" xfId="2" applyFont="1" applyFill="1" applyBorder="1" applyAlignment="1" applyProtection="1">
      <alignment horizontal="center" vertical="center"/>
    </xf>
    <xf numFmtId="1" fontId="22" fillId="3" borderId="60" xfId="2" applyNumberFormat="1" applyFont="1" applyFill="1" applyBorder="1" applyAlignment="1" applyProtection="1">
      <alignment horizontal="center" vertical="center"/>
    </xf>
    <xf numFmtId="0" fontId="22" fillId="0" borderId="0" xfId="2" applyFont="1" applyAlignment="1">
      <alignment vertical="top"/>
    </xf>
    <xf numFmtId="37" fontId="23" fillId="2" borderId="62" xfId="2" applyNumberFormat="1" applyFont="1" applyFill="1" applyBorder="1" applyAlignment="1" applyProtection="1">
      <alignment vertical="center"/>
    </xf>
    <xf numFmtId="37" fontId="23" fillId="2" borderId="62" xfId="2" quotePrefix="1" applyNumberFormat="1" applyFont="1" applyFill="1" applyBorder="1" applyAlignment="1" applyProtection="1">
      <alignment horizontal="center" vertical="center"/>
    </xf>
    <xf numFmtId="167" fontId="23" fillId="3" borderId="0" xfId="2" applyNumberFormat="1" applyFont="1" applyFill="1" applyAlignment="1">
      <alignment vertical="center"/>
    </xf>
    <xf numFmtId="37" fontId="22" fillId="3" borderId="62" xfId="2" applyNumberFormat="1" applyFont="1" applyFill="1" applyBorder="1" applyAlignment="1" applyProtection="1">
      <alignment vertical="center"/>
    </xf>
    <xf numFmtId="37" fontId="22" fillId="0" borderId="62" xfId="2" quotePrefix="1" applyNumberFormat="1" applyFont="1" applyBorder="1" applyAlignment="1" applyProtection="1">
      <alignment horizontal="center" vertical="center"/>
    </xf>
    <xf numFmtId="37" fontId="23" fillId="5" borderId="62" xfId="2" applyNumberFormat="1" applyFont="1" applyFill="1" applyBorder="1" applyAlignment="1" applyProtection="1">
      <alignment vertical="center"/>
    </xf>
    <xf numFmtId="37" fontId="23" fillId="5" borderId="62" xfId="2" quotePrefix="1" applyNumberFormat="1" applyFont="1" applyFill="1" applyBorder="1" applyAlignment="1" applyProtection="1">
      <alignment horizontal="center" vertical="center"/>
    </xf>
    <xf numFmtId="0" fontId="23" fillId="3" borderId="0" xfId="2" applyFont="1" applyFill="1" applyAlignment="1">
      <alignment vertical="center"/>
    </xf>
    <xf numFmtId="167" fontId="30" fillId="3" borderId="0" xfId="2" applyNumberFormat="1" applyFont="1" applyFill="1" applyAlignment="1">
      <alignment vertical="center"/>
    </xf>
    <xf numFmtId="37" fontId="22" fillId="4" borderId="62" xfId="2" applyNumberFormat="1" applyFont="1" applyFill="1" applyBorder="1" applyAlignment="1" applyProtection="1">
      <alignment vertical="center"/>
    </xf>
    <xf numFmtId="37" fontId="22" fillId="4" borderId="62" xfId="2" quotePrefix="1" applyNumberFormat="1" applyFont="1" applyFill="1" applyBorder="1" applyAlignment="1" applyProtection="1">
      <alignment horizontal="center" vertical="center"/>
    </xf>
    <xf numFmtId="37" fontId="26" fillId="2" borderId="62" xfId="2" applyNumberFormat="1" applyFont="1" applyFill="1" applyBorder="1" applyAlignment="1" applyProtection="1">
      <alignment vertical="center"/>
    </xf>
    <xf numFmtId="37" fontId="26" fillId="2" borderId="62" xfId="2" quotePrefix="1" applyNumberFormat="1" applyFont="1" applyFill="1" applyBorder="1" applyAlignment="1" applyProtection="1">
      <alignment horizontal="center" vertical="center"/>
    </xf>
    <xf numFmtId="37" fontId="22" fillId="2" borderId="62" xfId="2" applyNumberFormat="1" applyFont="1" applyFill="1" applyBorder="1" applyAlignment="1" applyProtection="1">
      <alignment vertical="center"/>
    </xf>
    <xf numFmtId="37" fontId="22" fillId="2" borderId="62" xfId="2" quotePrefix="1" applyNumberFormat="1" applyFont="1" applyFill="1" applyBorder="1" applyAlignment="1" applyProtection="1">
      <alignment horizontal="center" vertical="center"/>
    </xf>
    <xf numFmtId="0" fontId="22" fillId="0" borderId="0" xfId="2" applyFont="1" applyAlignment="1" applyProtection="1">
      <alignment horizontal="left"/>
    </xf>
    <xf numFmtId="0" fontId="22" fillId="0" borderId="0" xfId="2" applyFont="1" applyAlignment="1" applyProtection="1">
      <alignment horizontal="center"/>
    </xf>
    <xf numFmtId="37" fontId="22" fillId="0" borderId="0" xfId="2" applyNumberFormat="1" applyFont="1" applyProtection="1"/>
    <xf numFmtId="0" fontId="23" fillId="0" borderId="0" xfId="2" applyNumberFormat="1" applyFont="1" applyAlignment="1" applyProtection="1"/>
    <xf numFmtId="0" fontId="22" fillId="0" borderId="0" xfId="2" applyNumberFormat="1" applyFont="1" applyBorder="1" applyAlignment="1">
      <alignment vertical="center"/>
    </xf>
    <xf numFmtId="3" fontId="22" fillId="0" borderId="0" xfId="2" applyNumberFormat="1" applyFont="1" applyBorder="1" applyAlignment="1">
      <alignment horizontal="right" vertical="center"/>
    </xf>
    <xf numFmtId="15" fontId="22" fillId="0" borderId="0" xfId="2" applyNumberFormat="1" applyFont="1" applyBorder="1" applyAlignment="1">
      <alignment horizontal="left" vertical="center"/>
    </xf>
    <xf numFmtId="0" fontId="23" fillId="0" borderId="0" xfId="2" applyFont="1"/>
    <xf numFmtId="3" fontId="22" fillId="3" borderId="0" xfId="2" applyNumberFormat="1" applyFont="1" applyFill="1" applyAlignment="1">
      <alignment horizontal="centerContinuous"/>
    </xf>
    <xf numFmtId="0" fontId="22" fillId="3" borderId="0" xfId="2" applyFont="1" applyFill="1" applyBorder="1" applyAlignment="1">
      <alignment horizontal="centerContinuous"/>
    </xf>
    <xf numFmtId="0" fontId="24" fillId="0" borderId="0" xfId="2" applyFont="1" applyAlignment="1">
      <alignment horizontal="centerContinuous"/>
    </xf>
    <xf numFmtId="3" fontId="22" fillId="0" borderId="0" xfId="2" applyNumberFormat="1" applyFont="1" applyAlignment="1">
      <alignment horizontal="centerContinuous"/>
    </xf>
    <xf numFmtId="0" fontId="22" fillId="0" borderId="61" xfId="2" applyFont="1" applyBorder="1" applyAlignment="1">
      <alignment horizontal="centerContinuous"/>
    </xf>
    <xf numFmtId="0" fontId="22" fillId="0" borderId="55" xfId="2" applyFont="1" applyBorder="1" applyAlignment="1">
      <alignment horizontal="center"/>
    </xf>
    <xf numFmtId="0" fontId="22" fillId="0" borderId="56" xfId="2" applyFont="1" applyBorder="1" applyAlignment="1">
      <alignment horizontal="center"/>
    </xf>
    <xf numFmtId="3" fontId="22" fillId="0" borderId="56" xfId="2" applyNumberFormat="1" applyFont="1" applyBorder="1" applyAlignment="1">
      <alignment horizontal="centerContinuous"/>
    </xf>
    <xf numFmtId="0" fontId="22" fillId="0" borderId="57" xfId="2" applyFont="1" applyBorder="1" applyAlignment="1">
      <alignment horizontal="centerContinuous"/>
    </xf>
    <xf numFmtId="0" fontId="22" fillId="0" borderId="59" xfId="2" applyFont="1" applyBorder="1" applyAlignment="1">
      <alignment horizontal="center" vertical="top"/>
    </xf>
    <xf numFmtId="0" fontId="22" fillId="0" borderId="0" xfId="2" applyFont="1" applyBorder="1" applyAlignment="1">
      <alignment horizontal="center" vertical="top"/>
    </xf>
    <xf numFmtId="3" fontId="22" fillId="0" borderId="55" xfId="2" applyNumberFormat="1" applyFont="1" applyBorder="1" applyAlignment="1">
      <alignment horizontal="center" vertical="top"/>
    </xf>
    <xf numFmtId="0" fontId="22" fillId="0" borderId="55" xfId="2" applyFont="1" applyBorder="1" applyAlignment="1">
      <alignment horizontal="center" vertical="top"/>
    </xf>
    <xf numFmtId="0" fontId="22" fillId="0" borderId="60" xfId="2" applyFont="1" applyBorder="1" applyAlignment="1">
      <alignment horizontal="center"/>
    </xf>
    <xf numFmtId="0" fontId="22" fillId="0" borderId="61" xfId="2" applyFont="1" applyBorder="1" applyAlignment="1">
      <alignment horizontal="center"/>
    </xf>
    <xf numFmtId="3" fontId="22" fillId="0" borderId="60" xfId="2" applyNumberFormat="1" applyFont="1" applyBorder="1" applyAlignment="1">
      <alignment horizontal="center"/>
    </xf>
    <xf numFmtId="0" fontId="22" fillId="3" borderId="62" xfId="2" applyFont="1" applyFill="1" applyBorder="1" applyAlignment="1">
      <alignment vertical="center"/>
    </xf>
    <xf numFmtId="0" fontId="22" fillId="0" borderId="62" xfId="2" applyFont="1" applyBorder="1" applyAlignment="1">
      <alignment vertical="center"/>
    </xf>
    <xf numFmtId="0" fontId="22" fillId="0" borderId="62" xfId="2" quotePrefix="1" applyFont="1" applyBorder="1" applyAlignment="1">
      <alignment horizontal="center" vertical="center"/>
    </xf>
    <xf numFmtId="0" fontId="33" fillId="2" borderId="62" xfId="2" applyFont="1" applyFill="1" applyBorder="1" applyAlignment="1">
      <alignment vertical="center"/>
    </xf>
    <xf numFmtId="0" fontId="33" fillId="2" borderId="62" xfId="2" quotePrefix="1" applyFont="1" applyFill="1" applyBorder="1" applyAlignment="1">
      <alignment horizontal="center" vertical="center"/>
    </xf>
    <xf numFmtId="0" fontId="33" fillId="0" borderId="0" xfId="2" applyFont="1" applyAlignment="1">
      <alignment vertical="center"/>
    </xf>
    <xf numFmtId="0" fontId="23" fillId="2" borderId="62" xfId="2" applyFont="1" applyFill="1" applyBorder="1" applyAlignment="1">
      <alignment vertical="center"/>
    </xf>
    <xf numFmtId="0" fontId="23" fillId="2" borderId="62" xfId="2" quotePrefix="1" applyFont="1" applyFill="1" applyBorder="1" applyAlignment="1">
      <alignment horizontal="center" vertical="center"/>
    </xf>
    <xf numFmtId="0" fontId="22" fillId="2" borderId="62" xfId="2" applyFont="1" applyFill="1" applyBorder="1" applyAlignment="1">
      <alignment vertical="center"/>
    </xf>
    <xf numFmtId="0" fontId="26" fillId="2" borderId="62" xfId="2" applyFont="1" applyFill="1" applyBorder="1" applyAlignment="1">
      <alignment vertical="center"/>
    </xf>
    <xf numFmtId="0" fontId="22" fillId="2" borderId="62" xfId="2" quotePrefix="1" applyFont="1" applyFill="1" applyBorder="1" applyAlignment="1">
      <alignment horizontal="center" vertical="center"/>
    </xf>
    <xf numFmtId="0" fontId="22" fillId="0" borderId="62" xfId="2" applyFont="1" applyFill="1" applyBorder="1" applyAlignment="1">
      <alignment vertical="center"/>
    </xf>
    <xf numFmtId="0" fontId="33" fillId="2" borderId="62" xfId="2" applyFont="1" applyFill="1" applyBorder="1" applyAlignment="1">
      <alignment vertical="center" wrapText="1"/>
    </xf>
    <xf numFmtId="0" fontId="26" fillId="2" borderId="62" xfId="2" quotePrefix="1" applyFont="1" applyFill="1" applyBorder="1" applyAlignment="1">
      <alignment horizontal="center" vertical="center"/>
    </xf>
    <xf numFmtId="49" fontId="22" fillId="0" borderId="62" xfId="2" applyNumberFormat="1" applyFont="1" applyFill="1" applyBorder="1" applyAlignment="1">
      <alignment vertical="center"/>
    </xf>
    <xf numFmtId="0" fontId="33" fillId="3" borderId="0" xfId="2" applyFont="1" applyFill="1" applyAlignment="1">
      <alignment vertical="center"/>
    </xf>
    <xf numFmtId="49" fontId="22" fillId="2" borderId="62" xfId="2" applyNumberFormat="1" applyFont="1" applyFill="1" applyBorder="1" applyAlignment="1">
      <alignment vertical="center"/>
    </xf>
    <xf numFmtId="0" fontId="23" fillId="5" borderId="62" xfId="2" applyFont="1" applyFill="1" applyBorder="1" applyAlignment="1">
      <alignment vertical="center"/>
    </xf>
    <xf numFmtId="0" fontId="33" fillId="5" borderId="62" xfId="2" applyFont="1" applyFill="1" applyBorder="1" applyAlignment="1">
      <alignment vertical="center"/>
    </xf>
    <xf numFmtId="0" fontId="26" fillId="5" borderId="62" xfId="2" quotePrefix="1" applyFont="1" applyFill="1" applyBorder="1" applyAlignment="1">
      <alignment horizontal="center" vertical="center"/>
    </xf>
    <xf numFmtId="3" fontId="22" fillId="0" borderId="0" xfId="2" applyNumberFormat="1" applyFont="1"/>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16"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16" fillId="0" borderId="75" xfId="0" applyFont="1" applyBorder="1"/>
    <xf numFmtId="0" fontId="0" fillId="0" borderId="77" xfId="0" applyBorder="1" applyAlignment="1">
      <alignment wrapText="1"/>
    </xf>
    <xf numFmtId="0" fontId="16" fillId="0" borderId="0" xfId="0" applyFont="1" applyBorder="1" applyAlignment="1"/>
    <xf numFmtId="0" fontId="17" fillId="0" borderId="78" xfId="0" applyFont="1" applyBorder="1" applyAlignment="1">
      <alignment horizontal="center" vertical="center" wrapText="1"/>
    </xf>
    <xf numFmtId="0" fontId="17" fillId="0" borderId="79" xfId="0" applyFont="1" applyBorder="1" applyAlignment="1">
      <alignment horizontal="center" vertical="center" wrapText="1"/>
    </xf>
    <xf numFmtId="0" fontId="16" fillId="0" borderId="76" xfId="0" applyFont="1" applyBorder="1" applyAlignment="1"/>
    <xf numFmtId="3" fontId="0" fillId="0" borderId="76" xfId="0" applyNumberFormat="1" applyBorder="1"/>
    <xf numFmtId="0" fontId="16" fillId="0" borderId="76" xfId="0" applyFont="1" applyBorder="1" applyAlignment="1">
      <alignment horizontal="center"/>
    </xf>
    <xf numFmtId="0" fontId="17" fillId="0" borderId="0" xfId="0" applyFont="1" applyBorder="1" applyAlignment="1">
      <alignment horizontal="center" vertical="center" wrapText="1"/>
    </xf>
    <xf numFmtId="3" fontId="18" fillId="0" borderId="83" xfId="0" applyNumberFormat="1" applyFont="1" applyBorder="1" applyAlignment="1">
      <alignment horizontal="right" vertical="center"/>
    </xf>
    <xf numFmtId="3" fontId="18" fillId="0" borderId="30" xfId="0" applyNumberFormat="1" applyFont="1" applyBorder="1" applyAlignment="1">
      <alignment horizontal="right" vertical="center"/>
    </xf>
    <xf numFmtId="3" fontId="18" fillId="0" borderId="46" xfId="0" applyNumberFormat="1" applyFont="1" applyBorder="1" applyAlignment="1">
      <alignment horizontal="right" vertical="center"/>
    </xf>
    <xf numFmtId="3" fontId="0" fillId="0" borderId="80" xfId="0" applyNumberFormat="1" applyBorder="1"/>
    <xf numFmtId="0" fontId="18" fillId="0" borderId="77" xfId="0" applyFont="1" applyBorder="1" applyAlignment="1">
      <alignment vertical="center"/>
    </xf>
    <xf numFmtId="0" fontId="18" fillId="0" borderId="75" xfId="0" applyFont="1" applyBorder="1" applyAlignment="1">
      <alignment vertical="center"/>
    </xf>
    <xf numFmtId="0" fontId="18" fillId="0" borderId="76" xfId="0" applyFont="1" applyBorder="1" applyAlignment="1">
      <alignment vertical="center"/>
    </xf>
    <xf numFmtId="3" fontId="18" fillId="0" borderId="76" xfId="0" applyNumberFormat="1" applyFont="1" applyBorder="1" applyAlignment="1">
      <alignment vertical="center"/>
    </xf>
    <xf numFmtId="0" fontId="18" fillId="6"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18" fillId="0" borderId="77" xfId="0" applyNumberFormat="1" applyFont="1" applyBorder="1" applyAlignment="1">
      <alignment vertical="center"/>
    </xf>
    <xf numFmtId="0" fontId="18" fillId="6" borderId="77" xfId="0" applyFont="1" applyFill="1" applyBorder="1" applyAlignment="1">
      <alignment vertical="center"/>
    </xf>
    <xf numFmtId="3" fontId="18" fillId="0" borderId="75" xfId="0" applyNumberFormat="1" applyFont="1" applyBorder="1" applyAlignment="1">
      <alignment vertical="center"/>
    </xf>
    <xf numFmtId="0" fontId="18" fillId="6" borderId="75" xfId="0" applyFont="1" applyFill="1" applyBorder="1" applyAlignment="1">
      <alignment vertical="center"/>
    </xf>
    <xf numFmtId="0" fontId="14"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17"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3" fillId="0" borderId="0" xfId="2" applyNumberFormat="1" applyFont="1" applyAlignment="1">
      <alignment horizontal="center"/>
    </xf>
    <xf numFmtId="0" fontId="23" fillId="0" borderId="0" xfId="2" applyFont="1" applyAlignment="1">
      <alignment horizontal="right"/>
    </xf>
    <xf numFmtId="0" fontId="14" fillId="0" borderId="0" xfId="0" applyFont="1" applyAlignment="1">
      <alignment horizontal="left" wrapText="1"/>
    </xf>
    <xf numFmtId="0" fontId="0" fillId="6" borderId="75" xfId="0" applyFill="1" applyBorder="1"/>
    <xf numFmtId="0" fontId="0" fillId="6"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17" fillId="0" borderId="10" xfId="0" applyFont="1" applyBorder="1" applyAlignment="1">
      <alignment horizontal="center" vertical="center" wrapText="1"/>
    </xf>
    <xf numFmtId="0" fontId="17" fillId="0" borderId="10" xfId="0" applyFont="1" applyBorder="1" applyAlignment="1">
      <alignment horizontal="center" vertical="center" wrapText="1"/>
    </xf>
    <xf numFmtId="3" fontId="0" fillId="6" borderId="76" xfId="0" applyNumberFormat="1" applyFill="1" applyBorder="1"/>
    <xf numFmtId="0" fontId="17" fillId="0" borderId="7" xfId="0" applyFont="1" applyBorder="1" applyAlignment="1">
      <alignment horizontal="center" vertical="center" wrapText="1"/>
    </xf>
    <xf numFmtId="0" fontId="25" fillId="0" borderId="0" xfId="5" applyFill="1" applyAlignment="1">
      <alignment vertical="center"/>
    </xf>
    <xf numFmtId="0" fontId="44" fillId="0" borderId="0" xfId="5" applyFont="1" applyFill="1" applyAlignment="1">
      <alignment horizontal="left" vertical="center"/>
    </xf>
    <xf numFmtId="0" fontId="48" fillId="0" borderId="0" xfId="5" applyFont="1" applyFill="1" applyAlignment="1">
      <alignment horizontal="left" vertical="center"/>
    </xf>
    <xf numFmtId="0" fontId="48" fillId="0" borderId="13" xfId="5" applyFont="1" applyFill="1" applyBorder="1" applyAlignment="1">
      <alignment horizontal="left" vertical="center"/>
    </xf>
    <xf numFmtId="0" fontId="48" fillId="0" borderId="97" xfId="5" applyFont="1" applyFill="1" applyBorder="1" applyAlignment="1">
      <alignment horizontal="left" vertical="center"/>
    </xf>
    <xf numFmtId="0" fontId="44" fillId="0" borderId="97" xfId="5" applyFont="1" applyFill="1" applyBorder="1" applyAlignment="1">
      <alignment horizontal="left" vertical="center"/>
    </xf>
    <xf numFmtId="0" fontId="44" fillId="0" borderId="96" xfId="5" applyFont="1" applyFill="1" applyBorder="1" applyAlignment="1">
      <alignment horizontal="left" vertical="center"/>
    </xf>
    <xf numFmtId="0" fontId="41" fillId="0" borderId="0" xfId="5" applyFont="1" applyFill="1" applyAlignment="1">
      <alignment horizontal="left" vertical="center"/>
    </xf>
    <xf numFmtId="0" fontId="48" fillId="0" borderId="29" xfId="5" applyFont="1" applyFill="1" applyBorder="1" applyAlignment="1">
      <alignment horizontal="left" vertical="center"/>
    </xf>
    <xf numFmtId="0" fontId="48" fillId="0" borderId="0" xfId="5" applyFont="1" applyFill="1" applyBorder="1" applyAlignment="1">
      <alignment horizontal="left" vertical="center"/>
    </xf>
    <xf numFmtId="0" fontId="41" fillId="0" borderId="0" xfId="5" applyFont="1" applyFill="1" applyBorder="1" applyAlignment="1">
      <alignment horizontal="left" vertical="center"/>
    </xf>
    <xf numFmtId="0" fontId="41" fillId="0" borderId="95" xfId="5" applyFont="1" applyFill="1" applyBorder="1" applyAlignment="1">
      <alignment horizontal="left" vertical="center"/>
    </xf>
    <xf numFmtId="0" fontId="44" fillId="0" borderId="0" xfId="5" applyFont="1" applyFill="1" applyBorder="1" applyAlignment="1">
      <alignment horizontal="left" vertical="center"/>
    </xf>
    <xf numFmtId="0" fontId="44" fillId="0" borderId="95" xfId="5" applyFont="1" applyFill="1" applyBorder="1" applyAlignment="1">
      <alignment horizontal="left" vertical="center"/>
    </xf>
    <xf numFmtId="0" fontId="25" fillId="0" borderId="0" xfId="5" applyFill="1" applyBorder="1" applyAlignment="1">
      <alignment vertical="center"/>
    </xf>
    <xf numFmtId="0" fontId="25" fillId="0" borderId="95" xfId="5" applyFill="1" applyBorder="1" applyAlignment="1">
      <alignment vertical="center"/>
    </xf>
    <xf numFmtId="0" fontId="48" fillId="0" borderId="94" xfId="5" applyFont="1" applyFill="1" applyBorder="1" applyAlignment="1">
      <alignment horizontal="left" vertical="center"/>
    </xf>
    <xf numFmtId="0" fontId="48" fillId="0" borderId="93" xfId="5" applyFont="1" applyFill="1" applyBorder="1" applyAlignment="1">
      <alignment horizontal="left" vertical="center"/>
    </xf>
    <xf numFmtId="0" fontId="41" fillId="0" borderId="93" xfId="5" applyFont="1" applyFill="1" applyBorder="1" applyAlignment="1">
      <alignment horizontal="left" vertical="center"/>
    </xf>
    <xf numFmtId="0" fontId="54" fillId="0" borderId="92" xfId="5" applyFont="1" applyFill="1" applyBorder="1" applyAlignment="1">
      <alignment horizontal="left" vertical="center"/>
    </xf>
    <xf numFmtId="0" fontId="41" fillId="0" borderId="105" xfId="5" applyFont="1" applyFill="1" applyBorder="1" applyAlignment="1">
      <alignment horizontal="left" vertical="center"/>
    </xf>
    <xf numFmtId="0" fontId="41" fillId="0" borderId="97" xfId="5" applyFont="1" applyFill="1" applyBorder="1" applyAlignment="1">
      <alignment horizontal="left" vertical="center"/>
    </xf>
    <xf numFmtId="0" fontId="41" fillId="0" borderId="96" xfId="5" applyFont="1" applyFill="1" applyBorder="1" applyAlignment="1">
      <alignment horizontal="left" vertical="center"/>
    </xf>
    <xf numFmtId="0" fontId="25" fillId="0" borderId="77" xfId="5" applyBorder="1" applyAlignment="1">
      <alignment horizontal="center" vertical="center"/>
    </xf>
    <xf numFmtId="0" fontId="25" fillId="0" borderId="0" xfId="5" applyAlignment="1">
      <alignment horizontal="center" vertical="center"/>
    </xf>
    <xf numFmtId="0" fontId="44" fillId="0" borderId="75" xfId="5" applyFont="1" applyFill="1" applyBorder="1" applyAlignment="1">
      <alignment horizontal="center" vertical="center"/>
    </xf>
    <xf numFmtId="0" fontId="44" fillId="0" borderId="77" xfId="5" applyFont="1" applyFill="1" applyBorder="1" applyAlignment="1">
      <alignment horizontal="center" vertical="center"/>
    </xf>
    <xf numFmtId="1" fontId="48" fillId="0" borderId="0" xfId="5" applyNumberFormat="1" applyFont="1" applyFill="1" applyBorder="1" applyAlignment="1">
      <alignment horizontal="center" vertical="center"/>
    </xf>
    <xf numFmtId="169" fontId="48" fillId="0" borderId="0" xfId="5" applyNumberFormat="1" applyFont="1" applyFill="1" applyBorder="1" applyAlignment="1">
      <alignment horizontal="center" vertical="center"/>
    </xf>
    <xf numFmtId="170" fontId="48" fillId="0" borderId="0" xfId="5" applyNumberFormat="1" applyFont="1" applyFill="1" applyBorder="1" applyAlignment="1">
      <alignment horizontal="center" vertical="center"/>
    </xf>
    <xf numFmtId="170" fontId="48" fillId="0" borderId="95" xfId="5" applyNumberFormat="1" applyFont="1" applyFill="1" applyBorder="1" applyAlignment="1">
      <alignment horizontal="center" vertical="center"/>
    </xf>
    <xf numFmtId="0" fontId="25" fillId="0" borderId="29" xfId="5" applyFill="1" applyBorder="1" applyAlignment="1"/>
    <xf numFmtId="0" fontId="25" fillId="0" borderId="0" xfId="5" applyFill="1" applyBorder="1" applyAlignment="1"/>
    <xf numFmtId="0" fontId="44" fillId="0" borderId="75" xfId="5" applyFont="1" applyFill="1" applyBorder="1" applyAlignment="1">
      <alignment vertical="top" wrapText="1"/>
    </xf>
    <xf numFmtId="0" fontId="44" fillId="0" borderId="77" xfId="5" applyFont="1" applyFill="1" applyBorder="1" applyAlignment="1">
      <alignment vertical="top" wrapText="1"/>
    </xf>
    <xf numFmtId="0" fontId="44" fillId="0" borderId="0" xfId="5" applyFont="1" applyFill="1" applyBorder="1" applyAlignment="1">
      <alignment vertical="top" wrapText="1"/>
    </xf>
    <xf numFmtId="0" fontId="44" fillId="0" borderId="0" xfId="5" applyFont="1" applyFill="1" applyBorder="1" applyAlignment="1">
      <alignment vertical="center" wrapText="1"/>
    </xf>
    <xf numFmtId="0" fontId="44" fillId="0" borderId="77" xfId="5" applyFont="1" applyFill="1" applyBorder="1" applyAlignment="1">
      <alignment vertical="center" wrapText="1"/>
    </xf>
    <xf numFmtId="1" fontId="44" fillId="0" borderId="0" xfId="5" applyNumberFormat="1" applyFont="1" applyFill="1" applyBorder="1" applyAlignment="1">
      <alignment horizontal="left" vertical="center"/>
    </xf>
    <xf numFmtId="0" fontId="44" fillId="0" borderId="85" xfId="5" applyFont="1" applyFill="1" applyBorder="1" applyAlignment="1">
      <alignment vertical="center" wrapText="1"/>
    </xf>
    <xf numFmtId="1" fontId="44" fillId="0" borderId="99" xfId="5" applyNumberFormat="1" applyFont="1" applyFill="1" applyBorder="1" applyAlignment="1">
      <alignment horizontal="left" vertical="center"/>
    </xf>
    <xf numFmtId="0" fontId="44" fillId="0" borderId="99" xfId="5" applyFont="1" applyFill="1" applyBorder="1" applyAlignment="1">
      <alignment horizontal="left" vertical="center"/>
    </xf>
    <xf numFmtId="0" fontId="44" fillId="0" borderId="98" xfId="5" applyFont="1" applyFill="1" applyBorder="1" applyAlignment="1">
      <alignment horizontal="left" vertical="center"/>
    </xf>
    <xf numFmtId="0" fontId="43" fillId="0" borderId="77" xfId="5" applyFont="1" applyFill="1" applyBorder="1" applyAlignment="1">
      <alignment horizontal="center" vertical="center" wrapText="1"/>
    </xf>
    <xf numFmtId="0" fontId="53" fillId="0" borderId="0" xfId="5" applyFont="1" applyFill="1" applyAlignment="1">
      <alignment horizontal="left" vertical="center"/>
    </xf>
    <xf numFmtId="0" fontId="53" fillId="0" borderId="103" xfId="5" applyFont="1" applyFill="1" applyBorder="1" applyAlignment="1">
      <alignment horizontal="left" vertical="center"/>
    </xf>
    <xf numFmtId="0" fontId="25" fillId="0" borderId="93" xfId="5" applyFill="1" applyBorder="1" applyAlignment="1">
      <alignment vertical="center"/>
    </xf>
    <xf numFmtId="0" fontId="44" fillId="0" borderId="92" xfId="5" applyFont="1" applyFill="1" applyBorder="1" applyAlignment="1">
      <alignment vertical="center"/>
    </xf>
    <xf numFmtId="0" fontId="48" fillId="0" borderId="13" xfId="5" applyFont="1" applyFill="1" applyBorder="1" applyAlignment="1">
      <alignment horizontal="center" vertical="center"/>
    </xf>
    <xf numFmtId="0" fontId="48" fillId="0" borderId="97" xfId="5" applyFont="1" applyFill="1" applyBorder="1" applyAlignment="1">
      <alignment horizontal="center" vertical="center"/>
    </xf>
    <xf numFmtId="0" fontId="48" fillId="0" borderId="96" xfId="5" applyFont="1" applyFill="1" applyBorder="1" applyAlignment="1">
      <alignment horizontal="center" vertical="center"/>
    </xf>
    <xf numFmtId="0" fontId="48" fillId="0" borderId="0" xfId="5" applyFont="1" applyFill="1" applyBorder="1" applyAlignment="1">
      <alignment horizontal="center" vertical="center"/>
    </xf>
    <xf numFmtId="0" fontId="48" fillId="0" borderId="0" xfId="5" applyFont="1" applyFill="1" applyBorder="1" applyAlignment="1">
      <alignment vertical="center"/>
    </xf>
    <xf numFmtId="0" fontId="51" fillId="0" borderId="0" xfId="5" applyFont="1" applyFill="1" applyBorder="1" applyAlignment="1">
      <alignment vertical="center"/>
    </xf>
    <xf numFmtId="0" fontId="48" fillId="0" borderId="95" xfId="5" applyFont="1" applyFill="1" applyBorder="1" applyAlignment="1">
      <alignment vertical="center"/>
    </xf>
    <xf numFmtId="0" fontId="44" fillId="0" borderId="0" xfId="5" applyFont="1" applyFill="1" applyBorder="1" applyAlignment="1">
      <alignment vertical="center"/>
    </xf>
    <xf numFmtId="0" fontId="44" fillId="0" borderId="95" xfId="5" applyFont="1" applyFill="1" applyBorder="1" applyAlignment="1">
      <alignment vertical="center"/>
    </xf>
    <xf numFmtId="0" fontId="52" fillId="0" borderId="0" xfId="5" applyFont="1" applyFill="1" applyAlignment="1">
      <alignment vertical="center"/>
    </xf>
    <xf numFmtId="0" fontId="48" fillId="0" borderId="29" xfId="5" applyFont="1" applyFill="1" applyBorder="1" applyAlignment="1">
      <alignment horizontal="center" vertical="center"/>
    </xf>
    <xf numFmtId="0" fontId="48" fillId="0" borderId="95" xfId="5" applyFont="1" applyFill="1" applyBorder="1" applyAlignment="1">
      <alignment horizontal="center" vertical="center"/>
    </xf>
    <xf numFmtId="0" fontId="45" fillId="0" borderId="0" xfId="5" applyFont="1" applyFill="1" applyAlignment="1">
      <alignment vertical="center"/>
    </xf>
    <xf numFmtId="0" fontId="49" fillId="0" borderId="102" xfId="5" applyFont="1" applyFill="1" applyBorder="1" applyAlignment="1">
      <alignment horizontal="left" vertical="center"/>
    </xf>
    <xf numFmtId="0" fontId="49" fillId="0" borderId="88" xfId="5" applyFont="1" applyFill="1" applyBorder="1" applyAlignment="1">
      <alignment horizontal="left" vertical="center"/>
    </xf>
    <xf numFmtId="0" fontId="45" fillId="0" borderId="88" xfId="5" applyFont="1" applyFill="1" applyBorder="1" applyAlignment="1">
      <alignment vertical="center"/>
    </xf>
    <xf numFmtId="0" fontId="45" fillId="0" borderId="101" xfId="5" applyFont="1" applyFill="1" applyBorder="1" applyAlignment="1">
      <alignment vertical="center"/>
    </xf>
    <xf numFmtId="0" fontId="43" fillId="0" borderId="100" xfId="5" applyFont="1" applyFill="1" applyBorder="1" applyAlignment="1">
      <alignment horizontal="center" vertical="center"/>
    </xf>
    <xf numFmtId="0" fontId="43" fillId="0" borderId="99" xfId="5" applyFont="1" applyFill="1" applyBorder="1" applyAlignment="1">
      <alignment horizontal="center" vertical="center"/>
    </xf>
    <xf numFmtId="0" fontId="43" fillId="0" borderId="98" xfId="5" applyFont="1" applyFill="1" applyBorder="1" applyAlignment="1">
      <alignment horizontal="center" vertical="center"/>
    </xf>
    <xf numFmtId="0" fontId="49" fillId="0" borderId="100" xfId="5" applyFont="1" applyFill="1" applyBorder="1" applyAlignment="1">
      <alignment horizontal="left" vertical="center"/>
    </xf>
    <xf numFmtId="0" fontId="49" fillId="0" borderId="99" xfId="5" applyFont="1" applyFill="1" applyBorder="1" applyAlignment="1">
      <alignment horizontal="left" vertical="center"/>
    </xf>
    <xf numFmtId="0" fontId="49" fillId="0" borderId="99" xfId="5" applyFont="1" applyFill="1" applyBorder="1" applyAlignment="1">
      <alignment vertical="center"/>
    </xf>
    <xf numFmtId="0" fontId="49" fillId="0" borderId="98" xfId="5" applyFont="1" applyFill="1" applyBorder="1" applyAlignment="1">
      <alignment vertical="center"/>
    </xf>
    <xf numFmtId="0" fontId="47" fillId="0" borderId="0" xfId="5" applyFont="1" applyFill="1" applyAlignment="1">
      <alignment horizontal="left" vertical="center"/>
    </xf>
    <xf numFmtId="0" fontId="47" fillId="0" borderId="93" xfId="5" applyFont="1" applyFill="1" applyBorder="1" applyAlignment="1">
      <alignment horizontal="left" vertical="center"/>
    </xf>
    <xf numFmtId="0" fontId="44" fillId="0" borderId="92" xfId="5" applyFont="1" applyFill="1" applyBorder="1" applyAlignment="1">
      <alignment horizontal="left" vertical="center"/>
    </xf>
    <xf numFmtId="0" fontId="47" fillId="0" borderId="0" xfId="5" applyFont="1" applyFill="1" applyBorder="1" applyAlignment="1">
      <alignment horizontal="left" vertical="center"/>
    </xf>
    <xf numFmtId="0" fontId="44" fillId="0" borderId="97" xfId="5" applyFont="1" applyFill="1" applyBorder="1" applyAlignment="1">
      <alignment horizontal="left"/>
    </xf>
    <xf numFmtId="0" fontId="47" fillId="0" borderId="97" xfId="5" applyFont="1" applyFill="1" applyBorder="1" applyAlignment="1">
      <alignment horizontal="left" vertical="center"/>
    </xf>
    <xf numFmtId="0" fontId="47" fillId="0" borderId="13" xfId="5" applyFont="1" applyFill="1" applyBorder="1" applyAlignment="1">
      <alignment horizontal="left" vertical="center"/>
    </xf>
    <xf numFmtId="0" fontId="48" fillId="0" borderId="96" xfId="5" applyFont="1" applyFill="1" applyBorder="1" applyAlignment="1">
      <alignment horizontal="left" vertical="center"/>
    </xf>
    <xf numFmtId="0" fontId="44" fillId="0" borderId="0" xfId="5" applyFont="1" applyFill="1" applyBorder="1" applyAlignment="1">
      <alignment horizontal="left"/>
    </xf>
    <xf numFmtId="0" fontId="47" fillId="0" borderId="29" xfId="5" applyFont="1" applyFill="1" applyBorder="1" applyAlignment="1">
      <alignment horizontal="left" vertical="center"/>
    </xf>
    <xf numFmtId="0" fontId="48" fillId="0" borderId="0" xfId="5" applyFont="1" applyFill="1" applyBorder="1" applyAlignment="1">
      <alignment horizontal="left"/>
    </xf>
    <xf numFmtId="0" fontId="24" fillId="0" borderId="0" xfId="5" applyFont="1" applyFill="1" applyBorder="1" applyAlignment="1">
      <alignment horizontal="left"/>
    </xf>
    <xf numFmtId="0" fontId="43" fillId="0" borderId="0" xfId="5" applyFont="1" applyFill="1" applyBorder="1" applyAlignment="1">
      <alignment horizontal="center" vertical="center"/>
    </xf>
    <xf numFmtId="0" fontId="48" fillId="0" borderId="0" xfId="5" applyFont="1" applyFill="1" applyBorder="1" applyAlignment="1">
      <alignment horizontal="center"/>
    </xf>
    <xf numFmtId="0" fontId="48" fillId="0" borderId="95" xfId="5" applyFont="1" applyFill="1" applyBorder="1" applyAlignment="1" applyProtection="1">
      <alignment horizontal="center" vertical="center"/>
      <protection locked="0"/>
    </xf>
    <xf numFmtId="0" fontId="47" fillId="0" borderId="96" xfId="5" applyFont="1" applyFill="1" applyBorder="1" applyAlignment="1">
      <alignment horizontal="left"/>
    </xf>
    <xf numFmtId="0" fontId="50" fillId="0" borderId="0" xfId="5" applyFont="1" applyFill="1" applyBorder="1" applyAlignment="1">
      <alignment horizontal="center" vertical="center"/>
    </xf>
    <xf numFmtId="0" fontId="47" fillId="0" borderId="94" xfId="5" applyFont="1" applyFill="1" applyBorder="1" applyAlignment="1">
      <alignment horizontal="left" vertical="center"/>
    </xf>
    <xf numFmtId="0" fontId="44" fillId="0" borderId="93" xfId="5" applyFont="1" applyFill="1" applyBorder="1" applyAlignment="1">
      <alignment horizontal="left" vertical="center"/>
    </xf>
    <xf numFmtId="0" fontId="49" fillId="0" borderId="93" xfId="5" applyFont="1" applyFill="1" applyBorder="1" applyAlignment="1">
      <alignment horizontal="left" vertical="center"/>
    </xf>
    <xf numFmtId="0" fontId="46" fillId="0" borderId="0" xfId="5" applyFont="1" applyFill="1" applyAlignment="1">
      <alignment horizontal="left" vertical="center"/>
    </xf>
    <xf numFmtId="0" fontId="46" fillId="0" borderId="13" xfId="5" applyFont="1" applyFill="1" applyBorder="1" applyAlignment="1">
      <alignment horizontal="left" vertical="center"/>
    </xf>
    <xf numFmtId="0" fontId="46" fillId="0" borderId="97" xfId="5" applyFont="1" applyFill="1" applyBorder="1" applyAlignment="1">
      <alignment horizontal="left" vertical="center"/>
    </xf>
    <xf numFmtId="0" fontId="46" fillId="0" borderId="96" xfId="5" applyFont="1" applyFill="1" applyBorder="1" applyAlignment="1">
      <alignment horizontal="left" vertical="center"/>
    </xf>
    <xf numFmtId="0" fontId="44" fillId="0" borderId="29" xfId="5" applyFont="1" applyFill="1" applyBorder="1" applyAlignment="1">
      <alignment horizontal="left" vertical="center"/>
    </xf>
    <xf numFmtId="0" fontId="45" fillId="0" borderId="0" xfId="5" applyFont="1" applyFill="1" applyAlignment="1">
      <alignment horizontal="left" vertical="center"/>
    </xf>
    <xf numFmtId="0" fontId="45" fillId="0" borderId="94" xfId="5" applyFont="1" applyFill="1" applyBorder="1" applyAlignment="1">
      <alignment horizontal="left" vertical="center"/>
    </xf>
    <xf numFmtId="0" fontId="45" fillId="0" borderId="93" xfId="5" applyFont="1" applyFill="1" applyBorder="1" applyAlignment="1">
      <alignment horizontal="left" vertical="center"/>
    </xf>
    <xf numFmtId="0" fontId="45" fillId="0" borderId="92" xfId="5" applyFont="1" applyFill="1" applyBorder="1" applyAlignment="1">
      <alignment horizontal="left" vertical="center"/>
    </xf>
    <xf numFmtId="0" fontId="25" fillId="0" borderId="17" xfId="5" applyFill="1" applyBorder="1" applyAlignment="1">
      <alignment vertical="center"/>
    </xf>
    <xf numFmtId="0" fontId="25" fillId="0" borderId="91" xfId="5" applyFill="1" applyBorder="1" applyAlignment="1">
      <alignment vertical="center"/>
    </xf>
    <xf numFmtId="0" fontId="44" fillId="0" borderId="91" xfId="5" quotePrefix="1" applyFont="1" applyFill="1" applyBorder="1" applyAlignment="1">
      <alignment horizontal="left" vertical="center"/>
    </xf>
    <xf numFmtId="0" fontId="43" fillId="0" borderId="91" xfId="5" applyFont="1" applyFill="1" applyBorder="1" applyAlignment="1">
      <alignment horizontal="center" vertical="center"/>
    </xf>
    <xf numFmtId="0" fontId="41" fillId="0" borderId="90" xfId="5" applyFont="1" applyFill="1" applyBorder="1" applyAlignment="1">
      <alignment vertical="center"/>
    </xf>
    <xf numFmtId="0" fontId="42" fillId="0" borderId="0" xfId="5" applyFont="1" applyFill="1" applyAlignment="1">
      <alignment horizontal="left" vertical="center"/>
    </xf>
    <xf numFmtId="0" fontId="25" fillId="0" borderId="89" xfId="5" applyFont="1" applyFill="1" applyBorder="1" applyAlignment="1">
      <alignment horizontal="left" vertical="center"/>
    </xf>
    <xf numFmtId="0" fontId="41" fillId="0" borderId="88" xfId="5" applyFont="1" applyFill="1" applyBorder="1" applyAlignment="1">
      <alignment horizontal="left" vertical="center"/>
    </xf>
    <xf numFmtId="0" fontId="25" fillId="0" borderId="87" xfId="5" applyFont="1" applyFill="1" applyBorder="1" applyAlignment="1">
      <alignment horizontal="left" vertical="center"/>
    </xf>
    <xf numFmtId="0" fontId="39" fillId="0" borderId="0" xfId="5" applyFont="1" applyFill="1" applyAlignment="1">
      <alignment horizontal="left" vertical="center"/>
    </xf>
    <xf numFmtId="0" fontId="40" fillId="0" borderId="0" xfId="5" quotePrefix="1" applyFont="1" applyFill="1" applyAlignment="1">
      <alignment horizontal="left" vertical="center"/>
    </xf>
    <xf numFmtId="0" fontId="44" fillId="0" borderId="0" xfId="5" applyFont="1" applyFill="1" applyAlignment="1">
      <alignment vertical="center"/>
    </xf>
    <xf numFmtId="49" fontId="57" fillId="0" borderId="43" xfId="5" applyNumberFormat="1" applyFont="1" applyFill="1" applyBorder="1" applyAlignment="1">
      <alignment horizontal="center" vertical="top"/>
    </xf>
    <xf numFmtId="0" fontId="57" fillId="0" borderId="72" xfId="5" applyFont="1" applyFill="1" applyBorder="1" applyAlignment="1">
      <alignment horizontal="right" vertical="top" wrapText="1"/>
    </xf>
    <xf numFmtId="0" fontId="57" fillId="0" borderId="66" xfId="5" applyFont="1" applyFill="1" applyBorder="1" applyAlignment="1">
      <alignment horizontal="right" vertical="top" wrapText="1"/>
    </xf>
    <xf numFmtId="0" fontId="57" fillId="0" borderId="66" xfId="5" applyFont="1" applyFill="1" applyBorder="1" applyAlignment="1">
      <alignment horizontal="left" vertical="top" wrapText="1"/>
    </xf>
    <xf numFmtId="0" fontId="58" fillId="0" borderId="66" xfId="5" applyFont="1" applyFill="1" applyBorder="1" applyAlignment="1">
      <alignment horizontal="left" vertical="top" wrapText="1"/>
    </xf>
    <xf numFmtId="0" fontId="58" fillId="0" borderId="66" xfId="5" quotePrefix="1" applyFont="1" applyFill="1" applyBorder="1" applyAlignment="1">
      <alignment horizontal="left" vertical="top" wrapText="1"/>
    </xf>
    <xf numFmtId="0" fontId="59" fillId="0" borderId="64" xfId="5" applyFont="1" applyFill="1" applyBorder="1" applyAlignment="1">
      <alignment horizontal="center" wrapText="1"/>
    </xf>
    <xf numFmtId="0" fontId="59" fillId="0" borderId="63" xfId="5" applyFont="1" applyFill="1" applyBorder="1" applyAlignment="1">
      <alignment horizontal="center" wrapText="1"/>
    </xf>
    <xf numFmtId="49" fontId="58" fillId="0" borderId="73" xfId="5" applyNumberFormat="1" applyFont="1" applyFill="1" applyBorder="1" applyAlignment="1">
      <alignment horizontal="center" vertical="top"/>
    </xf>
    <xf numFmtId="0" fontId="58" fillId="0" borderId="72" xfId="5" applyFont="1" applyFill="1" applyBorder="1" applyAlignment="1">
      <alignment horizontal="left" vertical="top" wrapText="1"/>
    </xf>
    <xf numFmtId="49" fontId="58" fillId="0" borderId="43" xfId="5" applyNumberFormat="1" applyFont="1" applyFill="1" applyBorder="1" applyAlignment="1">
      <alignment horizontal="center" vertical="top"/>
    </xf>
    <xf numFmtId="0" fontId="60" fillId="0" borderId="66" xfId="5" applyFont="1" applyFill="1" applyBorder="1" applyAlignment="1">
      <alignment horizontal="right" vertical="top" wrapText="1"/>
    </xf>
    <xf numFmtId="0" fontId="44" fillId="0" borderId="0" xfId="5" applyFont="1" applyFill="1"/>
    <xf numFmtId="0" fontId="58" fillId="0" borderId="66" xfId="5" applyFont="1" applyFill="1" applyBorder="1" applyAlignment="1">
      <alignment horizontal="left" vertical="top"/>
    </xf>
    <xf numFmtId="0" fontId="59" fillId="0" borderId="71" xfId="5" applyFont="1" applyFill="1" applyBorder="1" applyAlignment="1">
      <alignment horizontal="center" wrapText="1"/>
    </xf>
    <xf numFmtId="0" fontId="59" fillId="0" borderId="70" xfId="5" applyFont="1" applyFill="1" applyBorder="1" applyAlignment="1">
      <alignment horizontal="center" wrapText="1"/>
    </xf>
    <xf numFmtId="0" fontId="44" fillId="0" borderId="0" xfId="5" applyFont="1" applyFill="1" applyAlignment="1">
      <alignment vertical="center" wrapText="1"/>
    </xf>
    <xf numFmtId="0" fontId="56" fillId="0" borderId="114" xfId="5" applyFont="1" applyFill="1" applyBorder="1" applyAlignment="1">
      <alignment horizontal="right" vertical="center" wrapText="1"/>
    </xf>
    <xf numFmtId="0" fontId="45" fillId="0" borderId="0" xfId="5" applyFont="1" applyFill="1" applyAlignment="1">
      <alignment vertical="center" wrapText="1"/>
    </xf>
    <xf numFmtId="0" fontId="43" fillId="0" borderId="89" xfId="5" applyFont="1" applyFill="1" applyBorder="1" applyAlignment="1">
      <alignment horizontal="left" vertical="center"/>
    </xf>
    <xf numFmtId="0" fontId="43" fillId="0" borderId="88" xfId="5" applyFont="1" applyFill="1" applyBorder="1" applyAlignment="1">
      <alignment horizontal="left" vertical="center"/>
    </xf>
    <xf numFmtId="0" fontId="56" fillId="0" borderId="87" xfId="5" applyFont="1" applyFill="1" applyBorder="1" applyAlignment="1">
      <alignment horizontal="left" vertical="center"/>
    </xf>
    <xf numFmtId="0" fontId="43" fillId="0" borderId="43" xfId="5" applyFont="1" applyFill="1" applyBorder="1" applyAlignment="1">
      <alignment horizontal="center" vertical="center"/>
    </xf>
    <xf numFmtId="0" fontId="44" fillId="0" borderId="43" xfId="5" applyFont="1" applyFill="1" applyBorder="1" applyAlignment="1">
      <alignment horizontal="center" vertical="center"/>
    </xf>
    <xf numFmtId="0" fontId="48" fillId="0" borderId="77" xfId="5" applyFont="1" applyFill="1" applyBorder="1" applyAlignment="1">
      <alignment horizontal="left" vertical="center"/>
    </xf>
    <xf numFmtId="0" fontId="44" fillId="0" borderId="77" xfId="5" applyFont="1" applyFill="1" applyBorder="1" applyAlignment="1">
      <alignment horizontal="left" vertical="center"/>
    </xf>
    <xf numFmtId="172" fontId="44" fillId="0" borderId="0" xfId="5" applyNumberFormat="1" applyFont="1" applyFill="1" applyAlignment="1">
      <alignment horizontal="left" vertical="center"/>
    </xf>
    <xf numFmtId="0" fontId="51" fillId="0" borderId="0" xfId="5" applyFont="1" applyFill="1" applyAlignment="1">
      <alignment vertical="center"/>
    </xf>
    <xf numFmtId="0" fontId="25" fillId="0" borderId="0" xfId="5" applyFont="1" applyFill="1" applyAlignment="1">
      <alignment vertical="center"/>
    </xf>
    <xf numFmtId="0" fontId="25" fillId="0" borderId="0" xfId="5" applyFont="1" applyFill="1" applyBorder="1" applyAlignment="1">
      <alignment horizontal="left" vertical="center"/>
    </xf>
    <xf numFmtId="0" fontId="41" fillId="0" borderId="89" xfId="5" applyFont="1" applyFill="1" applyBorder="1" applyAlignment="1">
      <alignment horizontal="left" vertical="center"/>
    </xf>
    <xf numFmtId="0" fontId="25" fillId="0" borderId="102" xfId="5" applyFont="1" applyFill="1" applyBorder="1" applyAlignment="1">
      <alignment horizontal="left" vertical="center"/>
    </xf>
    <xf numFmtId="0" fontId="57" fillId="0" borderId="0" xfId="5" applyFont="1" applyFill="1" applyAlignment="1">
      <alignment vertical="center"/>
    </xf>
    <xf numFmtId="0" fontId="58" fillId="0" borderId="0" xfId="5" applyFont="1" applyFill="1" applyAlignment="1">
      <alignment vertical="center"/>
    </xf>
    <xf numFmtId="0" fontId="58" fillId="0" borderId="109" xfId="5" applyFont="1" applyFill="1" applyBorder="1" applyAlignment="1">
      <alignment horizontal="left" vertical="top" wrapText="1"/>
    </xf>
    <xf numFmtId="0" fontId="58" fillId="0" borderId="108" xfId="5" applyFont="1" applyFill="1" applyBorder="1" applyAlignment="1">
      <alignment horizontal="left" vertical="top" wrapText="1"/>
    </xf>
    <xf numFmtId="171" fontId="56" fillId="0" borderId="67" xfId="5" applyNumberFormat="1" applyFont="1" applyFill="1" applyBorder="1" applyAlignment="1">
      <alignment horizontal="right" vertical="center"/>
    </xf>
    <xf numFmtId="0" fontId="57" fillId="0" borderId="89" xfId="5" applyFont="1" applyFill="1" applyBorder="1" applyAlignment="1">
      <alignment horizontal="left" vertical="top" wrapText="1"/>
    </xf>
    <xf numFmtId="0" fontId="57" fillId="0" borderId="87" xfId="5" applyFont="1" applyFill="1" applyBorder="1" applyAlignment="1">
      <alignment horizontal="left" vertical="top" wrapText="1"/>
    </xf>
    <xf numFmtId="0" fontId="58" fillId="0" borderId="89" xfId="5" applyFont="1" applyFill="1" applyBorder="1" applyAlignment="1">
      <alignment horizontal="left" vertical="top" wrapText="1"/>
    </xf>
    <xf numFmtId="0" fontId="58" fillId="0" borderId="87" xfId="5" applyFont="1" applyFill="1" applyBorder="1" applyAlignment="1">
      <alignment horizontal="left" vertical="top" wrapText="1"/>
    </xf>
    <xf numFmtId="49" fontId="58" fillId="0" borderId="71" xfId="5" applyNumberFormat="1" applyFont="1" applyFill="1" applyBorder="1" applyAlignment="1">
      <alignment horizontal="center" vertical="top"/>
    </xf>
    <xf numFmtId="0" fontId="58" fillId="0" borderId="85" xfId="5" applyFont="1" applyFill="1" applyBorder="1" applyAlignment="1">
      <alignment horizontal="left" vertical="top" wrapText="1"/>
    </xf>
    <xf numFmtId="0" fontId="58" fillId="0" borderId="84" xfId="5" applyFont="1" applyFill="1" applyBorder="1" applyAlignment="1">
      <alignment horizontal="left" vertical="top" wrapText="1"/>
    </xf>
    <xf numFmtId="0" fontId="58" fillId="0" borderId="70" xfId="5" applyFont="1" applyFill="1" applyBorder="1" applyAlignment="1">
      <alignment horizontal="left" vertical="top" wrapText="1"/>
    </xf>
    <xf numFmtId="0" fontId="57" fillId="0" borderId="66" xfId="5" quotePrefix="1" applyFont="1" applyFill="1" applyBorder="1" applyAlignment="1">
      <alignment horizontal="left" vertical="top" wrapText="1"/>
    </xf>
    <xf numFmtId="49" fontId="57" fillId="0" borderId="71" xfId="5" applyNumberFormat="1" applyFont="1" applyFill="1" applyBorder="1" applyAlignment="1">
      <alignment horizontal="center" vertical="top"/>
    </xf>
    <xf numFmtId="0" fontId="57" fillId="0" borderId="85" xfId="5" applyFont="1" applyFill="1" applyBorder="1" applyAlignment="1">
      <alignment horizontal="left" vertical="top" wrapText="1"/>
    </xf>
    <xf numFmtId="0" fontId="57" fillId="0" borderId="84" xfId="5" applyFont="1" applyFill="1" applyBorder="1" applyAlignment="1">
      <alignment horizontal="left" vertical="top" wrapText="1"/>
    </xf>
    <xf numFmtId="0" fontId="57" fillId="0" borderId="70" xfId="5" applyFont="1" applyFill="1" applyBorder="1" applyAlignment="1">
      <alignment horizontal="left" vertical="top" wrapText="1"/>
    </xf>
    <xf numFmtId="0" fontId="61" fillId="0" borderId="89" xfId="5" applyFont="1" applyFill="1" applyBorder="1" applyAlignment="1">
      <alignment horizontal="left" vertical="top" wrapText="1"/>
    </xf>
    <xf numFmtId="0" fontId="61" fillId="0" borderId="87" xfId="5" applyFont="1" applyFill="1" applyBorder="1" applyAlignment="1">
      <alignment horizontal="left" vertical="top" wrapText="1"/>
    </xf>
    <xf numFmtId="0" fontId="61" fillId="0" borderId="66" xfId="5" applyFont="1" applyFill="1" applyBorder="1" applyAlignment="1">
      <alignment horizontal="left" vertical="top" wrapText="1"/>
    </xf>
    <xf numFmtId="0" fontId="61" fillId="0" borderId="89" xfId="5" quotePrefix="1" applyFont="1" applyFill="1" applyBorder="1" applyAlignment="1">
      <alignment horizontal="left" vertical="top" wrapText="1"/>
    </xf>
    <xf numFmtId="0" fontId="61" fillId="0" borderId="87" xfId="5" quotePrefix="1" applyFont="1" applyFill="1" applyBorder="1" applyAlignment="1">
      <alignment horizontal="left" vertical="top" wrapText="1"/>
    </xf>
    <xf numFmtId="0" fontId="57" fillId="0" borderId="85" xfId="5" quotePrefix="1" applyFont="1" applyFill="1" applyBorder="1" applyAlignment="1">
      <alignment horizontal="left" vertical="top" wrapText="1"/>
    </xf>
    <xf numFmtId="0" fontId="57" fillId="0" borderId="84" xfId="5" quotePrefix="1" applyFont="1" applyFill="1" applyBorder="1" applyAlignment="1">
      <alignment horizontal="left" vertical="top" wrapText="1"/>
    </xf>
    <xf numFmtId="0" fontId="57" fillId="0" borderId="0" xfId="5" applyFont="1" applyFill="1" applyAlignment="1">
      <alignment vertical="center" wrapText="1"/>
    </xf>
    <xf numFmtId="49" fontId="57" fillId="0" borderId="73" xfId="5" applyNumberFormat="1" applyFont="1" applyFill="1" applyBorder="1" applyAlignment="1">
      <alignment horizontal="center" vertical="top"/>
    </xf>
    <xf numFmtId="0" fontId="57" fillId="0" borderId="109" xfId="5" applyFont="1" applyFill="1" applyBorder="1" applyAlignment="1">
      <alignment horizontal="left" vertical="top" wrapText="1"/>
    </xf>
    <xf numFmtId="0" fontId="57" fillId="0" borderId="108" xfId="5" applyFont="1" applyFill="1" applyBorder="1" applyAlignment="1">
      <alignment horizontal="left" vertical="top" wrapText="1"/>
    </xf>
    <xf numFmtId="0" fontId="57" fillId="0" borderId="72" xfId="5" applyFont="1" applyFill="1" applyBorder="1" applyAlignment="1">
      <alignment horizontal="left" vertical="top" wrapText="1"/>
    </xf>
    <xf numFmtId="0" fontId="58" fillId="0" borderId="0" xfId="5" applyFont="1" applyFill="1" applyAlignment="1">
      <alignment vertical="center" wrapText="1"/>
    </xf>
    <xf numFmtId="0" fontId="58" fillId="0" borderId="89" xfId="5" quotePrefix="1" applyFont="1" applyFill="1" applyBorder="1" applyAlignment="1">
      <alignment horizontal="left" vertical="top" wrapText="1"/>
    </xf>
    <xf numFmtId="0" fontId="58" fillId="0" borderId="87" xfId="5" quotePrefix="1" applyFont="1" applyFill="1" applyBorder="1" applyAlignment="1">
      <alignment horizontal="left" vertical="top" wrapText="1"/>
    </xf>
    <xf numFmtId="0" fontId="57" fillId="0" borderId="89" xfId="5" quotePrefix="1" applyFont="1" applyFill="1" applyBorder="1" applyAlignment="1">
      <alignment horizontal="left" vertical="top" wrapText="1"/>
    </xf>
    <xf numFmtId="0" fontId="57" fillId="0" borderId="87" xfId="5" quotePrefix="1" applyFont="1" applyFill="1" applyBorder="1" applyAlignment="1">
      <alignment horizontal="left" vertical="top" wrapText="1"/>
    </xf>
    <xf numFmtId="0" fontId="58" fillId="0" borderId="67" xfId="5" applyFont="1" applyFill="1" applyBorder="1" applyAlignment="1">
      <alignment horizontal="center" vertical="center" wrapText="1"/>
    </xf>
    <xf numFmtId="0" fontId="58" fillId="0" borderId="43" xfId="5" applyFont="1" applyFill="1" applyBorder="1" applyAlignment="1">
      <alignment horizontal="center" wrapText="1"/>
    </xf>
    <xf numFmtId="0" fontId="59" fillId="0" borderId="43" xfId="5" applyFont="1" applyFill="1" applyBorder="1" applyAlignment="1">
      <alignment horizontal="center" vertical="center" wrapText="1"/>
    </xf>
    <xf numFmtId="0" fontId="58" fillId="0" borderId="89" xfId="5" applyFont="1" applyFill="1" applyBorder="1" applyAlignment="1">
      <alignment horizontal="center" vertical="center" wrapText="1"/>
    </xf>
    <xf numFmtId="0" fontId="58" fillId="0" borderId="87" xfId="5" applyFont="1" applyFill="1" applyBorder="1" applyAlignment="1">
      <alignment horizontal="center" vertical="center" wrapText="1"/>
    </xf>
    <xf numFmtId="0" fontId="59" fillId="0" borderId="66" xfId="5" applyFont="1" applyFill="1" applyBorder="1" applyAlignment="1">
      <alignment horizontal="center" vertical="center" wrapText="1"/>
    </xf>
    <xf numFmtId="0" fontId="57" fillId="0" borderId="64" xfId="5" applyFont="1" applyFill="1" applyBorder="1" applyAlignment="1">
      <alignment horizontal="center" vertical="center"/>
    </xf>
    <xf numFmtId="0" fontId="57" fillId="0" borderId="112" xfId="5" applyFont="1" applyFill="1" applyBorder="1" applyAlignment="1">
      <alignment horizontal="center" vertical="center"/>
    </xf>
    <xf numFmtId="0" fontId="57" fillId="0" borderId="111" xfId="5" applyFont="1" applyFill="1" applyBorder="1" applyAlignment="1">
      <alignment horizontal="center" vertical="center"/>
    </xf>
    <xf numFmtId="0" fontId="57" fillId="0" borderId="63" xfId="5" applyFont="1" applyFill="1" applyBorder="1" applyAlignment="1">
      <alignment horizontal="center" vertical="center"/>
    </xf>
    <xf numFmtId="0" fontId="44" fillId="0" borderId="97" xfId="5" applyFont="1" applyFill="1" applyBorder="1" applyAlignment="1">
      <alignment vertical="center"/>
    </xf>
    <xf numFmtId="0" fontId="56" fillId="0" borderId="0" xfId="5" applyFont="1" applyFill="1" applyBorder="1" applyAlignment="1">
      <alignment horizontal="left" vertical="center"/>
    </xf>
    <xf numFmtId="0" fontId="38" fillId="7" borderId="0" xfId="0" applyFont="1" applyFill="1" applyAlignment="1"/>
    <xf numFmtId="0" fontId="65" fillId="0" borderId="0" xfId="0" applyFont="1"/>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1" fillId="0" borderId="0" xfId="0" applyFont="1" applyAlignment="1"/>
    <xf numFmtId="0" fontId="11" fillId="0" borderId="0" xfId="0" applyFont="1" applyAlignment="1">
      <alignment horizontal="left" wrapText="1"/>
    </xf>
    <xf numFmtId="0" fontId="18" fillId="0" borderId="0" xfId="0" applyFont="1" applyAlignment="1">
      <alignment wrapText="1"/>
    </xf>
    <xf numFmtId="0" fontId="18" fillId="0" borderId="133" xfId="0" applyFont="1" applyBorder="1" applyAlignment="1"/>
    <xf numFmtId="0" fontId="18" fillId="0" borderId="0" xfId="0" applyFont="1" applyAlignment="1"/>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0" fillId="0" borderId="0" xfId="0" applyFont="1" applyAlignment="1"/>
    <xf numFmtId="0" fontId="18" fillId="0" borderId="0" xfId="0" applyFont="1" applyAlignment="1">
      <alignment horizontal="center"/>
    </xf>
    <xf numFmtId="0" fontId="10" fillId="0" borderId="0" xfId="0" applyFont="1"/>
    <xf numFmtId="0" fontId="10" fillId="0" borderId="0" xfId="0" applyFont="1" applyAlignment="1">
      <alignment wrapText="1"/>
    </xf>
    <xf numFmtId="0" fontId="10" fillId="0" borderId="0" xfId="0" applyFont="1" applyAlignment="1">
      <alignment horizontal="left" wrapText="1"/>
    </xf>
    <xf numFmtId="0" fontId="67" fillId="7" borderId="0" xfId="0" applyFont="1" applyFill="1" applyAlignment="1"/>
    <xf numFmtId="0" fontId="65" fillId="0" borderId="0" xfId="0" applyFont="1" applyBorder="1"/>
    <xf numFmtId="0" fontId="65" fillId="0" borderId="97" xfId="0" applyFont="1" applyBorder="1"/>
    <xf numFmtId="0" fontId="10" fillId="0" borderId="0" xfId="0" applyFont="1" applyAlignment="1">
      <alignment horizontal="left" vertical="top" wrapText="1"/>
    </xf>
    <xf numFmtId="171" fontId="56" fillId="0" borderId="43" xfId="5" applyNumberFormat="1" applyFont="1" applyFill="1" applyBorder="1" applyAlignment="1">
      <alignment horizontal="right" vertical="center"/>
    </xf>
    <xf numFmtId="0" fontId="18" fillId="0" borderId="0" xfId="0" applyFont="1" applyBorder="1" applyAlignment="1">
      <alignment vertical="center"/>
    </xf>
    <xf numFmtId="0" fontId="18" fillId="0" borderId="75" xfId="0" applyFont="1" applyBorder="1"/>
    <xf numFmtId="0" fontId="18" fillId="0" borderId="0" xfId="0" applyFont="1" applyBorder="1"/>
    <xf numFmtId="3" fontId="18" fillId="0" borderId="77" xfId="0" applyNumberFormat="1" applyFont="1" applyBorder="1"/>
    <xf numFmtId="3" fontId="18" fillId="0" borderId="84" xfId="0" applyNumberFormat="1" applyFont="1" applyBorder="1"/>
    <xf numFmtId="3" fontId="18" fillId="0" borderId="99" xfId="0" applyNumberFormat="1" applyFont="1" applyBorder="1"/>
    <xf numFmtId="3" fontId="18" fillId="0" borderId="85" xfId="0" applyNumberFormat="1" applyFont="1" applyBorder="1"/>
    <xf numFmtId="0" fontId="18" fillId="0" borderId="115" xfId="0" applyFont="1" applyBorder="1"/>
    <xf numFmtId="0" fontId="18" fillId="0" borderId="119" xfId="0" applyFont="1" applyBorder="1"/>
    <xf numFmtId="3" fontId="18" fillId="0" borderId="118" xfId="0" applyNumberFormat="1" applyFont="1" applyBorder="1"/>
    <xf numFmtId="3" fontId="18" fillId="0" borderId="76" xfId="0" applyNumberFormat="1" applyFont="1" applyBorder="1"/>
    <xf numFmtId="3" fontId="18" fillId="6" borderId="76" xfId="0" applyNumberFormat="1" applyFont="1" applyFill="1" applyBorder="1"/>
    <xf numFmtId="3" fontId="18" fillId="0" borderId="71" xfId="0" applyNumberFormat="1" applyFont="1" applyBorder="1"/>
    <xf numFmtId="0" fontId="18" fillId="0" borderId="118" xfId="0" applyFont="1" applyBorder="1"/>
    <xf numFmtId="0" fontId="18" fillId="0" borderId="77" xfId="0" applyFont="1" applyBorder="1"/>
    <xf numFmtId="3" fontId="18" fillId="0" borderId="116" xfId="0" applyNumberFormat="1" applyFont="1" applyBorder="1"/>
    <xf numFmtId="3" fontId="18" fillId="0" borderId="75" xfId="0" applyNumberFormat="1" applyFont="1" applyBorder="1"/>
    <xf numFmtId="3" fontId="69" fillId="0" borderId="75" xfId="0" applyNumberFormat="1" applyFont="1" applyBorder="1"/>
    <xf numFmtId="3" fontId="69" fillId="0" borderId="77" xfId="0" applyNumberFormat="1" applyFont="1" applyBorder="1"/>
    <xf numFmtId="0" fontId="69" fillId="0" borderId="75" xfId="0" applyFont="1" applyBorder="1"/>
    <xf numFmtId="0" fontId="69" fillId="0" borderId="77" xfId="0" applyFont="1" applyBorder="1"/>
    <xf numFmtId="3" fontId="69" fillId="0" borderId="84" xfId="0" applyNumberFormat="1" applyFont="1" applyBorder="1"/>
    <xf numFmtId="3" fontId="69" fillId="0" borderId="85" xfId="0" applyNumberFormat="1" applyFont="1" applyBorder="1"/>
    <xf numFmtId="0" fontId="9" fillId="0" borderId="0" xfId="0" applyFont="1" applyAlignment="1">
      <alignment horizontal="left"/>
    </xf>
    <xf numFmtId="0" fontId="18" fillId="0" borderId="134" xfId="0" applyFont="1" applyBorder="1"/>
    <xf numFmtId="3" fontId="18" fillId="0" borderId="115" xfId="0" applyNumberFormat="1" applyFont="1" applyBorder="1"/>
    <xf numFmtId="0" fontId="18" fillId="0" borderId="0" xfId="0" applyFont="1" applyAlignment="1">
      <alignment horizontal="center" wrapText="1"/>
    </xf>
    <xf numFmtId="0" fontId="0" fillId="0" borderId="116" xfId="0" applyBorder="1"/>
    <xf numFmtId="0" fontId="18" fillId="0" borderId="84" xfId="0" applyFont="1" applyBorder="1"/>
    <xf numFmtId="0" fontId="18" fillId="0" borderId="85" xfId="0" applyFont="1" applyBorder="1"/>
    <xf numFmtId="0" fontId="18" fillId="0" borderId="76" xfId="0" applyFont="1" applyBorder="1"/>
    <xf numFmtId="0" fontId="18" fillId="0" borderId="116" xfId="0" applyFont="1" applyBorder="1" applyAlignment="1">
      <alignment vertical="center"/>
    </xf>
    <xf numFmtId="0" fontId="18" fillId="0" borderId="71" xfId="0" applyFont="1" applyBorder="1" applyAlignment="1">
      <alignment vertical="center"/>
    </xf>
    <xf numFmtId="3" fontId="18" fillId="0" borderId="116" xfId="0" applyNumberFormat="1" applyFont="1" applyBorder="1" applyAlignment="1">
      <alignment vertical="center"/>
    </xf>
    <xf numFmtId="0" fontId="18" fillId="6" borderId="71" xfId="0" applyFont="1" applyFill="1" applyBorder="1" applyAlignment="1">
      <alignment vertical="center"/>
    </xf>
    <xf numFmtId="0" fontId="18" fillId="0" borderId="118" xfId="0" applyFont="1" applyBorder="1" applyAlignment="1">
      <alignment vertical="center"/>
    </xf>
    <xf numFmtId="0" fontId="18" fillId="0" borderId="85" xfId="0" applyFont="1" applyBorder="1" applyAlignment="1">
      <alignment vertical="center"/>
    </xf>
    <xf numFmtId="0" fontId="18" fillId="0" borderId="115" xfId="0" applyFont="1" applyBorder="1" applyAlignment="1">
      <alignment vertical="center"/>
    </xf>
    <xf numFmtId="0" fontId="69" fillId="0" borderId="115" xfId="0" applyFont="1" applyBorder="1"/>
    <xf numFmtId="0" fontId="69" fillId="0" borderId="118" xfId="0" applyFont="1" applyBorder="1"/>
    <xf numFmtId="0" fontId="68"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3" fontId="18" fillId="0" borderId="75" xfId="0" applyNumberFormat="1" applyFont="1" applyBorder="1" applyAlignment="1">
      <alignment horizontal="right"/>
    </xf>
    <xf numFmtId="3" fontId="18" fillId="0" borderId="77" xfId="0" applyNumberFormat="1" applyFont="1" applyBorder="1" applyAlignment="1">
      <alignment horizontal="right"/>
    </xf>
    <xf numFmtId="0" fontId="17" fillId="0" borderId="1" xfId="0" applyNumberFormat="1" applyFont="1" applyBorder="1" applyAlignment="1">
      <alignment horizontal="centerContinuous" vertical="center" wrapText="1"/>
    </xf>
    <xf numFmtId="3" fontId="18" fillId="0" borderId="115" xfId="0" applyNumberFormat="1" applyFont="1" applyBorder="1" applyAlignment="1">
      <alignment horizontal="right"/>
    </xf>
    <xf numFmtId="3" fontId="18" fillId="0" borderId="118" xfId="0" applyNumberFormat="1" applyFont="1" applyBorder="1" applyAlignment="1">
      <alignment horizontal="right"/>
    </xf>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0" xfId="0" applyFont="1" applyAlignment="1">
      <alignment horizontal="center" vertical="center"/>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8" fillId="0" borderId="0" xfId="0" applyFont="1" applyAlignment="1">
      <alignment horizontal="left"/>
    </xf>
    <xf numFmtId="3" fontId="18" fillId="0" borderId="0" xfId="0" applyNumberFormat="1" applyFont="1" applyBorder="1"/>
    <xf numFmtId="3" fontId="18" fillId="0" borderId="119" xfId="0" applyNumberFormat="1" applyFont="1" applyBorder="1"/>
    <xf numFmtId="0" fontId="18" fillId="0" borderId="99" xfId="0" applyFont="1" applyBorder="1"/>
    <xf numFmtId="0" fontId="17" fillId="0" borderId="141" xfId="0" applyFont="1" applyBorder="1" applyAlignment="1">
      <alignment horizontal="center" vertical="center" wrapText="1"/>
    </xf>
    <xf numFmtId="0" fontId="19" fillId="0" borderId="0" xfId="0" applyFont="1" applyBorder="1" applyAlignment="1">
      <alignment vertical="center" wrapText="1"/>
    </xf>
    <xf numFmtId="0" fontId="17" fillId="0" borderId="142" xfId="0" applyFont="1" applyBorder="1" applyAlignment="1">
      <alignment horizontal="center" vertical="center" wrapText="1"/>
    </xf>
    <xf numFmtId="0" fontId="17" fillId="0" borderId="143" xfId="0" applyFont="1" applyBorder="1" applyAlignment="1">
      <alignment horizontal="center" vertical="center" wrapText="1"/>
    </xf>
    <xf numFmtId="0" fontId="18" fillId="6" borderId="75" xfId="0" applyFont="1" applyFill="1" applyBorder="1"/>
    <xf numFmtId="0" fontId="18" fillId="6" borderId="77" xfId="0" applyFont="1" applyFill="1" applyBorder="1"/>
    <xf numFmtId="3" fontId="18" fillId="0" borderId="84" xfId="0" applyNumberFormat="1" applyFont="1" applyBorder="1" applyAlignment="1">
      <alignment vertical="center"/>
    </xf>
    <xf numFmtId="0" fontId="17" fillId="0" borderId="0" xfId="0" applyFont="1" applyBorder="1" applyAlignment="1">
      <alignment horizontal="left" vertical="center" wrapText="1"/>
    </xf>
    <xf numFmtId="0" fontId="18" fillId="0" borderId="0" xfId="0" applyFont="1" applyBorder="1" applyAlignment="1">
      <alignment horizontal="center" vertical="center" wrapText="1"/>
    </xf>
    <xf numFmtId="3" fontId="18" fillId="0" borderId="75" xfId="0" applyNumberFormat="1" applyFont="1" applyFill="1" applyBorder="1"/>
    <xf numFmtId="3" fontId="18" fillId="0" borderId="77" xfId="0" applyNumberFormat="1" applyFont="1" applyFill="1" applyBorder="1"/>
    <xf numFmtId="0" fontId="18" fillId="0" borderId="75" xfId="0" applyFont="1" applyFill="1" applyBorder="1"/>
    <xf numFmtId="0" fontId="18" fillId="0" borderId="77" xfId="0" applyFont="1" applyFill="1" applyBorder="1"/>
    <xf numFmtId="0" fontId="18" fillId="0" borderId="115" xfId="0" applyFont="1" applyBorder="1" applyAlignment="1">
      <alignment horizontal="center"/>
    </xf>
    <xf numFmtId="0" fontId="18" fillId="0" borderId="118" xfId="0" applyFont="1" applyBorder="1" applyAlignment="1">
      <alignment horizontal="center"/>
    </xf>
    <xf numFmtId="3" fontId="18" fillId="0" borderId="0" xfId="0" applyNumberFormat="1" applyFont="1"/>
    <xf numFmtId="0" fontId="17" fillId="0" borderId="75" xfId="0" applyFont="1" applyBorder="1"/>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10" fillId="0" borderId="0" xfId="0" applyFont="1" applyAlignment="1">
      <alignment horizontal="justify" vertical="top" wrapText="1"/>
    </xf>
    <xf numFmtId="0" fontId="65" fillId="0" borderId="0" xfId="0" applyFont="1" applyAlignment="1">
      <alignment horizontal="justify" vertical="top"/>
    </xf>
    <xf numFmtId="0" fontId="8" fillId="0" borderId="0" xfId="0" applyFont="1" applyAlignment="1">
      <alignment horizontal="left" vertical="top"/>
    </xf>
    <xf numFmtId="0" fontId="18" fillId="0" borderId="97" xfId="0" applyFont="1" applyBorder="1"/>
    <xf numFmtId="0" fontId="17" fillId="0" borderId="97" xfId="0" applyFont="1" applyBorder="1" applyAlignment="1">
      <alignment horizontal="left"/>
    </xf>
    <xf numFmtId="0" fontId="18" fillId="0" borderId="105" xfId="0" applyFont="1" applyBorder="1" applyAlignment="1">
      <alignment horizontal="center"/>
    </xf>
    <xf numFmtId="0" fontId="65" fillId="0" borderId="0" xfId="0" applyFont="1" applyFill="1"/>
    <xf numFmtId="0" fontId="5" fillId="0" borderId="0" xfId="0" applyFont="1"/>
    <xf numFmtId="0" fontId="65" fillId="0" borderId="77" xfId="0" applyFont="1" applyBorder="1"/>
    <xf numFmtId="0" fontId="65" fillId="0" borderId="75" xfId="0" applyFont="1" applyBorder="1"/>
    <xf numFmtId="0" fontId="5" fillId="0" borderId="0" xfId="0" applyFont="1" applyAlignment="1">
      <alignment horizontal="justify" vertical="top" wrapText="1"/>
    </xf>
    <xf numFmtId="0" fontId="65" fillId="0" borderId="115" xfId="0" applyFont="1" applyBorder="1"/>
    <xf numFmtId="0" fontId="65" fillId="0" borderId="119" xfId="0" applyFont="1" applyBorder="1"/>
    <xf numFmtId="0" fontId="65" fillId="0" borderId="118" xfId="0" applyFont="1" applyBorder="1"/>
    <xf numFmtId="0" fontId="18" fillId="0" borderId="0" xfId="0" applyFont="1" applyFill="1" applyAlignment="1">
      <alignment horizontal="center"/>
    </xf>
    <xf numFmtId="0" fontId="10" fillId="0" borderId="0" xfId="0" applyFont="1" applyFill="1" applyAlignment="1">
      <alignment horizontal="justify" vertical="top" wrapText="1"/>
    </xf>
    <xf numFmtId="0" fontId="18" fillId="0" borderId="0" xfId="0" applyFont="1" applyFill="1"/>
    <xf numFmtId="0" fontId="10" fillId="0" borderId="0" xfId="0" applyFont="1" applyAlignment="1">
      <alignment vertical="top" wrapText="1"/>
    </xf>
    <xf numFmtId="3" fontId="18" fillId="6" borderId="84" xfId="0" applyNumberFormat="1" applyFont="1" applyFill="1" applyBorder="1"/>
    <xf numFmtId="3" fontId="18" fillId="6" borderId="85" xfId="0" applyNumberFormat="1" applyFont="1" applyFill="1" applyBorder="1"/>
    <xf numFmtId="171" fontId="56" fillId="0" borderId="87" xfId="5" applyNumberFormat="1" applyFont="1" applyFill="1" applyBorder="1" applyAlignment="1">
      <alignment horizontal="right" vertical="center"/>
    </xf>
    <xf numFmtId="0" fontId="58" fillId="0" borderId="87" xfId="5" applyFont="1" applyFill="1" applyBorder="1" applyAlignment="1">
      <alignment horizontal="center" vertical="center" wrapText="1"/>
    </xf>
    <xf numFmtId="0" fontId="59" fillId="0" borderId="70" xfId="5" applyFont="1" applyFill="1" applyBorder="1" applyAlignment="1">
      <alignment horizontal="center" vertical="center" wrapText="1"/>
    </xf>
    <xf numFmtId="0" fontId="59" fillId="0" borderId="66" xfId="5" applyFont="1" applyFill="1" applyBorder="1" applyAlignment="1">
      <alignment horizontal="center" vertical="center" wrapText="1"/>
    </xf>
    <xf numFmtId="0" fontId="57" fillId="0" borderId="66" xfId="5" applyFont="1" applyFill="1" applyBorder="1" applyAlignment="1">
      <alignment horizontal="right" vertical="top" wrapText="1"/>
    </xf>
    <xf numFmtId="49" fontId="57" fillId="0" borderId="71" xfId="5" applyNumberFormat="1" applyFont="1" applyFill="1" applyBorder="1" applyAlignment="1">
      <alignment horizontal="center" vertical="top"/>
    </xf>
    <xf numFmtId="49" fontId="57" fillId="0" borderId="43" xfId="5" applyNumberFormat="1" applyFont="1" applyFill="1" applyBorder="1" applyAlignment="1">
      <alignment horizontal="center" vertical="top"/>
    </xf>
    <xf numFmtId="0" fontId="58" fillId="0" borderId="43" xfId="5" applyFont="1" applyFill="1" applyBorder="1" applyAlignment="1">
      <alignment horizontal="center" vertical="center" wrapText="1"/>
    </xf>
    <xf numFmtId="0" fontId="59" fillId="0" borderId="71" xfId="5" applyFont="1" applyFill="1" applyBorder="1" applyAlignment="1">
      <alignment horizontal="center" vertical="center" wrapText="1"/>
    </xf>
    <xf numFmtId="0" fontId="59" fillId="0" borderId="43" xfId="5" applyFont="1" applyFill="1" applyBorder="1" applyAlignment="1">
      <alignment horizontal="center" vertical="center" wrapText="1"/>
    </xf>
    <xf numFmtId="171" fontId="56" fillId="0" borderId="43" xfId="5" applyNumberFormat="1" applyFont="1" applyFill="1" applyBorder="1" applyAlignment="1">
      <alignment horizontal="right" vertical="center"/>
    </xf>
    <xf numFmtId="0" fontId="57" fillId="0" borderId="66" xfId="5" applyFont="1" applyFill="1" applyBorder="1" applyAlignment="1">
      <alignment horizontal="left" vertical="top" wrapText="1"/>
    </xf>
    <xf numFmtId="49" fontId="58" fillId="0" borderId="43" xfId="5" applyNumberFormat="1" applyFont="1" applyFill="1" applyBorder="1" applyAlignment="1">
      <alignment horizontal="center" vertical="top"/>
    </xf>
    <xf numFmtId="0" fontId="58" fillId="0" borderId="66" xfId="5" applyFont="1" applyFill="1" applyBorder="1" applyAlignment="1">
      <alignment horizontal="left" vertical="top" wrapText="1"/>
    </xf>
    <xf numFmtId="0" fontId="57" fillId="0" borderId="66" xfId="5" quotePrefix="1" applyFont="1" applyFill="1" applyBorder="1" applyAlignment="1">
      <alignment horizontal="left" vertical="top" wrapText="1"/>
    </xf>
    <xf numFmtId="0" fontId="58" fillId="0" borderId="66" xfId="5" quotePrefix="1" applyFont="1" applyFill="1" applyBorder="1" applyAlignment="1">
      <alignment horizontal="left" vertical="top" wrapText="1"/>
    </xf>
    <xf numFmtId="49" fontId="58" fillId="0" borderId="71" xfId="5" applyNumberFormat="1" applyFont="1" applyFill="1" applyBorder="1" applyAlignment="1">
      <alignment horizontal="center" vertical="top"/>
    </xf>
    <xf numFmtId="171" fontId="56" fillId="0" borderId="87" xfId="5" applyNumberFormat="1" applyFont="1" applyFill="1" applyBorder="1" applyAlignment="1">
      <alignment horizontal="right" vertical="center"/>
    </xf>
    <xf numFmtId="171" fontId="56" fillId="0" borderId="43" xfId="5" applyNumberFormat="1" applyFont="1" applyFill="1" applyBorder="1" applyAlignment="1">
      <alignment horizontal="right" vertical="center"/>
    </xf>
    <xf numFmtId="49" fontId="57" fillId="0" borderId="43" xfId="5" applyNumberFormat="1" applyFont="1" applyFill="1" applyBorder="1" applyAlignment="1">
      <alignment horizontal="center" vertical="top"/>
    </xf>
    <xf numFmtId="0" fontId="57" fillId="0" borderId="66" xfId="5" applyFont="1" applyFill="1" applyBorder="1" applyAlignment="1">
      <alignment horizontal="right" vertical="top" wrapText="1"/>
    </xf>
    <xf numFmtId="0" fontId="58" fillId="0" borderId="66" xfId="5" applyFont="1" applyFill="1" applyBorder="1" applyAlignment="1">
      <alignment horizontal="left" vertical="top" wrapText="1"/>
    </xf>
    <xf numFmtId="49" fontId="58" fillId="0" borderId="43" xfId="5" applyNumberFormat="1" applyFont="1" applyFill="1" applyBorder="1" applyAlignment="1">
      <alignment horizontal="center" vertical="top"/>
    </xf>
    <xf numFmtId="0" fontId="58" fillId="0" borderId="66" xfId="5" quotePrefix="1" applyFont="1" applyFill="1" applyBorder="1" applyAlignment="1">
      <alignment horizontal="left" vertical="top" wrapText="1"/>
    </xf>
    <xf numFmtId="0" fontId="57" fillId="0" borderId="66" xfId="5" applyFont="1" applyFill="1" applyBorder="1" applyAlignment="1">
      <alignment horizontal="left" vertical="top" wrapText="1"/>
    </xf>
    <xf numFmtId="0" fontId="40" fillId="0" borderId="0" xfId="5" applyFont="1" applyFill="1" applyAlignment="1">
      <alignment horizontal="left" vertical="center"/>
    </xf>
    <xf numFmtId="0" fontId="25" fillId="0" borderId="0" xfId="5" applyFill="1" applyAlignment="1">
      <alignment vertical="center"/>
    </xf>
    <xf numFmtId="0" fontId="25" fillId="0" borderId="90" xfId="5" applyFont="1" applyFill="1" applyBorder="1" applyAlignment="1">
      <alignment horizontal="left" vertical="center"/>
    </xf>
    <xf numFmtId="0" fontId="41" fillId="0" borderId="91" xfId="5" applyFont="1" applyFill="1" applyBorder="1" applyAlignment="1">
      <alignment horizontal="left" vertical="center"/>
    </xf>
    <xf numFmtId="0" fontId="25" fillId="0" borderId="17" xfId="5" applyFont="1" applyFill="1" applyBorder="1" applyAlignment="1">
      <alignment horizontal="left" vertical="center"/>
    </xf>
    <xf numFmtId="0" fontId="41" fillId="0" borderId="17" xfId="5" applyFont="1" applyFill="1" applyBorder="1" applyAlignment="1">
      <alignment horizontal="left" vertical="center"/>
    </xf>
    <xf numFmtId="0" fontId="25" fillId="0" borderId="0" xfId="5" applyFill="1" applyBorder="1" applyAlignment="1">
      <alignment vertical="center"/>
    </xf>
    <xf numFmtId="0" fontId="41" fillId="0" borderId="91" xfId="5" applyFont="1" applyFill="1" applyBorder="1" applyAlignment="1">
      <alignment vertical="center"/>
    </xf>
    <xf numFmtId="0" fontId="47" fillId="0" borderId="84" xfId="5" applyFont="1" applyFill="1" applyBorder="1" applyAlignment="1">
      <alignment horizontal="left"/>
    </xf>
    <xf numFmtId="0" fontId="47" fillId="0" borderId="99" xfId="5" applyFont="1" applyFill="1" applyBorder="1" applyAlignment="1">
      <alignment horizontal="left" vertical="center"/>
    </xf>
    <xf numFmtId="0" fontId="44" fillId="0" borderId="99" xfId="5" applyFont="1" applyFill="1" applyBorder="1" applyAlignment="1">
      <alignment horizontal="left"/>
    </xf>
    <xf numFmtId="0" fontId="48" fillId="0" borderId="99" xfId="5" applyFont="1" applyFill="1" applyBorder="1" applyAlignment="1">
      <alignment horizontal="center" vertical="center"/>
    </xf>
    <xf numFmtId="0" fontId="47" fillId="0" borderId="100" xfId="5" applyFont="1" applyFill="1" applyBorder="1" applyAlignment="1">
      <alignment horizontal="left" vertical="center"/>
    </xf>
    <xf numFmtId="0" fontId="53" fillId="0" borderId="93" xfId="5" applyFont="1" applyFill="1" applyBorder="1" applyAlignment="1">
      <alignment horizontal="left" vertical="center"/>
    </xf>
    <xf numFmtId="0" fontId="43" fillId="0" borderId="0" xfId="5" applyFont="1" applyFill="1" applyBorder="1" applyAlignment="1">
      <alignment horizontal="center" vertical="center" wrapText="1"/>
    </xf>
    <xf numFmtId="0" fontId="44" fillId="0" borderId="99" xfId="5" applyFont="1" applyFill="1" applyBorder="1" applyAlignment="1">
      <alignment vertical="center" wrapText="1"/>
    </xf>
    <xf numFmtId="0" fontId="44" fillId="0" borderId="118" xfId="5" applyFont="1" applyFill="1" applyBorder="1" applyAlignment="1">
      <alignment vertical="center" wrapText="1"/>
    </xf>
    <xf numFmtId="0" fontId="70" fillId="0" borderId="0" xfId="5" applyFont="1" applyFill="1" applyBorder="1" applyAlignment="1">
      <alignment horizontal="center" vertical="center"/>
    </xf>
    <xf numFmtId="0" fontId="56" fillId="0" borderId="87" xfId="5" applyFont="1" applyFill="1" applyBorder="1" applyAlignment="1">
      <alignment horizontal="left" vertical="center"/>
    </xf>
    <xf numFmtId="0" fontId="56" fillId="0" borderId="120" xfId="5" applyFont="1" applyFill="1" applyBorder="1" applyAlignment="1">
      <alignment horizontal="right" vertical="center" wrapText="1"/>
    </xf>
    <xf numFmtId="0" fontId="56" fillId="0" borderId="114" xfId="5" applyFont="1" applyFill="1" applyBorder="1" applyAlignment="1">
      <alignment horizontal="right" vertical="center"/>
    </xf>
    <xf numFmtId="171" fontId="56" fillId="0" borderId="76" xfId="5" applyNumberFormat="1" applyFont="1" applyFill="1" applyBorder="1" applyAlignment="1">
      <alignment horizontal="right" vertical="center"/>
    </xf>
    <xf numFmtId="171" fontId="56" fillId="0" borderId="71" xfId="5" applyNumberFormat="1" applyFont="1" applyFill="1" applyBorder="1" applyAlignment="1">
      <alignment horizontal="right" vertical="center"/>
    </xf>
    <xf numFmtId="171" fontId="56" fillId="0" borderId="75" xfId="5" applyNumberFormat="1" applyFont="1" applyFill="1" applyBorder="1" applyAlignment="1">
      <alignment horizontal="right" vertical="center"/>
    </xf>
    <xf numFmtId="0" fontId="48" fillId="0" borderId="103" xfId="5" applyFont="1" applyFill="1" applyBorder="1" applyAlignment="1">
      <alignment horizontal="left" vertical="center"/>
    </xf>
    <xf numFmtId="0" fontId="47" fillId="0" borderId="103" xfId="5" applyFont="1" applyFill="1" applyBorder="1" applyAlignment="1">
      <alignment horizontal="left" vertical="center"/>
    </xf>
    <xf numFmtId="0" fontId="48" fillId="0" borderId="77" xfId="5" applyFont="1" applyFill="1" applyBorder="1" applyAlignment="1">
      <alignment horizontal="center" vertical="center"/>
    </xf>
    <xf numFmtId="0" fontId="48" fillId="0" borderId="75" xfId="5" applyFont="1" applyFill="1" applyBorder="1" applyAlignment="1">
      <alignment horizontal="left" vertical="center"/>
    </xf>
    <xf numFmtId="0" fontId="47" fillId="0" borderId="77" xfId="5" applyFont="1" applyFill="1" applyBorder="1" applyAlignment="1">
      <alignment horizontal="left" vertical="center"/>
    </xf>
    <xf numFmtId="169" fontId="48" fillId="0" borderId="97" xfId="5" applyNumberFormat="1" applyFont="1" applyFill="1" applyBorder="1" applyAlignment="1">
      <alignment horizontal="center" vertical="center"/>
    </xf>
    <xf numFmtId="0" fontId="48" fillId="0" borderId="105" xfId="5" applyFont="1" applyFill="1" applyBorder="1" applyAlignment="1">
      <alignment horizontal="left" vertical="center"/>
    </xf>
    <xf numFmtId="0" fontId="48" fillId="0" borderId="106" xfId="5" applyFont="1" applyFill="1" applyBorder="1" applyAlignment="1">
      <alignment horizontal="left" vertical="center"/>
    </xf>
    <xf numFmtId="0" fontId="47" fillId="0" borderId="105" xfId="5" applyFont="1" applyFill="1" applyBorder="1" applyAlignment="1">
      <alignment horizontal="left" vertical="center"/>
    </xf>
    <xf numFmtId="0" fontId="44" fillId="0" borderId="0" xfId="5" applyFont="1" applyFill="1" applyBorder="1" applyAlignment="1">
      <alignment horizontal="center" vertical="center"/>
    </xf>
    <xf numFmtId="0" fontId="43" fillId="0" borderId="43" xfId="5" applyFont="1" applyFill="1" applyBorder="1" applyAlignment="1">
      <alignment horizontal="right" vertical="center"/>
    </xf>
    <xf numFmtId="0" fontId="56" fillId="0" borderId="43" xfId="5" applyFont="1" applyFill="1" applyBorder="1" applyAlignment="1">
      <alignment horizontal="center" vertical="center"/>
    </xf>
    <xf numFmtId="171" fontId="56" fillId="0" borderId="73" xfId="5" applyNumberFormat="1" applyFont="1" applyFill="1" applyBorder="1" applyAlignment="1">
      <alignment horizontal="right" vertical="center"/>
    </xf>
    <xf numFmtId="171" fontId="56" fillId="0" borderId="74" xfId="5" applyNumberFormat="1" applyFont="1" applyFill="1" applyBorder="1" applyAlignment="1">
      <alignment horizontal="right" vertical="center"/>
    </xf>
    <xf numFmtId="171" fontId="56" fillId="0" borderId="54" xfId="5" applyNumberFormat="1" applyFont="1" applyFill="1" applyBorder="1" applyAlignment="1">
      <alignment horizontal="right" vertical="center"/>
    </xf>
    <xf numFmtId="0" fontId="28" fillId="0" borderId="90" xfId="5" applyFont="1" applyFill="1" applyBorder="1" applyAlignment="1">
      <alignment vertical="center"/>
    </xf>
    <xf numFmtId="0" fontId="45" fillId="0" borderId="95" xfId="5" applyFont="1" applyFill="1" applyBorder="1" applyAlignment="1">
      <alignment horizontal="left" vertical="center"/>
    </xf>
    <xf numFmtId="0" fontId="45" fillId="0" borderId="0" xfId="5" applyFont="1" applyFill="1" applyBorder="1" applyAlignment="1">
      <alignment horizontal="left" vertical="center"/>
    </xf>
    <xf numFmtId="0" fontId="45" fillId="0" borderId="29" xfId="5" applyFont="1" applyFill="1" applyBorder="1" applyAlignment="1">
      <alignment horizontal="left" vertical="center"/>
    </xf>
    <xf numFmtId="0" fontId="28" fillId="0" borderId="95" xfId="5" applyFont="1" applyFill="1" applyBorder="1" applyAlignment="1">
      <alignment horizontal="left" vertical="center"/>
    </xf>
    <xf numFmtId="0" fontId="28" fillId="0" borderId="0" xfId="5" applyFont="1" applyFill="1" applyBorder="1" applyAlignment="1">
      <alignment horizontal="left" vertical="center"/>
    </xf>
    <xf numFmtId="0" fontId="28" fillId="0" borderId="29" xfId="5" applyFont="1" applyFill="1" applyBorder="1" applyAlignment="1">
      <alignment horizontal="left" vertical="center"/>
    </xf>
    <xf numFmtId="0" fontId="28" fillId="0" borderId="0" xfId="5" applyFont="1" applyFill="1" applyAlignment="1">
      <alignment horizontal="left" vertical="center"/>
    </xf>
    <xf numFmtId="0" fontId="43" fillId="0" borderId="95" xfId="5" applyFont="1" applyFill="1" applyBorder="1" applyAlignment="1" applyProtection="1">
      <alignment horizontal="center" vertical="center"/>
      <protection locked="0"/>
    </xf>
    <xf numFmtId="0" fontId="71" fillId="0" borderId="0" xfId="5" applyFont="1" applyFill="1" applyBorder="1" applyAlignment="1">
      <alignment horizontal="left"/>
    </xf>
    <xf numFmtId="0" fontId="47" fillId="0" borderId="86" xfId="5" applyFont="1" applyFill="1" applyBorder="1" applyAlignment="1">
      <alignment horizontal="left" vertical="center"/>
    </xf>
    <xf numFmtId="0" fontId="51" fillId="0" borderId="29" xfId="5" applyFont="1" applyFill="1" applyBorder="1" applyAlignment="1">
      <alignment vertical="center"/>
    </xf>
    <xf numFmtId="0" fontId="45" fillId="0" borderId="98" xfId="5" applyFont="1" applyFill="1" applyBorder="1" applyAlignment="1">
      <alignment vertical="center"/>
    </xf>
    <xf numFmtId="0" fontId="45" fillId="0" borderId="99" xfId="5" applyFont="1" applyFill="1" applyBorder="1" applyAlignment="1">
      <alignment vertical="center"/>
    </xf>
    <xf numFmtId="0" fontId="45" fillId="0" borderId="100" xfId="5" applyFont="1" applyFill="1" applyBorder="1" applyAlignment="1">
      <alignment vertical="center"/>
    </xf>
    <xf numFmtId="0" fontId="25" fillId="0" borderId="29" xfId="5" applyFill="1" applyBorder="1" applyAlignment="1">
      <alignment vertical="center"/>
    </xf>
    <xf numFmtId="0" fontId="51" fillId="0" borderId="13" xfId="5" applyFont="1" applyFill="1" applyBorder="1" applyAlignment="1">
      <alignment vertical="center"/>
    </xf>
    <xf numFmtId="0" fontId="48" fillId="0" borderId="0" xfId="5" applyFont="1" applyFill="1" applyBorder="1" applyAlignment="1">
      <alignment horizontal="center" vertical="center" wrapText="1"/>
    </xf>
    <xf numFmtId="0" fontId="25" fillId="0" borderId="0" xfId="5" applyFill="1" applyBorder="1" applyAlignment="1">
      <alignment wrapText="1"/>
    </xf>
    <xf numFmtId="171" fontId="43" fillId="0" borderId="43" xfId="5" applyNumberFormat="1" applyFont="1" applyFill="1" applyBorder="1" applyAlignment="1">
      <alignment horizontal="center" vertical="center"/>
    </xf>
    <xf numFmtId="0" fontId="41" fillId="0" borderId="90" xfId="5" applyFont="1" applyFill="1" applyBorder="1" applyAlignment="1">
      <alignment horizontal="left" vertical="center"/>
    </xf>
    <xf numFmtId="3" fontId="23" fillId="2" borderId="62" xfId="0" applyNumberFormat="1" applyFont="1" applyFill="1" applyBorder="1" applyAlignment="1" applyProtection="1">
      <alignment vertical="center"/>
    </xf>
    <xf numFmtId="3" fontId="22" fillId="0" borderId="62" xfId="0" applyNumberFormat="1" applyFont="1" applyBorder="1" applyAlignment="1" applyProtection="1">
      <alignment vertical="center"/>
    </xf>
    <xf numFmtId="3" fontId="28" fillId="0" borderId="62" xfId="0" applyNumberFormat="1" applyFont="1" applyFill="1" applyBorder="1" applyAlignment="1" applyProtection="1">
      <alignment vertical="center"/>
    </xf>
    <xf numFmtId="3" fontId="22" fillId="0" borderId="62" xfId="0" applyNumberFormat="1" applyFont="1" applyFill="1" applyBorder="1" applyAlignment="1" applyProtection="1">
      <alignment vertical="center"/>
    </xf>
    <xf numFmtId="3" fontId="22" fillId="3" borderId="62" xfId="0" applyNumberFormat="1" applyFont="1" applyFill="1" applyBorder="1" applyAlignment="1" applyProtection="1">
      <alignment vertical="center"/>
    </xf>
    <xf numFmtId="3" fontId="22" fillId="4" borderId="62" xfId="0" applyNumberFormat="1" applyFont="1" applyFill="1" applyBorder="1" applyAlignment="1" applyProtection="1">
      <alignment vertical="center"/>
    </xf>
    <xf numFmtId="3" fontId="22" fillId="4" borderId="62" xfId="0" applyNumberFormat="1" applyFont="1" applyFill="1" applyBorder="1" applyAlignment="1">
      <alignment vertical="center"/>
    </xf>
    <xf numFmtId="3" fontId="28" fillId="0" borderId="62" xfId="0" applyNumberFormat="1" applyFont="1" applyBorder="1" applyAlignment="1" applyProtection="1">
      <alignment vertical="center"/>
    </xf>
    <xf numFmtId="3" fontId="23" fillId="0" borderId="62" xfId="0" applyNumberFormat="1" applyFont="1" applyBorder="1" applyAlignment="1" applyProtection="1">
      <alignment vertical="center"/>
    </xf>
    <xf numFmtId="3" fontId="22" fillId="2" borderId="62" xfId="0" applyNumberFormat="1" applyFont="1" applyFill="1" applyBorder="1" applyAlignment="1" applyProtection="1">
      <alignment vertical="center"/>
    </xf>
    <xf numFmtId="0" fontId="22" fillId="0" borderId="0" xfId="0" applyFont="1" applyAlignment="1">
      <alignment vertical="center"/>
    </xf>
    <xf numFmtId="3" fontId="23" fillId="5" borderId="62" xfId="0" applyNumberFormat="1" applyFont="1" applyFill="1" applyBorder="1" applyAlignment="1" applyProtection="1">
      <alignment vertical="center"/>
    </xf>
    <xf numFmtId="3" fontId="26" fillId="2" borderId="62" xfId="0" applyNumberFormat="1" applyFont="1" applyFill="1" applyBorder="1" applyAlignment="1" applyProtection="1">
      <alignment vertical="center"/>
    </xf>
    <xf numFmtId="3" fontId="22" fillId="0" borderId="62" xfId="0" applyNumberFormat="1" applyFont="1" applyFill="1" applyBorder="1" applyAlignment="1">
      <alignment vertical="center"/>
    </xf>
    <xf numFmtId="3" fontId="22" fillId="0" borderId="62" xfId="0" applyNumberFormat="1" applyFont="1" applyBorder="1" applyAlignment="1">
      <alignment vertical="center"/>
    </xf>
    <xf numFmtId="3" fontId="22" fillId="0" borderId="0" xfId="0" applyNumberFormat="1" applyFont="1" applyFill="1" applyAlignment="1">
      <alignment vertical="center"/>
    </xf>
    <xf numFmtId="3" fontId="22" fillId="0" borderId="62" xfId="0" applyNumberFormat="1" applyFont="1" applyBorder="1"/>
    <xf numFmtId="3" fontId="33" fillId="2" borderId="62" xfId="0" applyNumberFormat="1" applyFont="1" applyFill="1" applyBorder="1" applyAlignment="1">
      <alignment vertical="center"/>
    </xf>
    <xf numFmtId="3" fontId="23" fillId="2" borderId="62" xfId="0" applyNumberFormat="1" applyFont="1" applyFill="1" applyBorder="1" applyAlignment="1">
      <alignment vertical="center"/>
    </xf>
    <xf numFmtId="3" fontId="22" fillId="2" borderId="62" xfId="0" applyNumberFormat="1" applyFont="1" applyFill="1" applyBorder="1" applyAlignment="1">
      <alignment vertical="center"/>
    </xf>
    <xf numFmtId="3" fontId="22" fillId="0" borderId="0" xfId="0" applyNumberFormat="1" applyFont="1" applyAlignment="1">
      <alignment vertical="center"/>
    </xf>
    <xf numFmtId="3" fontId="33" fillId="5" borderId="62" xfId="0" applyNumberFormat="1" applyFont="1" applyFill="1" applyBorder="1" applyAlignment="1">
      <alignment vertical="center"/>
    </xf>
    <xf numFmtId="0" fontId="25" fillId="0" borderId="0" xfId="5" applyFill="1" applyAlignment="1">
      <alignment vertical="center"/>
    </xf>
    <xf numFmtId="0" fontId="25" fillId="0" borderId="0" xfId="5" applyFill="1" applyBorder="1" applyAlignment="1">
      <alignment vertical="center"/>
    </xf>
    <xf numFmtId="0" fontId="41" fillId="0" borderId="90" xfId="5" applyFont="1" applyFill="1" applyBorder="1" applyAlignment="1">
      <alignment vertical="center"/>
    </xf>
    <xf numFmtId="0" fontId="25" fillId="0" borderId="91" xfId="5" applyFill="1" applyBorder="1" applyAlignment="1">
      <alignment vertical="center"/>
    </xf>
    <xf numFmtId="0" fontId="10" fillId="0" borderId="0" xfId="0" applyFont="1" applyAlignment="1">
      <alignment horizontal="justify" vertical="top" wrapText="1"/>
    </xf>
    <xf numFmtId="0" fontId="43" fillId="0" borderId="0" xfId="5" applyFont="1" applyFill="1" applyAlignment="1">
      <alignment vertical="center"/>
    </xf>
    <xf numFmtId="0" fontId="48" fillId="0" borderId="98" xfId="5" applyFont="1" applyFill="1" applyBorder="1" applyAlignment="1">
      <alignment horizontal="left" vertical="center"/>
    </xf>
    <xf numFmtId="0" fontId="24" fillId="0" borderId="99" xfId="5" applyFont="1" applyFill="1" applyBorder="1" applyAlignment="1">
      <alignment horizontal="left"/>
    </xf>
    <xf numFmtId="0" fontId="24" fillId="0" borderId="97" xfId="5" applyFont="1" applyFill="1" applyBorder="1" applyAlignment="1">
      <alignment horizontal="left"/>
    </xf>
    <xf numFmtId="0" fontId="18" fillId="0" borderId="0" xfId="0" applyFont="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4" fillId="0" borderId="0" xfId="0" applyFont="1"/>
    <xf numFmtId="0" fontId="4" fillId="0" borderId="0" xfId="0" applyFont="1" applyAlignment="1"/>
    <xf numFmtId="0" fontId="65" fillId="0" borderId="88" xfId="0" applyFont="1" applyBorder="1" applyAlignment="1">
      <alignment vertical="center"/>
    </xf>
    <xf numFmtId="0" fontId="65" fillId="0" borderId="89" xfId="0" applyFont="1" applyBorder="1" applyAlignment="1">
      <alignment vertical="center"/>
    </xf>
    <xf numFmtId="0" fontId="4" fillId="0" borderId="87" xfId="0" applyFont="1" applyBorder="1" applyAlignment="1">
      <alignment vertical="center"/>
    </xf>
    <xf numFmtId="0" fontId="4" fillId="0" borderId="0" xfId="0" applyFont="1" applyAlignment="1">
      <alignment horizontal="right"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25" fillId="0" borderId="0" xfId="5" applyFill="1" applyAlignment="1">
      <alignment vertical="center"/>
    </xf>
    <xf numFmtId="0" fontId="25" fillId="0" borderId="0" xfId="5" applyFill="1" applyBorder="1" applyAlignment="1">
      <alignment vertical="center"/>
    </xf>
    <xf numFmtId="0" fontId="41" fillId="0" borderId="90" xfId="5" applyFont="1" applyFill="1" applyBorder="1" applyAlignment="1">
      <alignment vertical="center"/>
    </xf>
    <xf numFmtId="0" fontId="65" fillId="0" borderId="0" xfId="0" applyFont="1" applyBorder="1" applyAlignment="1">
      <alignment vertical="center"/>
    </xf>
    <xf numFmtId="0" fontId="44" fillId="0" borderId="29" xfId="5" applyFont="1" applyFill="1" applyBorder="1" applyAlignment="1">
      <alignment vertical="top" wrapText="1"/>
    </xf>
    <xf numFmtId="0" fontId="17" fillId="0" borderId="2" xfId="0" applyFont="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horizontal="center" vertical="center"/>
    </xf>
    <xf numFmtId="0" fontId="25" fillId="8" borderId="0" xfId="5" applyFill="1" applyAlignment="1">
      <alignment vertical="center"/>
    </xf>
    <xf numFmtId="0" fontId="23" fillId="0" borderId="0" xfId="2" applyNumberFormat="1" applyFont="1" applyAlignment="1">
      <alignment vertical="top"/>
    </xf>
    <xf numFmtId="0" fontId="22" fillId="3" borderId="0" xfId="2" applyFont="1" applyFill="1" applyAlignment="1">
      <alignment horizontal="center" vertical="top"/>
    </xf>
    <xf numFmtId="0" fontId="22" fillId="3" borderId="56" xfId="2" applyFont="1" applyFill="1" applyBorder="1" applyAlignment="1">
      <alignment horizontal="center" vertical="top"/>
    </xf>
    <xf numFmtId="0" fontId="22" fillId="3" borderId="61" xfId="2" applyFont="1" applyFill="1" applyBorder="1" applyAlignment="1">
      <alignment horizontal="center" vertical="top"/>
    </xf>
    <xf numFmtId="0" fontId="23" fillId="2" borderId="62" xfId="2" applyFont="1" applyFill="1" applyBorder="1" applyAlignment="1" applyProtection="1">
      <alignment vertical="top" wrapText="1"/>
    </xf>
    <xf numFmtId="0" fontId="23" fillId="2" borderId="62" xfId="2" applyFont="1" applyFill="1" applyBorder="1" applyAlignment="1" applyProtection="1">
      <alignment horizontal="left" vertical="top" wrapText="1"/>
    </xf>
    <xf numFmtId="0" fontId="23" fillId="2" borderId="62" xfId="2" applyFont="1" applyFill="1" applyBorder="1" applyAlignment="1" applyProtection="1">
      <alignment horizontal="left" vertical="top"/>
    </xf>
    <xf numFmtId="0" fontId="22" fillId="0" borderId="62" xfId="2" applyFont="1" applyBorder="1" applyAlignment="1" applyProtection="1">
      <alignment horizontal="left" vertical="top"/>
    </xf>
    <xf numFmtId="0" fontId="22" fillId="0" borderId="62" xfId="2" applyFont="1" applyBorder="1" applyAlignment="1" applyProtection="1">
      <alignment horizontal="left" vertical="top" wrapText="1"/>
    </xf>
    <xf numFmtId="0" fontId="22" fillId="0" borderId="62" xfId="2" applyFont="1" applyFill="1" applyBorder="1" applyAlignment="1" applyProtection="1">
      <alignment horizontal="left" vertical="top" wrapText="1"/>
    </xf>
    <xf numFmtId="0" fontId="22" fillId="3" borderId="62" xfId="2" applyFont="1" applyFill="1" applyBorder="1" applyAlignment="1" applyProtection="1">
      <alignment horizontal="left" vertical="top"/>
    </xf>
    <xf numFmtId="0" fontId="22" fillId="2" borderId="62" xfId="2" applyFont="1" applyFill="1" applyBorder="1" applyAlignment="1" applyProtection="1">
      <alignment vertical="top"/>
    </xf>
    <xf numFmtId="0" fontId="22" fillId="3" borderId="55" xfId="2" applyFont="1" applyFill="1" applyBorder="1" applyAlignment="1" applyProtection="1">
      <alignment horizontal="center" vertical="top"/>
    </xf>
    <xf numFmtId="0" fontId="22" fillId="3" borderId="59" xfId="2" applyFont="1" applyFill="1" applyBorder="1" applyAlignment="1" applyProtection="1">
      <alignment horizontal="center" vertical="top"/>
    </xf>
    <xf numFmtId="0" fontId="22" fillId="3" borderId="60" xfId="2" applyFont="1" applyFill="1" applyBorder="1" applyAlignment="1" applyProtection="1">
      <alignment horizontal="center" vertical="top"/>
    </xf>
    <xf numFmtId="37" fontId="23" fillId="2" borderId="62" xfId="2" applyNumberFormat="1" applyFont="1" applyFill="1" applyBorder="1" applyAlignment="1" applyProtection="1">
      <alignment vertical="top"/>
    </xf>
    <xf numFmtId="37" fontId="22" fillId="0" borderId="62" xfId="2" applyNumberFormat="1" applyFont="1" applyBorder="1" applyAlignment="1" applyProtection="1">
      <alignment vertical="top"/>
    </xf>
    <xf numFmtId="37" fontId="23" fillId="5" borderId="62" xfId="2" applyNumberFormat="1" applyFont="1" applyFill="1" applyBorder="1" applyAlignment="1" applyProtection="1">
      <alignment vertical="top"/>
    </xf>
    <xf numFmtId="37" fontId="22" fillId="4" borderId="62" xfId="2" applyNumberFormat="1" applyFont="1" applyFill="1" applyBorder="1" applyAlignment="1" applyProtection="1">
      <alignment vertical="top"/>
    </xf>
    <xf numFmtId="0" fontId="22" fillId="4" borderId="62" xfId="2" applyFont="1" applyFill="1" applyBorder="1" applyAlignment="1" applyProtection="1">
      <alignment horizontal="left" vertical="top"/>
    </xf>
    <xf numFmtId="37" fontId="22" fillId="3" borderId="62" xfId="2" applyNumberFormat="1" applyFont="1" applyFill="1" applyBorder="1" applyAlignment="1" applyProtection="1">
      <alignment vertical="top"/>
    </xf>
    <xf numFmtId="37" fontId="26" fillId="2" borderId="62" xfId="2" applyNumberFormat="1" applyFont="1" applyFill="1" applyBorder="1" applyAlignment="1" applyProtection="1">
      <alignment vertical="top"/>
    </xf>
    <xf numFmtId="37" fontId="22" fillId="2" borderId="62" xfId="2" applyNumberFormat="1" applyFont="1" applyFill="1" applyBorder="1" applyAlignment="1" applyProtection="1">
      <alignment vertical="top"/>
    </xf>
    <xf numFmtId="0" fontId="22" fillId="0" borderId="0" xfId="2" applyFont="1" applyAlignment="1" applyProtection="1">
      <alignment horizontal="left" vertical="top"/>
    </xf>
    <xf numFmtId="171" fontId="56" fillId="0" borderId="87" xfId="5" applyNumberFormat="1" applyFont="1" applyFill="1" applyBorder="1" applyAlignment="1">
      <alignment horizontal="right" vertical="center"/>
    </xf>
    <xf numFmtId="0" fontId="58" fillId="0" borderId="84" xfId="5" applyFont="1" applyFill="1" applyBorder="1" applyAlignment="1">
      <alignment horizontal="center" vertical="center" wrapText="1"/>
    </xf>
    <xf numFmtId="0" fontId="58" fillId="0" borderId="75" xfId="5" applyFont="1" applyFill="1" applyBorder="1" applyAlignment="1">
      <alignment horizontal="center" vertical="center" wrapText="1"/>
    </xf>
    <xf numFmtId="0" fontId="58" fillId="0" borderId="87" xfId="5" applyFont="1" applyFill="1" applyBorder="1" applyAlignment="1">
      <alignment horizontal="center" vertical="center" wrapText="1"/>
    </xf>
    <xf numFmtId="0" fontId="57" fillId="0" borderId="71" xfId="5" applyFont="1" applyFill="1" applyBorder="1" applyAlignment="1">
      <alignment horizontal="left" vertical="top" wrapText="1"/>
    </xf>
    <xf numFmtId="0" fontId="57" fillId="0" borderId="43" xfId="5" applyFont="1" applyFill="1" applyBorder="1" applyAlignment="1">
      <alignment horizontal="left" vertical="top" wrapText="1"/>
    </xf>
    <xf numFmtId="0" fontId="58" fillId="0" borderId="71" xfId="5" applyFont="1" applyFill="1" applyBorder="1" applyAlignment="1">
      <alignment horizontal="center" vertical="center" wrapText="1"/>
    </xf>
    <xf numFmtId="0" fontId="58" fillId="0" borderId="43" xfId="5" applyFont="1" applyFill="1" applyBorder="1" applyAlignment="1">
      <alignment horizontal="center" vertical="center" wrapText="1"/>
    </xf>
    <xf numFmtId="171" fontId="56" fillId="0" borderId="43" xfId="5" applyNumberFormat="1" applyFont="1" applyFill="1" applyBorder="1" applyAlignment="1">
      <alignment horizontal="right" vertical="center"/>
    </xf>
    <xf numFmtId="0" fontId="58" fillId="0" borderId="43" xfId="5" applyFont="1" applyFill="1" applyBorder="1" applyAlignment="1">
      <alignment horizontal="left" vertical="top" wrapText="1"/>
    </xf>
    <xf numFmtId="0" fontId="58" fillId="0" borderId="71" xfId="5" quotePrefix="1" applyFont="1" applyFill="1" applyBorder="1" applyAlignment="1">
      <alignment horizontal="left" vertical="top" wrapText="1"/>
    </xf>
    <xf numFmtId="0" fontId="58" fillId="0" borderId="43" xfId="5" quotePrefix="1" applyFont="1" applyFill="1" applyBorder="1" applyAlignment="1">
      <alignment horizontal="left" vertical="top" wrapText="1"/>
    </xf>
    <xf numFmtId="0" fontId="58" fillId="0" borderId="116" xfId="5" applyFont="1" applyFill="1" applyBorder="1" applyAlignment="1">
      <alignment horizontal="center" vertical="center" wrapText="1"/>
    </xf>
    <xf numFmtId="0" fontId="56" fillId="0" borderId="87" xfId="5" applyFont="1" applyFill="1" applyBorder="1" applyAlignment="1">
      <alignment horizontal="left" vertical="center"/>
    </xf>
    <xf numFmtId="0" fontId="43" fillId="0" borderId="17" xfId="5" applyFont="1" applyFill="1" applyBorder="1" applyAlignment="1">
      <alignment horizontal="center" vertical="center"/>
    </xf>
    <xf numFmtId="0" fontId="43" fillId="0" borderId="97" xfId="5" applyFont="1" applyFill="1" applyBorder="1" applyAlignment="1">
      <alignment horizontal="center" vertical="center"/>
    </xf>
    <xf numFmtId="0" fontId="48" fillId="0" borderId="97" xfId="5" applyFont="1" applyFill="1" applyBorder="1" applyAlignment="1">
      <alignment horizontal="left"/>
    </xf>
    <xf numFmtId="0" fontId="28" fillId="0" borderId="0" xfId="5" applyFont="1" applyFill="1" applyBorder="1" applyAlignment="1">
      <alignment horizontal="center" vertical="top"/>
    </xf>
    <xf numFmtId="0" fontId="47" fillId="0" borderId="95" xfId="5" applyFont="1" applyFill="1" applyBorder="1" applyAlignment="1">
      <alignment horizontal="left" vertical="center"/>
    </xf>
    <xf numFmtId="0" fontId="47" fillId="0" borderId="96" xfId="5" applyFont="1" applyFill="1" applyBorder="1" applyAlignment="1">
      <alignment horizontal="left" vertical="center"/>
    </xf>
    <xf numFmtId="1" fontId="44" fillId="0" borderId="97" xfId="5" applyNumberFormat="1" applyFont="1" applyFill="1" applyBorder="1" applyAlignment="1">
      <alignment horizontal="left" vertical="center"/>
    </xf>
    <xf numFmtId="0" fontId="44" fillId="0" borderId="105" xfId="5" applyFont="1" applyFill="1" applyBorder="1" applyAlignment="1">
      <alignment vertical="center" wrapText="1"/>
    </xf>
    <xf numFmtId="0" fontId="44" fillId="0" borderId="97" xfId="5" applyFont="1" applyFill="1" applyBorder="1" applyAlignment="1">
      <alignment vertical="center" wrapText="1"/>
    </xf>
    <xf numFmtId="0" fontId="44" fillId="0" borderId="97" xfId="5" applyFont="1" applyFill="1" applyBorder="1" applyAlignment="1">
      <alignment vertical="top" wrapText="1"/>
    </xf>
    <xf numFmtId="0" fontId="44" fillId="0" borderId="105" xfId="5" applyFont="1" applyFill="1" applyBorder="1" applyAlignment="1">
      <alignment vertical="top" wrapText="1"/>
    </xf>
    <xf numFmtId="49" fontId="28" fillId="0" borderId="43" xfId="5" applyNumberFormat="1" applyFont="1" applyFill="1" applyBorder="1" applyAlignment="1">
      <alignment horizontal="center" vertical="top" wrapText="1"/>
    </xf>
    <xf numFmtId="0" fontId="44" fillId="0" borderId="88" xfId="5" applyFont="1" applyFill="1" applyBorder="1" applyAlignment="1">
      <alignment vertical="center"/>
    </xf>
    <xf numFmtId="0" fontId="44" fillId="0" borderId="89" xfId="5" applyFont="1" applyFill="1" applyBorder="1" applyAlignment="1">
      <alignment vertical="center"/>
    </xf>
    <xf numFmtId="49" fontId="28" fillId="0" borderId="76" xfId="5" applyNumberFormat="1" applyFont="1" applyFill="1" applyBorder="1" applyAlignment="1">
      <alignment horizontal="center" vertical="top" wrapText="1"/>
    </xf>
    <xf numFmtId="0" fontId="59" fillId="0" borderId="84" xfId="5" applyFont="1" applyFill="1" applyBorder="1" applyAlignment="1">
      <alignment horizontal="center" wrapText="1"/>
    </xf>
    <xf numFmtId="49" fontId="58" fillId="0" borderId="87" xfId="5" applyNumberFormat="1" applyFont="1" applyFill="1" applyBorder="1" applyAlignment="1">
      <alignment horizontal="center" vertical="top"/>
    </xf>
    <xf numFmtId="49" fontId="57" fillId="0" borderId="87" xfId="5" applyNumberFormat="1" applyFont="1" applyFill="1" applyBorder="1" applyAlignment="1">
      <alignment horizontal="center" vertical="top"/>
    </xf>
    <xf numFmtId="49" fontId="58" fillId="0" borderId="115" xfId="5" applyNumberFormat="1" applyFont="1" applyFill="1" applyBorder="1" applyAlignment="1">
      <alignment horizontal="center" vertical="top"/>
    </xf>
    <xf numFmtId="0" fontId="59" fillId="0" borderId="111" xfId="5" applyFont="1" applyFill="1" applyBorder="1" applyAlignment="1">
      <alignment horizontal="center" wrapText="1"/>
    </xf>
    <xf numFmtId="0" fontId="43" fillId="0" borderId="76" xfId="5" applyFont="1" applyFill="1" applyBorder="1" applyAlignment="1">
      <alignment horizontal="left" vertical="center"/>
    </xf>
    <xf numFmtId="171" fontId="56" fillId="0" borderId="87" xfId="5" applyNumberFormat="1" applyFont="1" applyFill="1" applyBorder="1" applyAlignment="1">
      <alignment vertical="center"/>
    </xf>
    <xf numFmtId="171" fontId="56" fillId="0" borderId="89" xfId="5" applyNumberFormat="1" applyFont="1" applyFill="1" applyBorder="1" applyAlignment="1">
      <alignment vertical="center"/>
    </xf>
    <xf numFmtId="0" fontId="40" fillId="0" borderId="0" xfId="14" quotePrefix="1" applyFont="1" applyFill="1" applyAlignment="1">
      <alignment horizontal="left" vertical="center"/>
    </xf>
    <xf numFmtId="0" fontId="44" fillId="0" borderId="0" xfId="14" applyFont="1" applyFill="1" applyAlignment="1">
      <alignment vertical="center"/>
    </xf>
    <xf numFmtId="0" fontId="44" fillId="0" borderId="0" xfId="14" applyFont="1" applyFill="1" applyBorder="1" applyAlignment="1">
      <alignment vertical="center"/>
    </xf>
    <xf numFmtId="0" fontId="44" fillId="0" borderId="0" xfId="14" applyFont="1" applyFill="1" applyAlignment="1">
      <alignment vertical="center" wrapText="1"/>
    </xf>
    <xf numFmtId="0" fontId="76" fillId="0" borderId="114" xfId="14" applyFont="1" applyFill="1" applyBorder="1" applyAlignment="1">
      <alignment horizontal="right" vertical="center" wrapText="1"/>
    </xf>
    <xf numFmtId="0" fontId="45" fillId="0" borderId="0" xfId="14" applyFont="1" applyFill="1" applyAlignment="1">
      <alignment vertical="center" wrapText="1"/>
    </xf>
    <xf numFmtId="0" fontId="56" fillId="0" borderId="114" xfId="14" applyFont="1" applyFill="1" applyBorder="1" applyAlignment="1">
      <alignment horizontal="right" vertical="center" wrapText="1"/>
    </xf>
    <xf numFmtId="0" fontId="45" fillId="0" borderId="0" xfId="14" applyFont="1" applyFill="1" applyAlignment="1">
      <alignment vertical="center"/>
    </xf>
    <xf numFmtId="0" fontId="44" fillId="0" borderId="0" xfId="14" applyFont="1" applyFill="1"/>
    <xf numFmtId="0" fontId="57" fillId="0" borderId="0" xfId="14" applyFont="1" applyFill="1" applyBorder="1" applyAlignment="1">
      <alignment horizontal="right" vertical="top" wrapText="1"/>
    </xf>
    <xf numFmtId="0" fontId="57" fillId="0" borderId="0" xfId="14" applyFont="1" applyFill="1" applyBorder="1" applyAlignment="1">
      <alignment horizontal="left" vertical="top" wrapText="1"/>
    </xf>
    <xf numFmtId="49" fontId="57" fillId="0" borderId="0" xfId="14" applyNumberFormat="1" applyFont="1" applyFill="1" applyBorder="1" applyAlignment="1">
      <alignment horizontal="center" vertical="top"/>
    </xf>
    <xf numFmtId="171" fontId="56" fillId="0" borderId="0" xfId="14" applyNumberFormat="1" applyFont="1" applyFill="1" applyBorder="1" applyAlignment="1">
      <alignment horizontal="right" vertical="center"/>
    </xf>
    <xf numFmtId="0" fontId="58" fillId="0" borderId="66" xfId="14" applyFont="1" applyFill="1" applyBorder="1" applyAlignment="1">
      <alignment horizontal="left" vertical="top"/>
    </xf>
    <xf numFmtId="49" fontId="58" fillId="0" borderId="43" xfId="14" applyNumberFormat="1" applyFont="1" applyFill="1" applyBorder="1" applyAlignment="1">
      <alignment horizontal="center" vertical="top"/>
    </xf>
    <xf numFmtId="0" fontId="57" fillId="0" borderId="66" xfId="14" applyFont="1" applyFill="1" applyBorder="1" applyAlignment="1">
      <alignment horizontal="left" vertical="top"/>
    </xf>
    <xf numFmtId="49" fontId="57" fillId="0" borderId="43" xfId="14" applyNumberFormat="1" applyFont="1" applyFill="1" applyBorder="1" applyAlignment="1">
      <alignment horizontal="center" vertical="top"/>
    </xf>
    <xf numFmtId="0" fontId="57" fillId="0" borderId="66" xfId="14" applyFont="1" applyFill="1" applyBorder="1" applyAlignment="1">
      <alignment horizontal="left" vertical="top" wrapText="1"/>
    </xf>
    <xf numFmtId="0" fontId="25" fillId="0" borderId="0" xfId="14" applyFont="1" applyFill="1" applyBorder="1" applyAlignment="1">
      <alignment horizontal="left" vertical="top" wrapText="1"/>
    </xf>
    <xf numFmtId="0" fontId="43" fillId="0" borderId="0" xfId="5" applyFont="1" applyFill="1" applyBorder="1" applyAlignment="1">
      <alignment horizontal="left" vertical="center"/>
    </xf>
    <xf numFmtId="2" fontId="58" fillId="0" borderId="87" xfId="14" applyNumberFormat="1" applyFont="1" applyFill="1" applyBorder="1" applyAlignment="1">
      <alignment horizontal="center" vertical="top"/>
    </xf>
    <xf numFmtId="49" fontId="58" fillId="0" borderId="87" xfId="14" applyNumberFormat="1" applyFont="1" applyFill="1" applyBorder="1" applyAlignment="1">
      <alignment horizontal="center" vertical="top"/>
    </xf>
    <xf numFmtId="49" fontId="57" fillId="0" borderId="87" xfId="14" applyNumberFormat="1" applyFont="1" applyFill="1" applyBorder="1" applyAlignment="1">
      <alignment horizontal="center" vertical="top"/>
    </xf>
    <xf numFmtId="0" fontId="56" fillId="0" borderId="87" xfId="5" applyFont="1" applyFill="1" applyBorder="1" applyAlignment="1">
      <alignment vertical="center"/>
    </xf>
    <xf numFmtId="0" fontId="56" fillId="0" borderId="88" xfId="5" applyFont="1" applyFill="1" applyBorder="1" applyAlignment="1">
      <alignment vertical="center"/>
    </xf>
    <xf numFmtId="0" fontId="56" fillId="0" borderId="89" xfId="5" applyFont="1" applyFill="1" applyBorder="1" applyAlignment="1">
      <alignment vertical="center"/>
    </xf>
    <xf numFmtId="0" fontId="43" fillId="0" borderId="43" xfId="5" applyFont="1" applyFill="1" applyBorder="1" applyAlignment="1">
      <alignment horizontal="left" vertical="center"/>
    </xf>
    <xf numFmtId="0" fontId="58" fillId="0" borderId="115" xfId="14" quotePrefix="1" applyFont="1" applyFill="1" applyBorder="1" applyAlignment="1">
      <alignment horizontal="left" vertical="top" wrapText="1"/>
    </xf>
    <xf numFmtId="0" fontId="58" fillId="0" borderId="84" xfId="14" quotePrefix="1" applyFont="1" applyFill="1" applyBorder="1" applyAlignment="1">
      <alignment horizontal="left" vertical="top" wrapText="1"/>
    </xf>
    <xf numFmtId="0" fontId="58" fillId="0" borderId="75" xfId="14" quotePrefix="1" applyFont="1" applyFill="1" applyBorder="1" applyAlignment="1">
      <alignment horizontal="left" vertical="top" wrapText="1"/>
    </xf>
    <xf numFmtId="0" fontId="57" fillId="0" borderId="99" xfId="14" applyFont="1" applyFill="1" applyBorder="1" applyAlignment="1">
      <alignment horizontal="left" vertical="top" wrapText="1"/>
    </xf>
    <xf numFmtId="0" fontId="44" fillId="0" borderId="97" xfId="14" applyFont="1" applyFill="1" applyBorder="1" applyAlignment="1">
      <alignment vertical="center"/>
    </xf>
    <xf numFmtId="0" fontId="57" fillId="0" borderId="63" xfId="14" applyFont="1" applyFill="1" applyBorder="1" applyAlignment="1">
      <alignment horizontal="center" vertical="center"/>
    </xf>
    <xf numFmtId="0" fontId="57" fillId="0" borderId="111" xfId="14" applyFont="1" applyFill="1" applyBorder="1" applyAlignment="1">
      <alignment horizontal="center" vertical="center"/>
    </xf>
    <xf numFmtId="0" fontId="57" fillId="0" borderId="112" xfId="14" applyFont="1" applyFill="1" applyBorder="1" applyAlignment="1">
      <alignment horizontal="center" vertical="center"/>
    </xf>
    <xf numFmtId="0" fontId="57" fillId="0" borderId="64" xfId="14" applyFont="1" applyFill="1" applyBorder="1" applyAlignment="1">
      <alignment horizontal="center" vertical="center"/>
    </xf>
    <xf numFmtId="0" fontId="57" fillId="0" borderId="0" xfId="14" applyFont="1" applyFill="1" applyAlignment="1">
      <alignment vertical="center" wrapText="1"/>
    </xf>
    <xf numFmtId="171" fontId="76" fillId="0" borderId="67" xfId="14" applyNumberFormat="1" applyFont="1" applyFill="1" applyBorder="1" applyAlignment="1">
      <alignment horizontal="right" vertical="center"/>
    </xf>
    <xf numFmtId="171" fontId="56" fillId="0" borderId="67" xfId="14" applyNumberFormat="1" applyFont="1" applyFill="1" applyBorder="1" applyAlignment="1">
      <alignment horizontal="right" vertical="center"/>
    </xf>
    <xf numFmtId="0" fontId="58" fillId="0" borderId="0" xfId="14" applyFont="1" applyFill="1" applyAlignment="1">
      <alignment vertical="center" wrapText="1"/>
    </xf>
    <xf numFmtId="0" fontId="57" fillId="0" borderId="0" xfId="14" applyFont="1" applyFill="1" applyAlignment="1">
      <alignment vertical="center"/>
    </xf>
    <xf numFmtId="0" fontId="77" fillId="0" borderId="66" xfId="14" applyFont="1" applyFill="1" applyBorder="1" applyAlignment="1">
      <alignment horizontal="left" vertical="top" wrapText="1"/>
    </xf>
    <xf numFmtId="0" fontId="58" fillId="0" borderId="0" xfId="14" applyFont="1" applyFill="1" applyAlignment="1">
      <alignment vertical="center"/>
    </xf>
    <xf numFmtId="0" fontId="57" fillId="0" borderId="66" xfId="14" quotePrefix="1" applyFont="1" applyFill="1" applyBorder="1" applyAlignment="1">
      <alignment horizontal="left" vertical="top" wrapText="1"/>
    </xf>
    <xf numFmtId="0" fontId="58" fillId="0" borderId="66" xfId="14" quotePrefix="1" applyFont="1" applyFill="1" applyBorder="1" applyAlignment="1">
      <alignment horizontal="left" vertical="top" wrapText="1"/>
    </xf>
    <xf numFmtId="0" fontId="57" fillId="0" borderId="85" xfId="14" applyFont="1" applyFill="1" applyBorder="1" applyAlignment="1">
      <alignment horizontal="left" vertical="top" wrapText="1"/>
    </xf>
    <xf numFmtId="0" fontId="57" fillId="0" borderId="115" xfId="14" quotePrefix="1" applyFont="1" applyFill="1" applyBorder="1" applyAlignment="1">
      <alignment horizontal="left" vertical="top" wrapText="1"/>
    </xf>
    <xf numFmtId="0" fontId="57" fillId="0" borderId="84" xfId="14" quotePrefix="1" applyFont="1" applyFill="1" applyBorder="1" applyAlignment="1">
      <alignment horizontal="left" vertical="top" wrapText="1"/>
    </xf>
    <xf numFmtId="0" fontId="58" fillId="0" borderId="75" xfId="14" applyFont="1" applyFill="1" applyBorder="1" applyAlignment="1">
      <alignment horizontal="left" vertical="top" wrapText="1"/>
    </xf>
    <xf numFmtId="0" fontId="57" fillId="0" borderId="118" xfId="14" applyFont="1" applyFill="1" applyBorder="1" applyAlignment="1">
      <alignment horizontal="left" vertical="top" wrapText="1"/>
    </xf>
    <xf numFmtId="0" fontId="57" fillId="0" borderId="119" xfId="14" applyFont="1" applyFill="1" applyBorder="1" applyAlignment="1">
      <alignment horizontal="left" vertical="top" wrapText="1"/>
    </xf>
    <xf numFmtId="49" fontId="58" fillId="0" borderId="88" xfId="14" applyNumberFormat="1" applyFont="1" applyFill="1" applyBorder="1" applyAlignment="1">
      <alignment horizontal="center" vertical="top"/>
    </xf>
    <xf numFmtId="49" fontId="57" fillId="0" borderId="88" xfId="14" applyNumberFormat="1" applyFont="1" applyFill="1" applyBorder="1" applyAlignment="1">
      <alignment horizontal="center" vertical="top"/>
    </xf>
    <xf numFmtId="0" fontId="57" fillId="0" borderId="101" xfId="14" applyFont="1" applyFill="1" applyBorder="1" applyAlignment="1">
      <alignment horizontal="right" vertical="top" wrapText="1"/>
    </xf>
    <xf numFmtId="0" fontId="58" fillId="0" borderId="118" xfId="14" applyFont="1" applyFill="1" applyBorder="1" applyAlignment="1">
      <alignment horizontal="left" vertical="top" wrapText="1"/>
    </xf>
    <xf numFmtId="0" fontId="57" fillId="4" borderId="118" xfId="14" applyFont="1" applyFill="1" applyBorder="1" applyAlignment="1">
      <alignment horizontal="left" vertical="top" wrapText="1"/>
    </xf>
    <xf numFmtId="0" fontId="57" fillId="4" borderId="85" xfId="14" applyFont="1" applyFill="1" applyBorder="1" applyAlignment="1">
      <alignment horizontal="left" vertical="top" wrapText="1"/>
    </xf>
    <xf numFmtId="171" fontId="76" fillId="0" borderId="118" xfId="14" applyNumberFormat="1" applyFont="1" applyFill="1" applyBorder="1" applyAlignment="1">
      <alignment horizontal="right" vertical="center"/>
    </xf>
    <xf numFmtId="49" fontId="57" fillId="0" borderId="99" xfId="14" applyNumberFormat="1" applyFont="1" applyFill="1" applyBorder="1" applyAlignment="1">
      <alignment horizontal="center" vertical="top"/>
    </xf>
    <xf numFmtId="0" fontId="59" fillId="0" borderId="89" xfId="14" applyFont="1" applyFill="1" applyBorder="1" applyAlignment="1">
      <alignment horizontal="center" wrapText="1"/>
    </xf>
    <xf numFmtId="2" fontId="58" fillId="0" borderId="88" xfId="14" applyNumberFormat="1" applyFont="1" applyFill="1" applyBorder="1" applyAlignment="1">
      <alignment horizontal="center" vertical="top"/>
    </xf>
    <xf numFmtId="49" fontId="57" fillId="0" borderId="84" xfId="14" applyNumberFormat="1" applyFont="1" applyFill="1" applyBorder="1" applyAlignment="1">
      <alignment horizontal="center" vertical="top"/>
    </xf>
    <xf numFmtId="49" fontId="58" fillId="0" borderId="84" xfId="14" applyNumberFormat="1" applyFont="1" applyFill="1" applyBorder="1" applyAlignment="1">
      <alignment horizontal="center" vertical="top"/>
    </xf>
    <xf numFmtId="49" fontId="58" fillId="0" borderId="99" xfId="14" applyNumberFormat="1" applyFont="1" applyFill="1" applyBorder="1" applyAlignment="1">
      <alignment horizontal="center" vertical="top"/>
    </xf>
    <xf numFmtId="0" fontId="57" fillId="0" borderId="43" xfId="14" applyFont="1" applyFill="1" applyBorder="1" applyAlignment="1">
      <alignment horizontal="left" vertical="top" wrapText="1"/>
    </xf>
    <xf numFmtId="0" fontId="57" fillId="0" borderId="113" xfId="14" applyFont="1" applyFill="1" applyBorder="1" applyAlignment="1">
      <alignment horizontal="center" vertical="center"/>
    </xf>
    <xf numFmtId="0" fontId="25" fillId="0" borderId="43" xfId="5" applyFont="1" applyFill="1" applyBorder="1" applyAlignment="1">
      <alignment horizontal="left" vertical="center"/>
    </xf>
    <xf numFmtId="0" fontId="56" fillId="0" borderId="43" xfId="5" applyFont="1" applyFill="1" applyBorder="1" applyAlignment="1">
      <alignment horizontal="left" vertical="center"/>
    </xf>
    <xf numFmtId="0" fontId="57" fillId="0" borderId="66" xfId="14" applyFont="1" applyFill="1" applyBorder="1" applyAlignment="1">
      <alignment vertical="top" wrapText="1"/>
    </xf>
    <xf numFmtId="0" fontId="58" fillId="0" borderId="66" xfId="14" applyFont="1" applyFill="1" applyBorder="1" applyAlignment="1">
      <alignment vertical="top" wrapText="1"/>
    </xf>
    <xf numFmtId="0" fontId="28" fillId="0" borderId="97" xfId="5" applyFont="1" applyBorder="1" applyAlignment="1">
      <alignment horizontal="center" vertical="top"/>
    </xf>
    <xf numFmtId="0" fontId="25" fillId="0" borderId="0" xfId="5" applyFill="1" applyAlignment="1">
      <alignment vertical="center"/>
    </xf>
    <xf numFmtId="0" fontId="25" fillId="0" borderId="0" xfId="5" applyFill="1" applyBorder="1" applyAlignment="1">
      <alignment vertical="center"/>
    </xf>
    <xf numFmtId="0" fontId="47" fillId="0" borderId="92" xfId="5" applyFont="1" applyFill="1" applyBorder="1" applyAlignment="1">
      <alignment horizontal="left" vertical="center"/>
    </xf>
    <xf numFmtId="0" fontId="44" fillId="0" borderId="95" xfId="5" applyFont="1" applyFill="1" applyBorder="1" applyAlignment="1">
      <alignment horizontal="left"/>
    </xf>
    <xf numFmtId="0" fontId="58" fillId="0" borderId="75" xfId="14" applyFont="1" applyFill="1" applyBorder="1" applyAlignment="1">
      <alignment horizontal="center" vertical="center" wrapText="1"/>
    </xf>
    <xf numFmtId="0" fontId="25" fillId="0" borderId="0" xfId="5" applyFill="1" applyBorder="1" applyAlignment="1">
      <alignment vertical="center"/>
    </xf>
    <xf numFmtId="0" fontId="41" fillId="0" borderId="90" xfId="5" applyFont="1" applyFill="1" applyBorder="1" applyAlignment="1">
      <alignment vertical="center"/>
    </xf>
    <xf numFmtId="0" fontId="25" fillId="0" borderId="91" xfId="5" applyFill="1" applyBorder="1" applyAlignment="1">
      <alignment vertical="center"/>
    </xf>
    <xf numFmtId="0" fontId="25" fillId="6" borderId="0" xfId="5" applyFill="1" applyAlignment="1">
      <alignment vertical="center"/>
    </xf>
    <xf numFmtId="0" fontId="44" fillId="6" borderId="0" xfId="5" applyFont="1" applyFill="1" applyBorder="1" applyAlignment="1">
      <alignment horizontal="left"/>
    </xf>
    <xf numFmtId="0" fontId="44" fillId="6" borderId="93" xfId="5" applyFont="1" applyFill="1" applyBorder="1" applyAlignment="1">
      <alignment horizontal="left" vertical="center"/>
    </xf>
    <xf numFmtId="0" fontId="47" fillId="6" borderId="93" xfId="5" applyFont="1" applyFill="1" applyBorder="1" applyAlignment="1">
      <alignment horizontal="left" vertical="center"/>
    </xf>
    <xf numFmtId="0" fontId="48" fillId="6" borderId="93" xfId="5" applyFont="1" applyFill="1" applyBorder="1" applyAlignment="1">
      <alignment horizontal="left" vertical="center"/>
    </xf>
    <xf numFmtId="0" fontId="47" fillId="6" borderId="94" xfId="5" applyFont="1" applyFill="1" applyBorder="1" applyAlignment="1">
      <alignment horizontal="left" vertical="center"/>
    </xf>
    <xf numFmtId="0" fontId="44" fillId="6" borderId="92" xfId="5" applyFont="1" applyFill="1" applyBorder="1" applyAlignment="1">
      <alignment horizontal="left" vertical="center"/>
    </xf>
    <xf numFmtId="0" fontId="48" fillId="6" borderId="0" xfId="5" applyFont="1" applyFill="1" applyBorder="1" applyAlignment="1">
      <alignment horizontal="left"/>
    </xf>
    <xf numFmtId="0" fontId="47" fillId="6" borderId="0" xfId="5" applyFont="1" applyFill="1" applyBorder="1" applyAlignment="1">
      <alignment horizontal="left" vertical="center"/>
    </xf>
    <xf numFmtId="0" fontId="48" fillId="6" borderId="0" xfId="5" applyFont="1" applyFill="1" applyBorder="1" applyAlignment="1">
      <alignment horizontal="left" vertical="center"/>
    </xf>
    <xf numFmtId="0" fontId="50" fillId="6" borderId="0" xfId="5" applyFont="1" applyFill="1" applyBorder="1" applyAlignment="1">
      <alignment horizontal="center" vertical="center"/>
    </xf>
    <xf numFmtId="0" fontId="70" fillId="6" borderId="97" xfId="5" applyFont="1" applyFill="1" applyBorder="1" applyAlignment="1">
      <alignment horizontal="left"/>
    </xf>
    <xf numFmtId="0" fontId="47" fillId="6" borderId="97" xfId="5" applyFont="1" applyFill="1" applyBorder="1" applyAlignment="1">
      <alignment horizontal="left" vertical="center"/>
    </xf>
    <xf numFmtId="0" fontId="48" fillId="6" borderId="97" xfId="5" applyFont="1" applyFill="1" applyBorder="1" applyAlignment="1">
      <alignment horizontal="left" vertical="center"/>
    </xf>
    <xf numFmtId="0" fontId="44" fillId="6" borderId="95" xfId="5" applyFont="1" applyFill="1" applyBorder="1" applyAlignment="1">
      <alignment vertical="center"/>
    </xf>
    <xf numFmtId="0" fontId="48" fillId="6" borderId="0" xfId="5" applyFont="1" applyFill="1" applyBorder="1" applyAlignment="1">
      <alignment horizontal="center" vertical="center"/>
    </xf>
    <xf numFmtId="0" fontId="54" fillId="0" borderId="95" xfId="5" applyFont="1" applyFill="1" applyBorder="1" applyAlignment="1">
      <alignment horizontal="left" vertical="center"/>
    </xf>
    <xf numFmtId="0" fontId="28" fillId="0" borderId="97" xfId="5" applyFont="1" applyFill="1" applyBorder="1" applyAlignment="1">
      <alignment horizontal="center" vertical="top"/>
    </xf>
    <xf numFmtId="0" fontId="41" fillId="0" borderId="29" xfId="5" applyFont="1" applyFill="1" applyBorder="1" applyAlignment="1">
      <alignment horizontal="left" vertical="center"/>
    </xf>
    <xf numFmtId="0" fontId="48" fillId="0" borderId="95" xfId="5" applyFont="1" applyFill="1" applyBorder="1" applyAlignment="1">
      <alignment horizontal="left" vertical="center"/>
    </xf>
    <xf numFmtId="0" fontId="44" fillId="0" borderId="91" xfId="5" applyFont="1" applyFill="1" applyBorder="1" applyAlignment="1">
      <alignment horizontal="left" vertical="center"/>
    </xf>
    <xf numFmtId="0" fontId="48" fillId="0" borderId="91" xfId="5" applyFont="1" applyFill="1" applyBorder="1" applyAlignment="1">
      <alignment horizontal="left" vertical="center"/>
    </xf>
    <xf numFmtId="0" fontId="41" fillId="6" borderId="0" xfId="5" applyFont="1" applyFill="1" applyBorder="1" applyAlignment="1">
      <alignment vertical="center"/>
    </xf>
    <xf numFmtId="0" fontId="25" fillId="6" borderId="0" xfId="5" applyFill="1" applyBorder="1" applyAlignment="1">
      <alignment vertical="center"/>
    </xf>
    <xf numFmtId="0" fontId="56" fillId="0" borderId="67" xfId="14" applyFont="1" applyFill="1" applyBorder="1" applyAlignment="1">
      <alignment horizontal="right" vertical="center" wrapText="1"/>
    </xf>
    <xf numFmtId="0" fontId="58" fillId="0" borderId="106" xfId="14" applyFont="1" applyFill="1" applyBorder="1" applyAlignment="1">
      <alignment horizontal="left" vertical="top" wrapText="1"/>
    </xf>
    <xf numFmtId="0" fontId="57" fillId="0" borderId="105" xfId="14" applyFont="1" applyFill="1" applyBorder="1" applyAlignment="1">
      <alignment horizontal="left" vertical="top" wrapText="1"/>
    </xf>
    <xf numFmtId="0" fontId="59" fillId="0" borderId="112" xfId="14" applyFont="1" applyFill="1" applyBorder="1" applyAlignment="1">
      <alignment horizontal="center" wrapText="1"/>
    </xf>
    <xf numFmtId="49" fontId="57" fillId="0" borderId="108" xfId="14" applyNumberFormat="1" applyFont="1" applyFill="1" applyBorder="1" applyAlignment="1">
      <alignment horizontal="center" vertical="top"/>
    </xf>
    <xf numFmtId="49" fontId="57" fillId="0" borderId="134" xfId="14" applyNumberFormat="1" applyFont="1" applyFill="1" applyBorder="1" applyAlignment="1">
      <alignment horizontal="center" vertical="top"/>
    </xf>
    <xf numFmtId="0" fontId="57" fillId="0" borderId="72" xfId="14" applyFont="1" applyFill="1" applyBorder="1" applyAlignment="1">
      <alignment horizontal="left" vertical="top" wrapText="1"/>
    </xf>
    <xf numFmtId="171" fontId="56" fillId="0" borderId="109" xfId="14" applyNumberFormat="1" applyFont="1" applyFill="1" applyBorder="1" applyAlignment="1">
      <alignment horizontal="right" vertical="center"/>
    </xf>
    <xf numFmtId="171" fontId="56" fillId="0" borderId="89" xfId="14" applyNumberFormat="1" applyFont="1" applyFill="1" applyBorder="1" applyAlignment="1">
      <alignment horizontal="right" vertical="center"/>
    </xf>
    <xf numFmtId="171" fontId="56" fillId="0" borderId="102" xfId="14" applyNumberFormat="1" applyFont="1" applyFill="1" applyBorder="1" applyAlignment="1">
      <alignment horizontal="right" vertical="center"/>
    </xf>
    <xf numFmtId="0" fontId="58" fillId="0" borderId="104" xfId="14" applyFont="1" applyFill="1" applyBorder="1" applyAlignment="1">
      <alignment horizontal="center" vertical="center" wrapText="1"/>
    </xf>
    <xf numFmtId="0" fontId="58" fillId="0" borderId="84" xfId="14" applyFont="1" applyFill="1" applyBorder="1" applyAlignment="1">
      <alignment horizontal="center" vertical="center" wrapText="1"/>
    </xf>
    <xf numFmtId="0" fontId="58" fillId="0" borderId="66" xfId="14" applyFont="1" applyFill="1" applyBorder="1" applyAlignment="1">
      <alignment horizontal="right" vertical="top" wrapText="1"/>
    </xf>
    <xf numFmtId="171" fontId="56" fillId="0" borderId="43" xfId="14" applyNumberFormat="1" applyFont="1" applyFill="1" applyBorder="1" applyAlignment="1">
      <alignment horizontal="right" vertical="center"/>
    </xf>
    <xf numFmtId="171" fontId="56" fillId="0" borderId="88" xfId="14" applyNumberFormat="1" applyFont="1" applyFill="1" applyBorder="1" applyAlignment="1">
      <alignment horizontal="right" vertical="center"/>
    </xf>
    <xf numFmtId="171" fontId="56" fillId="0" borderId="73" xfId="14" applyNumberFormat="1" applyFont="1" applyFill="1" applyBorder="1" applyAlignment="1">
      <alignment horizontal="right" vertical="center"/>
    </xf>
    <xf numFmtId="171" fontId="76" fillId="0" borderId="43" xfId="14" applyNumberFormat="1" applyFont="1" applyFill="1" applyBorder="1" applyAlignment="1">
      <alignment horizontal="right" vertical="center"/>
    </xf>
    <xf numFmtId="171" fontId="76" fillId="0" borderId="88" xfId="14" applyNumberFormat="1" applyFont="1" applyFill="1" applyBorder="1" applyAlignment="1">
      <alignment horizontal="right" vertical="center"/>
    </xf>
    <xf numFmtId="171" fontId="76" fillId="0" borderId="89" xfId="14" applyNumberFormat="1" applyFont="1" applyFill="1" applyBorder="1" applyAlignment="1">
      <alignment horizontal="right" vertical="center"/>
    </xf>
    <xf numFmtId="171" fontId="76" fillId="0" borderId="102" xfId="14" applyNumberFormat="1" applyFont="1" applyFill="1" applyBorder="1" applyAlignment="1">
      <alignment horizontal="right" vertical="center"/>
    </xf>
    <xf numFmtId="0" fontId="58" fillId="0" borderId="43" xfId="14" applyFont="1" applyFill="1" applyBorder="1" applyAlignment="1">
      <alignment horizontal="left" vertical="top" wrapText="1"/>
    </xf>
    <xf numFmtId="0" fontId="57" fillId="0" borderId="66" xfId="14" applyFont="1" applyFill="1" applyBorder="1" applyAlignment="1">
      <alignment horizontal="right" vertical="top" wrapText="1"/>
    </xf>
    <xf numFmtId="0" fontId="57" fillId="0" borderId="115" xfId="14" applyFont="1" applyFill="1" applyBorder="1" applyAlignment="1">
      <alignment horizontal="left" vertical="top" wrapText="1"/>
    </xf>
    <xf numFmtId="0" fontId="57" fillId="0" borderId="84" xfId="14" applyFont="1" applyFill="1" applyBorder="1" applyAlignment="1">
      <alignment horizontal="left" vertical="top" wrapText="1"/>
    </xf>
    <xf numFmtId="49" fontId="57" fillId="0" borderId="71" xfId="14" applyNumberFormat="1" applyFont="1" applyFill="1" applyBorder="1" applyAlignment="1">
      <alignment horizontal="center" vertical="top"/>
    </xf>
    <xf numFmtId="0" fontId="58" fillId="0" borderId="115" xfId="14" applyFont="1" applyFill="1" applyBorder="1" applyAlignment="1">
      <alignment horizontal="left" vertical="top" wrapText="1"/>
    </xf>
    <xf numFmtId="0" fontId="58" fillId="0" borderId="84" xfId="14" applyFont="1" applyFill="1" applyBorder="1" applyAlignment="1">
      <alignment horizontal="left" vertical="top" wrapText="1"/>
    </xf>
    <xf numFmtId="49" fontId="58" fillId="0" borderId="71" xfId="14" applyNumberFormat="1" applyFont="1" applyFill="1" applyBorder="1" applyAlignment="1">
      <alignment horizontal="center" vertical="top"/>
    </xf>
    <xf numFmtId="171" fontId="56" fillId="0" borderId="99" xfId="14" applyNumberFormat="1" applyFont="1" applyFill="1" applyBorder="1" applyAlignment="1">
      <alignment horizontal="right" vertical="center"/>
    </xf>
    <xf numFmtId="171" fontId="76" fillId="0" borderId="116" xfId="14" applyNumberFormat="1" applyFont="1" applyFill="1" applyBorder="1" applyAlignment="1">
      <alignment horizontal="right" vertical="center"/>
    </xf>
    <xf numFmtId="0" fontId="57" fillId="0" borderId="72" xfId="14" applyFont="1" applyFill="1" applyBorder="1" applyAlignment="1">
      <alignment horizontal="right" vertical="top" wrapText="1"/>
    </xf>
    <xf numFmtId="0" fontId="57" fillId="0" borderId="106" xfId="14" applyFont="1" applyFill="1" applyBorder="1" applyAlignment="1">
      <alignment horizontal="left" vertical="top" wrapText="1"/>
    </xf>
    <xf numFmtId="0" fontId="58" fillId="0" borderId="70" xfId="14" applyFont="1" applyFill="1" applyBorder="1" applyAlignment="1">
      <alignment horizontal="right" vertical="top" wrapText="1"/>
    </xf>
    <xf numFmtId="0" fontId="57" fillId="0" borderId="70" xfId="14" applyFont="1" applyFill="1" applyBorder="1" applyAlignment="1">
      <alignment horizontal="left" vertical="top" wrapText="1"/>
    </xf>
    <xf numFmtId="0" fontId="58" fillId="0" borderId="70" xfId="14" applyFont="1" applyFill="1" applyBorder="1" applyAlignment="1">
      <alignment horizontal="left" vertical="top" wrapText="1"/>
    </xf>
    <xf numFmtId="0" fontId="58" fillId="0" borderId="66" xfId="14" applyFont="1" applyFill="1" applyBorder="1" applyAlignment="1">
      <alignment horizontal="left" vertical="top" wrapText="1"/>
    </xf>
    <xf numFmtId="0" fontId="58" fillId="0" borderId="43" xfId="5" applyFont="1" applyFill="1" applyBorder="1" applyAlignment="1">
      <alignment horizontal="center" vertical="center" wrapText="1"/>
    </xf>
    <xf numFmtId="0" fontId="59" fillId="0" borderId="66" xfId="5" applyFont="1" applyFill="1" applyBorder="1" applyAlignment="1">
      <alignment horizontal="center" vertical="center" wrapText="1"/>
    </xf>
    <xf numFmtId="0" fontId="59" fillId="0" borderId="43" xfId="5" applyFont="1" applyFill="1" applyBorder="1" applyAlignment="1">
      <alignment horizontal="center" vertical="center" wrapText="1"/>
    </xf>
    <xf numFmtId="0" fontId="58" fillId="0" borderId="89" xfId="14" applyFont="1" applyFill="1" applyBorder="1" applyAlignment="1">
      <alignment horizontal="center" vertical="center" wrapText="1"/>
    </xf>
    <xf numFmtId="0" fontId="56" fillId="0" borderId="87" xfId="5" applyFont="1" applyFill="1" applyBorder="1" applyAlignment="1">
      <alignment horizontal="left" vertical="center"/>
    </xf>
    <xf numFmtId="0" fontId="58" fillId="0" borderId="85" xfId="14" applyFont="1" applyFill="1" applyBorder="1" applyAlignment="1">
      <alignment horizontal="left" vertical="top" wrapText="1"/>
    </xf>
    <xf numFmtId="0" fontId="10" fillId="0" borderId="0" xfId="0" applyFont="1" applyAlignment="1">
      <alignment horizontal="justify" vertical="top" wrapText="1"/>
    </xf>
    <xf numFmtId="0" fontId="4" fillId="0" borderId="0" xfId="0" applyFont="1" applyAlignment="1">
      <alignment horizontal="left" vertical="top"/>
    </xf>
    <xf numFmtId="0" fontId="9" fillId="0" borderId="0" xfId="0" applyFont="1" applyAlignment="1">
      <alignment horizontal="left" vertical="top"/>
    </xf>
    <xf numFmtId="0" fontId="5" fillId="0" borderId="0" xfId="0" applyFont="1" applyAlignment="1">
      <alignment horizontal="justify" vertical="top" wrapText="1"/>
    </xf>
    <xf numFmtId="0" fontId="9" fillId="0" borderId="0" xfId="0" applyFont="1" applyAlignment="1">
      <alignment horizontal="justify" vertical="top"/>
    </xf>
    <xf numFmtId="0" fontId="18" fillId="0" borderId="0" xfId="0" applyFont="1" applyAlignment="1">
      <alignment horizontal="center" vertical="center"/>
    </xf>
    <xf numFmtId="0" fontId="1" fillId="0" borderId="133" xfId="0" applyFont="1" applyBorder="1" applyAlignment="1"/>
    <xf numFmtId="0" fontId="1" fillId="0" borderId="0" xfId="0" applyFont="1" applyAlignment="1"/>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75" xfId="0" applyFont="1" applyBorder="1" applyAlignment="1">
      <alignment horizontal="center"/>
    </xf>
    <xf numFmtId="0" fontId="17" fillId="0" borderId="0" xfId="0" applyFont="1" applyBorder="1" applyAlignment="1">
      <alignment horizontal="center"/>
    </xf>
    <xf numFmtId="0" fontId="17" fillId="0" borderId="77" xfId="0" applyFont="1" applyBorder="1" applyAlignment="1">
      <alignment horizontal="center"/>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6" fillId="0" borderId="75" xfId="0" applyFont="1" applyBorder="1" applyAlignment="1">
      <alignment horizontal="center"/>
    </xf>
    <xf numFmtId="0" fontId="16" fillId="0" borderId="0" xfId="0" applyFont="1" applyBorder="1" applyAlignment="1">
      <alignment horizontal="center"/>
    </xf>
    <xf numFmtId="0" fontId="16" fillId="0" borderId="77" xfId="0" applyFont="1" applyBorder="1" applyAlignment="1">
      <alignment horizontal="center"/>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4" xfId="0" applyFont="1" applyBorder="1" applyAlignment="1">
      <alignment horizontal="center" vertical="center" wrapText="1"/>
    </xf>
    <xf numFmtId="0" fontId="16" fillId="0" borderId="82" xfId="0" applyFont="1" applyBorder="1" applyAlignment="1">
      <alignment horizontal="center"/>
    </xf>
    <xf numFmtId="0" fontId="16" fillId="0" borderId="51" xfId="0" applyFont="1" applyBorder="1" applyAlignment="1">
      <alignment horizontal="center"/>
    </xf>
    <xf numFmtId="0" fontId="16" fillId="0" borderId="81" xfId="0" applyFont="1" applyBorder="1" applyAlignment="1">
      <alignment horizontal="center"/>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7" xfId="0" applyFont="1" applyBorder="1" applyAlignment="1">
      <alignment horizontal="center" vertical="center"/>
    </xf>
    <xf numFmtId="0" fontId="17" fillId="0" borderId="47" xfId="0" applyFont="1" applyBorder="1" applyAlignment="1">
      <alignment horizontal="center" vertical="center"/>
    </xf>
    <xf numFmtId="0" fontId="17" fillId="0" borderId="23" xfId="0" applyFont="1" applyBorder="1" applyAlignment="1">
      <alignment horizontal="center" vertical="center"/>
    </xf>
    <xf numFmtId="0" fontId="17" fillId="0" borderId="4" xfId="0" applyFont="1" applyBorder="1" applyAlignment="1">
      <alignment horizontal="center" vertical="center"/>
    </xf>
    <xf numFmtId="0" fontId="17" fillId="0" borderId="35" xfId="0" applyFont="1" applyBorder="1" applyAlignment="1">
      <alignment horizontal="center" vertical="center"/>
    </xf>
    <xf numFmtId="0" fontId="17" fillId="0" borderId="46" xfId="0" applyFont="1" applyBorder="1" applyAlignment="1">
      <alignment horizontal="center" vertical="center"/>
    </xf>
    <xf numFmtId="0" fontId="34" fillId="0" borderId="82" xfId="0" applyNumberFormat="1" applyFont="1" applyBorder="1" applyAlignment="1">
      <alignment horizontal="center"/>
    </xf>
    <xf numFmtId="0" fontId="35" fillId="0" borderId="81" xfId="0" applyNumberFormat="1" applyFont="1" applyBorder="1" applyAlignment="1">
      <alignment horizontal="center"/>
    </xf>
    <xf numFmtId="0" fontId="16" fillId="0" borderId="84" xfId="0" applyFont="1" applyBorder="1" applyAlignment="1">
      <alignment horizontal="center"/>
    </xf>
    <xf numFmtId="0" fontId="16" fillId="0" borderId="85" xfId="0" applyFont="1" applyBorder="1" applyAlignment="1">
      <alignment horizontal="center"/>
    </xf>
    <xf numFmtId="0" fontId="17" fillId="0" borderId="19" xfId="0" applyFont="1" applyBorder="1" applyAlignment="1">
      <alignment horizontal="center" vertical="center" wrapText="1"/>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8" xfId="0" applyFont="1" applyBorder="1" applyAlignment="1">
      <alignment vertical="center"/>
    </xf>
    <xf numFmtId="0" fontId="18" fillId="0" borderId="7" xfId="0" applyFont="1" applyBorder="1" applyAlignment="1">
      <alignment vertical="center"/>
    </xf>
    <xf numFmtId="0" fontId="18" fillId="0" borderId="4" xfId="0" applyFont="1" applyBorder="1" applyAlignment="1">
      <alignment horizontal="center" vertical="center"/>
    </xf>
    <xf numFmtId="0" fontId="18" fillId="0" borderId="25"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 xfId="0" applyFont="1" applyBorder="1" applyAlignment="1">
      <alignment vertical="center"/>
    </xf>
    <xf numFmtId="0" fontId="18" fillId="0" borderId="5" xfId="0" applyFont="1" applyBorder="1" applyAlignment="1">
      <alignment vertical="center"/>
    </xf>
    <xf numFmtId="0" fontId="44" fillId="0" borderId="93" xfId="5" applyFont="1" applyFill="1" applyBorder="1" applyAlignment="1">
      <alignment horizontal="left" vertical="top" wrapText="1"/>
    </xf>
    <xf numFmtId="0" fontId="44" fillId="0" borderId="94" xfId="5" applyFont="1" applyFill="1" applyBorder="1" applyAlignment="1">
      <alignment horizontal="left" vertical="top" wrapText="1"/>
    </xf>
    <xf numFmtId="0" fontId="44" fillId="0" borderId="0" xfId="5" applyFont="1" applyFill="1" applyBorder="1" applyAlignment="1">
      <alignment horizontal="left" vertical="top" wrapText="1"/>
    </xf>
    <xf numFmtId="0" fontId="44" fillId="0" borderId="29" xfId="5" applyFont="1" applyFill="1" applyBorder="1" applyAlignment="1">
      <alignment horizontal="left" vertical="top" wrapText="1"/>
    </xf>
    <xf numFmtId="0" fontId="44" fillId="0" borderId="75" xfId="5" applyFont="1" applyFill="1" applyBorder="1" applyAlignment="1">
      <alignment horizontal="center"/>
    </xf>
    <xf numFmtId="0" fontId="44" fillId="0" borderId="0" xfId="5" applyFont="1" applyFill="1" applyBorder="1" applyAlignment="1">
      <alignment horizontal="center"/>
    </xf>
    <xf numFmtId="0" fontId="44" fillId="0" borderId="29" xfId="5" applyFont="1" applyFill="1" applyBorder="1" applyAlignment="1">
      <alignment horizontal="center"/>
    </xf>
    <xf numFmtId="0" fontId="44" fillId="0" borderId="106" xfId="5" applyFont="1" applyFill="1" applyBorder="1" applyAlignment="1">
      <alignment horizontal="center"/>
    </xf>
    <xf numFmtId="0" fontId="44" fillId="0" borderId="97" xfId="5" applyFont="1" applyFill="1" applyBorder="1" applyAlignment="1">
      <alignment horizontal="center"/>
    </xf>
    <xf numFmtId="0" fontId="44" fillId="0" borderId="13" xfId="5" applyFont="1" applyFill="1" applyBorder="1" applyAlignment="1">
      <alignment horizontal="center"/>
    </xf>
    <xf numFmtId="0" fontId="58" fillId="0" borderId="87" xfId="14" applyFont="1" applyFill="1" applyBorder="1" applyAlignment="1">
      <alignment horizontal="center" vertical="center" wrapText="1"/>
    </xf>
    <xf numFmtId="0" fontId="58" fillId="0" borderId="66" xfId="14" applyFont="1" applyFill="1" applyBorder="1" applyAlignment="1">
      <alignment horizontal="left" vertical="top" wrapText="1"/>
    </xf>
    <xf numFmtId="0" fontId="58" fillId="0" borderId="43" xfId="14" applyFont="1" applyFill="1" applyBorder="1" applyAlignment="1">
      <alignment horizontal="left" vertical="top" wrapText="1"/>
    </xf>
    <xf numFmtId="49" fontId="58" fillId="0" borderId="118" xfId="14" applyNumberFormat="1" applyFont="1" applyFill="1" applyBorder="1" applyAlignment="1">
      <alignment horizontal="center" vertical="top"/>
    </xf>
    <xf numFmtId="49" fontId="58" fillId="0" borderId="85" xfId="14" applyNumberFormat="1" applyFont="1" applyFill="1" applyBorder="1" applyAlignment="1">
      <alignment horizontal="center" vertical="top"/>
    </xf>
    <xf numFmtId="171" fontId="76" fillId="0" borderId="43" xfId="14" applyNumberFormat="1" applyFont="1" applyFill="1" applyBorder="1" applyAlignment="1">
      <alignment horizontal="right" vertical="center"/>
    </xf>
    <xf numFmtId="171" fontId="76" fillId="0" borderId="87" xfId="14" applyNumberFormat="1" applyFont="1" applyFill="1" applyBorder="1" applyAlignment="1">
      <alignment horizontal="right" vertical="center"/>
    </xf>
    <xf numFmtId="171" fontId="76" fillId="0" borderId="88" xfId="14" applyNumberFormat="1" applyFont="1" applyFill="1" applyBorder="1" applyAlignment="1">
      <alignment horizontal="right" vertical="center"/>
    </xf>
    <xf numFmtId="171" fontId="76" fillId="0" borderId="89" xfId="14" applyNumberFormat="1" applyFont="1" applyFill="1" applyBorder="1" applyAlignment="1">
      <alignment horizontal="right" vertical="center"/>
    </xf>
    <xf numFmtId="171" fontId="76" fillId="0" borderId="102" xfId="14" applyNumberFormat="1" applyFont="1" applyFill="1" applyBorder="1" applyAlignment="1">
      <alignment horizontal="right" vertical="center"/>
    </xf>
    <xf numFmtId="0" fontId="58" fillId="0" borderId="111" xfId="14" applyFont="1" applyFill="1" applyBorder="1" applyAlignment="1">
      <alignment horizontal="center" vertical="center" wrapText="1"/>
    </xf>
    <xf numFmtId="0" fontId="58" fillId="0" borderId="113" xfId="14" applyFont="1" applyFill="1" applyBorder="1" applyAlignment="1">
      <alignment horizontal="center" vertical="center" wrapText="1"/>
    </xf>
    <xf numFmtId="0" fontId="58" fillId="0" borderId="112" xfId="14" applyFont="1" applyFill="1" applyBorder="1" applyAlignment="1">
      <alignment horizontal="center" vertical="center" wrapText="1"/>
    </xf>
    <xf numFmtId="0" fontId="58" fillId="0" borderId="84" xfId="14" applyFont="1" applyFill="1" applyBorder="1" applyAlignment="1">
      <alignment horizontal="center" vertical="center" wrapText="1"/>
    </xf>
    <xf numFmtId="1" fontId="58" fillId="0" borderId="43" xfId="14" applyNumberFormat="1" applyFont="1" applyFill="1" applyBorder="1" applyAlignment="1">
      <alignment horizontal="center" vertical="center"/>
    </xf>
    <xf numFmtId="0" fontId="58" fillId="0" borderId="117" xfId="14" quotePrefix="1" applyFont="1" applyFill="1" applyBorder="1" applyAlignment="1">
      <alignment horizontal="left" vertical="top" wrapText="1"/>
    </xf>
    <xf numFmtId="0" fontId="58" fillId="0" borderId="70" xfId="14" quotePrefix="1" applyFont="1" applyFill="1" applyBorder="1" applyAlignment="1">
      <alignment horizontal="left" vertical="top" wrapText="1"/>
    </xf>
    <xf numFmtId="0" fontId="58" fillId="0" borderId="116" xfId="14" quotePrefix="1" applyFont="1" applyFill="1" applyBorder="1" applyAlignment="1">
      <alignment horizontal="left" vertical="top" wrapText="1"/>
    </xf>
    <xf numFmtId="0" fontId="58" fillId="0" borderId="71" xfId="14" quotePrefix="1" applyFont="1" applyFill="1" applyBorder="1" applyAlignment="1">
      <alignment horizontal="left" vertical="top" wrapText="1"/>
    </xf>
    <xf numFmtId="0" fontId="57" fillId="0" borderId="117" xfId="14" applyFont="1" applyFill="1" applyBorder="1" applyAlignment="1">
      <alignment horizontal="right" vertical="top" wrapText="1"/>
    </xf>
    <xf numFmtId="0" fontId="57" fillId="0" borderId="70" xfId="14" applyFont="1" applyFill="1" applyBorder="1" applyAlignment="1">
      <alignment horizontal="right" vertical="top" wrapText="1"/>
    </xf>
    <xf numFmtId="0" fontId="57" fillId="0" borderId="116" xfId="14" applyFont="1" applyFill="1" applyBorder="1" applyAlignment="1">
      <alignment horizontal="left" vertical="top" wrapText="1"/>
    </xf>
    <xf numFmtId="0" fontId="57" fillId="0" borderId="71" xfId="14" applyFont="1" applyFill="1" applyBorder="1" applyAlignment="1">
      <alignment horizontal="left" vertical="top" wrapText="1"/>
    </xf>
    <xf numFmtId="49" fontId="57" fillId="0" borderId="118" xfId="14" applyNumberFormat="1" applyFont="1" applyFill="1" applyBorder="1" applyAlignment="1">
      <alignment horizontal="center" vertical="top"/>
    </xf>
    <xf numFmtId="49" fontId="57" fillId="0" borderId="85" xfId="14" applyNumberFormat="1" applyFont="1" applyFill="1" applyBorder="1" applyAlignment="1">
      <alignment horizontal="center" vertical="top"/>
    </xf>
    <xf numFmtId="171" fontId="56" fillId="0" borderId="43" xfId="14" applyNumberFormat="1" applyFont="1" applyFill="1" applyBorder="1" applyAlignment="1">
      <alignment horizontal="right" vertical="center"/>
    </xf>
    <xf numFmtId="171" fontId="56" fillId="0" borderId="87" xfId="14" applyNumberFormat="1" applyFont="1" applyFill="1" applyBorder="1" applyAlignment="1">
      <alignment horizontal="right" vertical="center"/>
    </xf>
    <xf numFmtId="171" fontId="56" fillId="0" borderId="88" xfId="14" applyNumberFormat="1" applyFont="1" applyFill="1" applyBorder="1" applyAlignment="1">
      <alignment horizontal="right" vertical="center"/>
    </xf>
    <xf numFmtId="171" fontId="56" fillId="0" borderId="89" xfId="14" applyNumberFormat="1" applyFont="1" applyFill="1" applyBorder="1" applyAlignment="1">
      <alignment horizontal="right" vertical="center"/>
    </xf>
    <xf numFmtId="171" fontId="56" fillId="0" borderId="102" xfId="14" applyNumberFormat="1" applyFont="1" applyFill="1" applyBorder="1" applyAlignment="1">
      <alignment horizontal="right" vertical="center"/>
    </xf>
    <xf numFmtId="0" fontId="57" fillId="0" borderId="117" xfId="14" applyFont="1" applyFill="1" applyBorder="1" applyAlignment="1">
      <alignment horizontal="left" vertical="top" wrapText="1"/>
    </xf>
    <xf numFmtId="0" fontId="57" fillId="0" borderId="70" xfId="14" applyFont="1" applyFill="1" applyBorder="1" applyAlignment="1">
      <alignment horizontal="left" vertical="top" wrapText="1"/>
    </xf>
    <xf numFmtId="0" fontId="58" fillId="0" borderId="117" xfId="14" applyFont="1" applyFill="1" applyBorder="1" applyAlignment="1">
      <alignment horizontal="left" vertical="top" wrapText="1"/>
    </xf>
    <xf numFmtId="0" fontId="58" fillId="0" borderId="70" xfId="14" applyFont="1" applyFill="1" applyBorder="1" applyAlignment="1">
      <alignment horizontal="left" vertical="top" wrapText="1"/>
    </xf>
    <xf numFmtId="0" fontId="58" fillId="0" borderId="116" xfId="14" applyFont="1" applyFill="1" applyBorder="1" applyAlignment="1">
      <alignment horizontal="left" vertical="top" wrapText="1"/>
    </xf>
    <xf numFmtId="0" fontId="58" fillId="0" borderId="71" xfId="14" applyFont="1" applyFill="1" applyBorder="1" applyAlignment="1">
      <alignment horizontal="left" vertical="top" wrapText="1"/>
    </xf>
    <xf numFmtId="0" fontId="57" fillId="0" borderId="66" xfId="14" applyFont="1" applyFill="1" applyBorder="1" applyAlignment="1">
      <alignment horizontal="right" vertical="top" wrapText="1"/>
    </xf>
    <xf numFmtId="0" fontId="57" fillId="0" borderId="72" xfId="14" applyFont="1" applyFill="1" applyBorder="1" applyAlignment="1">
      <alignment horizontal="right" vertical="top" wrapText="1"/>
    </xf>
    <xf numFmtId="49" fontId="57" fillId="0" borderId="105" xfId="14" applyNumberFormat="1" applyFont="1" applyFill="1" applyBorder="1" applyAlignment="1">
      <alignment horizontal="center" vertical="top"/>
    </xf>
    <xf numFmtId="171" fontId="56" fillId="0" borderId="73" xfId="14" applyNumberFormat="1" applyFont="1" applyFill="1" applyBorder="1" applyAlignment="1">
      <alignment horizontal="right" vertical="center"/>
    </xf>
    <xf numFmtId="171" fontId="56" fillId="0" borderId="108" xfId="14" applyNumberFormat="1" applyFont="1" applyFill="1" applyBorder="1" applyAlignment="1">
      <alignment horizontal="right" vertical="center"/>
    </xf>
    <xf numFmtId="171" fontId="56" fillId="0" borderId="134" xfId="14" applyNumberFormat="1" applyFont="1" applyFill="1" applyBorder="1" applyAlignment="1">
      <alignment horizontal="right" vertical="center"/>
    </xf>
    <xf numFmtId="171" fontId="56" fillId="0" borderId="107" xfId="14" applyNumberFormat="1" applyFont="1" applyFill="1" applyBorder="1" applyAlignment="1">
      <alignment horizontal="right" vertical="center"/>
    </xf>
    <xf numFmtId="0" fontId="57" fillId="0" borderId="115" xfId="14" applyFont="1" applyFill="1" applyBorder="1" applyAlignment="1">
      <alignment horizontal="left" vertical="top" wrapText="1"/>
    </xf>
    <xf numFmtId="0" fontId="57" fillId="0" borderId="84" xfId="14" applyFont="1" applyFill="1" applyBorder="1" applyAlignment="1">
      <alignment horizontal="left" vertical="top" wrapText="1"/>
    </xf>
    <xf numFmtId="0" fontId="58" fillId="0" borderId="70" xfId="14" applyFont="1" applyFill="1" applyBorder="1" applyAlignment="1">
      <alignment horizontal="right" vertical="top" wrapText="1"/>
    </xf>
    <xf numFmtId="0" fontId="58" fillId="0" borderId="66" xfId="14" applyFont="1" applyFill="1" applyBorder="1" applyAlignment="1">
      <alignment horizontal="right" vertical="top" wrapText="1"/>
    </xf>
    <xf numFmtId="49" fontId="57" fillId="0" borderId="116" xfId="14" applyNumberFormat="1" applyFont="1" applyFill="1" applyBorder="1" applyAlignment="1">
      <alignment horizontal="center" vertical="top"/>
    </xf>
    <xf numFmtId="49" fontId="57" fillId="0" borderId="71" xfId="14" applyNumberFormat="1" applyFont="1" applyFill="1" applyBorder="1" applyAlignment="1">
      <alignment horizontal="center" vertical="top"/>
    </xf>
    <xf numFmtId="0" fontId="58" fillId="0" borderId="115" xfId="14" applyFont="1" applyFill="1" applyBorder="1" applyAlignment="1">
      <alignment horizontal="left" vertical="top" wrapText="1"/>
    </xf>
    <xf numFmtId="0" fontId="58" fillId="0" borderId="84" xfId="14" applyFont="1" applyFill="1" applyBorder="1" applyAlignment="1">
      <alignment horizontal="left" vertical="top" wrapText="1"/>
    </xf>
    <xf numFmtId="49" fontId="58" fillId="0" borderId="116" xfId="14" applyNumberFormat="1" applyFont="1" applyFill="1" applyBorder="1" applyAlignment="1">
      <alignment horizontal="center" vertical="top"/>
    </xf>
    <xf numFmtId="49" fontId="58" fillId="0" borderId="71" xfId="14" applyNumberFormat="1" applyFont="1" applyFill="1" applyBorder="1" applyAlignment="1">
      <alignment horizontal="center" vertical="top"/>
    </xf>
    <xf numFmtId="49" fontId="57" fillId="0" borderId="69" xfId="14" applyNumberFormat="1" applyFont="1" applyFill="1" applyBorder="1" applyAlignment="1">
      <alignment horizontal="center" vertical="top"/>
    </xf>
    <xf numFmtId="0" fontId="58" fillId="0" borderId="99" xfId="14" applyFont="1" applyFill="1" applyBorder="1" applyAlignment="1">
      <alignment horizontal="center" vertical="center" wrapText="1"/>
    </xf>
    <xf numFmtId="0" fontId="58" fillId="0" borderId="85" xfId="14" applyFont="1" applyFill="1" applyBorder="1" applyAlignment="1">
      <alignment horizontal="center" vertical="center" wrapText="1"/>
    </xf>
    <xf numFmtId="171" fontId="56" fillId="0" borderId="99" xfId="14" applyNumberFormat="1" applyFont="1" applyFill="1" applyBorder="1" applyAlignment="1">
      <alignment horizontal="right" vertical="center"/>
    </xf>
    <xf numFmtId="171" fontId="56" fillId="0" borderId="85" xfId="14" applyNumberFormat="1" applyFont="1" applyFill="1" applyBorder="1" applyAlignment="1">
      <alignment horizontal="right" vertical="center"/>
    </xf>
    <xf numFmtId="171" fontId="76" fillId="0" borderId="116" xfId="14" applyNumberFormat="1" applyFont="1" applyFill="1" applyBorder="1" applyAlignment="1">
      <alignment horizontal="right" vertical="center"/>
    </xf>
    <xf numFmtId="171" fontId="76" fillId="0" borderId="115" xfId="14" applyNumberFormat="1" applyFont="1" applyFill="1" applyBorder="1" applyAlignment="1">
      <alignment horizontal="right" vertical="center"/>
    </xf>
    <xf numFmtId="0" fontId="58" fillId="0" borderId="87" xfId="14" applyFont="1" applyFill="1" applyBorder="1" applyAlignment="1">
      <alignment horizontal="left" vertical="top" wrapText="1"/>
    </xf>
    <xf numFmtId="0" fontId="58" fillId="0" borderId="88" xfId="14" applyFont="1" applyFill="1" applyBorder="1" applyAlignment="1">
      <alignment horizontal="left" vertical="top" wrapText="1"/>
    </xf>
    <xf numFmtId="0" fontId="58" fillId="0" borderId="89" xfId="14" applyFont="1" applyFill="1" applyBorder="1" applyAlignment="1">
      <alignment horizontal="left" vertical="top" wrapText="1"/>
    </xf>
    <xf numFmtId="0" fontId="25" fillId="0" borderId="43" xfId="14" applyFill="1" applyBorder="1" applyAlignment="1">
      <alignment horizontal="left" vertical="top" wrapText="1"/>
    </xf>
    <xf numFmtId="0" fontId="57" fillId="0" borderId="87" xfId="14" applyFont="1" applyFill="1" applyBorder="1" applyAlignment="1">
      <alignment horizontal="left" vertical="top" wrapText="1"/>
    </xf>
    <xf numFmtId="0" fontId="57" fillId="0" borderId="88" xfId="14" applyFont="1" applyFill="1" applyBorder="1" applyAlignment="1">
      <alignment horizontal="left" vertical="top" wrapText="1"/>
    </xf>
    <xf numFmtId="0" fontId="57" fillId="0" borderId="89" xfId="14" applyFont="1" applyFill="1" applyBorder="1" applyAlignment="1">
      <alignment horizontal="left" vertical="top" wrapText="1"/>
    </xf>
    <xf numFmtId="171" fontId="56" fillId="0" borderId="109" xfId="14" applyNumberFormat="1" applyFont="1" applyFill="1" applyBorder="1" applyAlignment="1">
      <alignment horizontal="right" vertical="center"/>
    </xf>
    <xf numFmtId="171" fontId="56" fillId="0" borderId="84" xfId="14" applyNumberFormat="1" applyFont="1" applyFill="1" applyBorder="1" applyAlignment="1">
      <alignment horizontal="right" vertical="center"/>
    </xf>
    <xf numFmtId="171" fontId="56" fillId="0" borderId="100" xfId="14" applyNumberFormat="1" applyFont="1" applyFill="1" applyBorder="1" applyAlignment="1">
      <alignment horizontal="right" vertical="center"/>
    </xf>
    <xf numFmtId="171" fontId="76" fillId="0" borderId="84" xfId="14" applyNumberFormat="1" applyFont="1" applyFill="1" applyBorder="1" applyAlignment="1">
      <alignment horizontal="right" vertical="center"/>
    </xf>
    <xf numFmtId="171" fontId="76" fillId="0" borderId="85" xfId="14" applyNumberFormat="1" applyFont="1" applyFill="1" applyBorder="1" applyAlignment="1">
      <alignment horizontal="right" vertical="center"/>
    </xf>
    <xf numFmtId="171" fontId="76" fillId="0" borderId="100" xfId="14" applyNumberFormat="1" applyFont="1" applyFill="1" applyBorder="1" applyAlignment="1">
      <alignment horizontal="right" vertical="center"/>
    </xf>
    <xf numFmtId="0" fontId="58" fillId="0" borderId="88" xfId="14" applyFont="1" applyFill="1" applyBorder="1" applyAlignment="1">
      <alignment horizontal="center" vertical="center" wrapText="1"/>
    </xf>
    <xf numFmtId="0" fontId="58" fillId="0" borderId="72" xfId="14" applyFont="1" applyFill="1" applyBorder="1" applyAlignment="1">
      <alignment horizontal="right" vertical="top" wrapText="1"/>
    </xf>
    <xf numFmtId="0" fontId="58" fillId="0" borderId="69" xfId="14" applyFont="1" applyFill="1" applyBorder="1" applyAlignment="1">
      <alignment horizontal="left" vertical="top" wrapText="1"/>
    </xf>
    <xf numFmtId="49" fontId="58" fillId="0" borderId="105" xfId="14" applyNumberFormat="1" applyFont="1" applyFill="1" applyBorder="1" applyAlignment="1">
      <alignment horizontal="center" vertical="top"/>
    </xf>
    <xf numFmtId="0" fontId="9" fillId="0" borderId="0" xfId="0" applyFont="1" applyAlignment="1">
      <alignment horizontal="left" vertical="top"/>
    </xf>
    <xf numFmtId="0" fontId="4" fillId="0" borderId="0" xfId="0" applyFont="1" applyAlignment="1">
      <alignment horizontal="left" vertical="top"/>
    </xf>
    <xf numFmtId="0" fontId="3" fillId="0" borderId="130" xfId="0" applyFont="1" applyBorder="1" applyAlignment="1">
      <alignment horizontal="left" vertical="center" wrapText="1"/>
    </xf>
    <xf numFmtId="0" fontId="18" fillId="0" borderId="130" xfId="0" applyFont="1" applyBorder="1" applyAlignment="1">
      <alignment horizontal="left" vertical="center" wrapText="1"/>
    </xf>
    <xf numFmtId="3" fontId="18" fillId="0" borderId="130" xfId="0" applyNumberFormat="1" applyFont="1" applyBorder="1" applyAlignment="1">
      <alignment horizontal="right" vertical="center"/>
    </xf>
    <xf numFmtId="3" fontId="18" fillId="2" borderId="130" xfId="0" applyNumberFormat="1" applyFont="1" applyFill="1" applyBorder="1" applyAlignment="1">
      <alignment horizontal="right" vertical="center"/>
    </xf>
    <xf numFmtId="0" fontId="17" fillId="0" borderId="130" xfId="0" applyFont="1" applyBorder="1" applyAlignment="1">
      <alignment horizontal="left" vertical="center" wrapText="1"/>
    </xf>
    <xf numFmtId="0" fontId="19" fillId="0" borderId="130" xfId="0" applyFont="1" applyBorder="1" applyAlignment="1">
      <alignment horizontal="left" vertical="center" wrapText="1"/>
    </xf>
    <xf numFmtId="3" fontId="18" fillId="0" borderId="130" xfId="0" applyNumberFormat="1" applyFont="1" applyBorder="1" applyAlignment="1">
      <alignment horizontal="right" vertical="center" wrapText="1"/>
    </xf>
    <xf numFmtId="0" fontId="18" fillId="0" borderId="101" xfId="0" applyFont="1" applyBorder="1" applyAlignment="1">
      <alignment horizontal="left" vertical="center" wrapText="1"/>
    </xf>
    <xf numFmtId="0" fontId="18" fillId="0" borderId="88" xfId="0" applyFont="1" applyBorder="1" applyAlignment="1">
      <alignment horizontal="left" vertical="center" wrapText="1"/>
    </xf>
    <xf numFmtId="0" fontId="18" fillId="0" borderId="102" xfId="0" applyFont="1" applyBorder="1" applyAlignment="1">
      <alignment horizontal="left" vertical="center" wrapText="1"/>
    </xf>
    <xf numFmtId="0" fontId="18" fillId="0" borderId="121" xfId="0" applyFont="1" applyBorder="1" applyAlignment="1">
      <alignment horizontal="left" vertical="center" wrapText="1"/>
    </xf>
    <xf numFmtId="0" fontId="18" fillId="0" borderId="134" xfId="0" applyFont="1" applyBorder="1" applyAlignment="1">
      <alignment horizontal="left" vertical="center" wrapText="1"/>
    </xf>
    <xf numFmtId="0" fontId="18" fillId="0" borderId="107" xfId="0" applyFont="1" applyBorder="1" applyAlignment="1">
      <alignment horizontal="left" vertical="center" wrapText="1"/>
    </xf>
    <xf numFmtId="3" fontId="18" fillId="0" borderId="125" xfId="0" applyNumberFormat="1" applyFont="1" applyBorder="1" applyAlignment="1">
      <alignment horizontal="right" vertical="center" wrapText="1"/>
    </xf>
    <xf numFmtId="0" fontId="17" fillId="0" borderId="96" xfId="0" applyFont="1" applyBorder="1" applyAlignment="1">
      <alignment horizontal="left" vertical="center" wrapText="1"/>
    </xf>
    <xf numFmtId="0" fontId="17" fillId="0" borderId="97" xfId="0" applyFont="1" applyBorder="1" applyAlignment="1">
      <alignment horizontal="left" vertical="center" wrapText="1"/>
    </xf>
    <xf numFmtId="0" fontId="17" fillId="0" borderId="13" xfId="0" applyFont="1" applyBorder="1" applyAlignment="1">
      <alignment horizontal="left" vertical="center" wrapText="1"/>
    </xf>
    <xf numFmtId="3" fontId="18" fillId="0" borderId="101" xfId="0" applyNumberFormat="1" applyFont="1" applyBorder="1" applyAlignment="1">
      <alignment horizontal="right" vertical="center" wrapText="1"/>
    </xf>
    <xf numFmtId="3" fontId="18" fillId="0" borderId="88" xfId="0" applyNumberFormat="1" applyFont="1" applyBorder="1" applyAlignment="1">
      <alignment horizontal="right" vertical="center" wrapText="1"/>
    </xf>
    <xf numFmtId="3" fontId="18" fillId="0" borderId="102" xfId="0" applyNumberFormat="1" applyFont="1" applyBorder="1" applyAlignment="1">
      <alignment horizontal="right" vertical="center" wrapText="1"/>
    </xf>
    <xf numFmtId="0" fontId="38" fillId="0" borderId="0" xfId="0" applyFont="1" applyAlignment="1">
      <alignment horizontal="left" vertical="top"/>
    </xf>
    <xf numFmtId="0" fontId="18" fillId="0" borderId="126" xfId="0" applyFont="1" applyBorder="1" applyAlignment="1">
      <alignment horizontal="left" vertical="center" wrapText="1"/>
    </xf>
    <xf numFmtId="0" fontId="17" fillId="0" borderId="37" xfId="0" applyFont="1" applyBorder="1" applyAlignment="1">
      <alignment horizontal="center" vertical="center"/>
    </xf>
    <xf numFmtId="3" fontId="17" fillId="0" borderId="101" xfId="0" applyNumberFormat="1" applyFont="1" applyBorder="1" applyAlignment="1">
      <alignment horizontal="right" vertical="center" wrapText="1"/>
    </xf>
    <xf numFmtId="3" fontId="17" fillId="0" borderId="88" xfId="0" applyNumberFormat="1" applyFont="1" applyBorder="1" applyAlignment="1">
      <alignment horizontal="right" vertical="center" wrapText="1"/>
    </xf>
    <xf numFmtId="3" fontId="17" fillId="0" borderId="102" xfId="0" applyNumberFormat="1" applyFont="1" applyBorder="1" applyAlignment="1">
      <alignment horizontal="right" vertical="center" wrapText="1"/>
    </xf>
    <xf numFmtId="3" fontId="18" fillId="0" borderId="130" xfId="0" applyNumberFormat="1" applyFont="1" applyFill="1" applyBorder="1" applyAlignment="1">
      <alignment horizontal="right" vertical="center"/>
    </xf>
    <xf numFmtId="0" fontId="17" fillId="0" borderId="129" xfId="0" applyFont="1" applyBorder="1" applyAlignment="1">
      <alignment horizontal="left" vertical="center" wrapText="1"/>
    </xf>
    <xf numFmtId="3" fontId="18" fillId="2" borderId="129" xfId="0" applyNumberFormat="1" applyFont="1" applyFill="1" applyBorder="1" applyAlignment="1">
      <alignment horizontal="right" vertical="center" wrapText="1"/>
    </xf>
    <xf numFmtId="0" fontId="18" fillId="0" borderId="130" xfId="0" applyFont="1" applyBorder="1" applyAlignment="1">
      <alignment horizontal="left" vertical="center"/>
    </xf>
    <xf numFmtId="3" fontId="17" fillId="0" borderId="130" xfId="0" applyNumberFormat="1" applyFont="1" applyBorder="1" applyAlignment="1">
      <alignment horizontal="right" vertical="center" wrapText="1"/>
    </xf>
    <xf numFmtId="3" fontId="18" fillId="0" borderId="130" xfId="0" applyNumberFormat="1" applyFont="1" applyFill="1" applyBorder="1" applyAlignment="1">
      <alignment horizontal="right" vertical="center" wrapText="1"/>
    </xf>
    <xf numFmtId="0" fontId="18" fillId="0" borderId="90" xfId="0" applyFont="1" applyBorder="1" applyAlignment="1">
      <alignment horizontal="left" vertical="center"/>
    </xf>
    <xf numFmtId="0" fontId="18" fillId="0" borderId="91" xfId="0" applyFont="1" applyBorder="1" applyAlignment="1">
      <alignment horizontal="left" vertical="center"/>
    </xf>
    <xf numFmtId="0" fontId="18" fillId="0" borderId="17" xfId="0" applyFont="1" applyBorder="1" applyAlignment="1">
      <alignment horizontal="left" vertical="center"/>
    </xf>
    <xf numFmtId="0" fontId="17" fillId="0" borderId="128" xfId="0" applyFont="1" applyBorder="1" applyAlignment="1">
      <alignment horizontal="left" vertical="center" wrapText="1"/>
    </xf>
    <xf numFmtId="3" fontId="18" fillId="0" borderId="128" xfId="0" applyNumberFormat="1" applyFont="1" applyFill="1" applyBorder="1" applyAlignment="1">
      <alignment horizontal="right" vertical="center" wrapText="1"/>
    </xf>
    <xf numFmtId="3" fontId="18" fillId="0" borderId="128" xfId="0" applyNumberFormat="1" applyFont="1" applyFill="1" applyBorder="1" applyAlignment="1">
      <alignment horizontal="right" vertical="center"/>
    </xf>
    <xf numFmtId="0" fontId="17" fillId="0" borderId="121" xfId="0" applyFont="1" applyFill="1" applyBorder="1" applyAlignment="1">
      <alignment horizontal="left" vertical="center" wrapText="1"/>
    </xf>
    <xf numFmtId="0" fontId="17" fillId="0" borderId="134" xfId="0" applyFont="1" applyFill="1" applyBorder="1" applyAlignment="1">
      <alignment horizontal="left" vertical="center" wrapText="1"/>
    </xf>
    <xf numFmtId="0" fontId="17" fillId="0" borderId="107" xfId="0" applyFont="1" applyFill="1" applyBorder="1" applyAlignment="1">
      <alignment horizontal="left" vertical="center" wrapText="1"/>
    </xf>
    <xf numFmtId="175" fontId="18" fillId="0" borderId="129" xfId="0" applyNumberFormat="1" applyFont="1" applyFill="1" applyBorder="1" applyAlignment="1">
      <alignment horizontal="right" vertical="center"/>
    </xf>
    <xf numFmtId="9" fontId="18" fillId="0" borderId="121" xfId="1" applyFont="1" applyFill="1" applyBorder="1" applyAlignment="1">
      <alignment horizontal="right" vertical="center"/>
    </xf>
    <xf numFmtId="9" fontId="18" fillId="0" borderId="134" xfId="1" applyFont="1" applyFill="1" applyBorder="1" applyAlignment="1">
      <alignment horizontal="right" vertical="center"/>
    </xf>
    <xf numFmtId="9" fontId="18" fillId="0" borderId="107" xfId="1" applyFont="1" applyFill="1" applyBorder="1" applyAlignment="1">
      <alignment horizontal="right" vertical="center"/>
    </xf>
    <xf numFmtId="0" fontId="4" fillId="0" borderId="0" xfId="0" applyFont="1" applyFill="1" applyAlignment="1">
      <alignment horizontal="justify" vertical="top" wrapText="1"/>
    </xf>
    <xf numFmtId="0" fontId="17" fillId="0" borderId="37" xfId="0" applyFont="1" applyFill="1" applyBorder="1" applyAlignment="1">
      <alignment horizontal="center" vertical="center" wrapText="1"/>
    </xf>
    <xf numFmtId="0" fontId="1" fillId="0" borderId="128" xfId="0" applyFont="1" applyFill="1" applyBorder="1" applyAlignment="1">
      <alignment horizontal="center" vertical="center" wrapText="1"/>
    </xf>
    <xf numFmtId="0" fontId="18" fillId="0" borderId="128" xfId="0" applyFont="1" applyFill="1" applyBorder="1" applyAlignment="1">
      <alignment horizontal="center" vertical="center" wrapText="1"/>
    </xf>
    <xf numFmtId="175" fontId="18" fillId="0" borderId="128" xfId="0" applyNumberFormat="1" applyFont="1" applyFill="1" applyBorder="1" applyAlignment="1">
      <alignment horizontal="right" vertical="center"/>
    </xf>
    <xf numFmtId="10" fontId="18" fillId="0" borderId="128" xfId="0" applyNumberFormat="1" applyFont="1" applyFill="1" applyBorder="1" applyAlignment="1">
      <alignment horizontal="right" vertical="center"/>
    </xf>
    <xf numFmtId="0" fontId="1" fillId="0" borderId="130" xfId="0" applyFont="1" applyFill="1" applyBorder="1" applyAlignment="1">
      <alignment horizontal="center" vertical="center" wrapText="1"/>
    </xf>
    <xf numFmtId="0" fontId="18" fillId="0" borderId="130" xfId="0" applyFont="1" applyFill="1" applyBorder="1" applyAlignment="1">
      <alignment horizontal="center" vertical="center" wrapText="1"/>
    </xf>
    <xf numFmtId="175" fontId="18" fillId="0" borderId="130" xfId="0" applyNumberFormat="1" applyFont="1" applyFill="1" applyBorder="1" applyAlignment="1">
      <alignment horizontal="right" vertical="center"/>
    </xf>
    <xf numFmtId="10" fontId="18" fillId="0" borderId="130" xfId="1" applyNumberFormat="1" applyFont="1" applyFill="1" applyBorder="1" applyAlignment="1">
      <alignment horizontal="right" vertical="center"/>
    </xf>
    <xf numFmtId="10" fontId="18" fillId="0" borderId="130" xfId="0" applyNumberFormat="1" applyFont="1" applyFill="1" applyBorder="1" applyAlignment="1">
      <alignment horizontal="right" vertical="center"/>
    </xf>
    <xf numFmtId="0" fontId="18" fillId="0" borderId="130" xfId="0" applyFont="1" applyFill="1" applyBorder="1" applyAlignment="1">
      <alignment horizontal="right" vertical="center"/>
    </xf>
    <xf numFmtId="3" fontId="18" fillId="2" borderId="128" xfId="0" applyNumberFormat="1" applyFont="1" applyFill="1" applyBorder="1" applyAlignment="1">
      <alignment horizontal="right" vertical="center"/>
    </xf>
    <xf numFmtId="0" fontId="17" fillId="0" borderId="126" xfId="0" applyFont="1" applyBorder="1" applyAlignment="1">
      <alignment horizontal="left" vertical="center" wrapText="1"/>
    </xf>
    <xf numFmtId="3" fontId="18" fillId="2" borderId="126" xfId="0" applyNumberFormat="1" applyFont="1" applyFill="1" applyBorder="1" applyAlignment="1">
      <alignment horizontal="right" vertical="center" wrapText="1"/>
    </xf>
    <xf numFmtId="0" fontId="17" fillId="0" borderId="92"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96" xfId="0" applyFont="1" applyBorder="1" applyAlignment="1">
      <alignment horizontal="center" vertical="center" wrapText="1"/>
    </xf>
    <xf numFmtId="0" fontId="17" fillId="0" borderId="9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37" xfId="0" applyFont="1" applyBorder="1" applyAlignment="1">
      <alignment horizontal="center" vertical="center" wrapText="1"/>
    </xf>
    <xf numFmtId="0" fontId="6" fillId="0" borderId="0" xfId="0" applyFont="1" applyAlignment="1">
      <alignment horizontal="left" vertical="top"/>
    </xf>
    <xf numFmtId="0" fontId="8" fillId="0" borderId="0" xfId="0" applyFont="1" applyAlignment="1">
      <alignment horizontal="left" vertical="top"/>
    </xf>
    <xf numFmtId="3" fontId="18" fillId="4" borderId="130" xfId="0" applyNumberFormat="1" applyFont="1" applyFill="1" applyBorder="1" applyAlignment="1">
      <alignment horizontal="right" vertical="center" wrapText="1"/>
    </xf>
    <xf numFmtId="3" fontId="18" fillId="2" borderId="125" xfId="0" applyNumberFormat="1" applyFont="1" applyFill="1" applyBorder="1" applyAlignment="1">
      <alignment horizontal="right" vertical="center" wrapText="1"/>
    </xf>
    <xf numFmtId="0" fontId="38" fillId="0" borderId="0" xfId="0" applyFont="1" applyAlignment="1">
      <alignment horizontal="left"/>
    </xf>
    <xf numFmtId="0" fontId="4" fillId="0" borderId="0" xfId="0" applyFont="1" applyAlignment="1">
      <alignment horizontal="justify" vertical="top" wrapText="1"/>
    </xf>
    <xf numFmtId="0" fontId="9" fillId="0" borderId="0" xfId="0" applyFont="1" applyAlignment="1">
      <alignment horizontal="justify" vertical="top" wrapText="1"/>
    </xf>
    <xf numFmtId="0" fontId="18" fillId="2" borderId="97" xfId="0" applyFont="1" applyFill="1" applyBorder="1" applyAlignment="1">
      <alignment horizontal="center"/>
    </xf>
    <xf numFmtId="0" fontId="18" fillId="2" borderId="105" xfId="0" applyFont="1" applyFill="1" applyBorder="1" applyAlignment="1">
      <alignment horizontal="center"/>
    </xf>
    <xf numFmtId="3" fontId="18" fillId="0" borderId="129" xfId="0" applyNumberFormat="1" applyFont="1" applyBorder="1" applyAlignment="1">
      <alignment horizontal="right" vertical="center" wrapText="1"/>
    </xf>
    <xf numFmtId="0" fontId="17" fillId="0" borderId="90" xfId="0" applyFont="1" applyBorder="1" applyAlignment="1">
      <alignment horizontal="center" vertical="center"/>
    </xf>
    <xf numFmtId="0" fontId="17" fillId="0" borderId="91" xfId="0" applyFont="1" applyBorder="1" applyAlignment="1">
      <alignment horizontal="center" vertical="center"/>
    </xf>
    <xf numFmtId="0" fontId="17" fillId="0" borderId="17" xfId="0" applyFont="1" applyBorder="1" applyAlignment="1">
      <alignment horizontal="center" vertical="center"/>
    </xf>
    <xf numFmtId="0" fontId="18" fillId="0" borderId="92" xfId="0" applyFont="1" applyBorder="1" applyAlignment="1">
      <alignment horizontal="left" vertical="center" wrapText="1"/>
    </xf>
    <xf numFmtId="0" fontId="18" fillId="0" borderId="93" xfId="0" applyFont="1" applyBorder="1" applyAlignment="1">
      <alignment horizontal="left" vertical="center" wrapText="1"/>
    </xf>
    <xf numFmtId="0" fontId="18" fillId="0" borderId="94" xfId="0" applyFont="1" applyBorder="1" applyAlignment="1">
      <alignment horizontal="left" vertical="center" wrapText="1"/>
    </xf>
    <xf numFmtId="3" fontId="17" fillId="0" borderId="128" xfId="0" applyNumberFormat="1" applyFont="1" applyBorder="1" applyAlignment="1">
      <alignment horizontal="right" vertical="center" wrapText="1"/>
    </xf>
    <xf numFmtId="3" fontId="17" fillId="4" borderId="130" xfId="0" applyNumberFormat="1" applyFont="1" applyFill="1" applyBorder="1" applyAlignment="1">
      <alignment horizontal="right" vertical="center" wrapText="1"/>
    </xf>
    <xf numFmtId="0" fontId="4" fillId="0" borderId="0" xfId="0" applyFont="1" applyAlignment="1">
      <alignment horizontal="left" vertical="top" wrapText="1"/>
    </xf>
    <xf numFmtId="0" fontId="9" fillId="0" borderId="0" xfId="0" applyFont="1" applyAlignment="1">
      <alignment horizontal="left" vertical="top" wrapText="1"/>
    </xf>
    <xf numFmtId="0" fontId="17" fillId="0" borderId="92" xfId="0" applyFont="1" applyBorder="1" applyAlignment="1">
      <alignment horizontal="left" vertical="center" wrapText="1"/>
    </xf>
    <xf numFmtId="0" fontId="17" fillId="0" borderId="93" xfId="0" applyFont="1" applyBorder="1" applyAlignment="1">
      <alignment horizontal="left" vertical="center" wrapText="1"/>
    </xf>
    <xf numFmtId="0" fontId="17" fillId="0" borderId="94" xfId="0" applyFont="1" applyBorder="1" applyAlignment="1">
      <alignment horizontal="left" vertical="center" wrapText="1"/>
    </xf>
    <xf numFmtId="3" fontId="18" fillId="0" borderId="128" xfId="0" applyNumberFormat="1" applyFont="1" applyBorder="1" applyAlignment="1">
      <alignment horizontal="right" vertical="center"/>
    </xf>
    <xf numFmtId="3" fontId="18" fillId="0" borderId="66" xfId="0" applyNumberFormat="1" applyFont="1" applyBorder="1" applyAlignment="1">
      <alignment horizontal="right" vertical="center"/>
    </xf>
    <xf numFmtId="3" fontId="18" fillId="0" borderId="43" xfId="0" applyNumberFormat="1" applyFont="1" applyBorder="1" applyAlignment="1">
      <alignment horizontal="right" vertical="center"/>
    </xf>
    <xf numFmtId="3" fontId="18" fillId="0" borderId="67" xfId="0" applyNumberFormat="1" applyFont="1" applyBorder="1" applyAlignment="1">
      <alignment horizontal="right" vertical="center"/>
    </xf>
    <xf numFmtId="3" fontId="17" fillId="2" borderId="66" xfId="0" applyNumberFormat="1" applyFont="1" applyFill="1" applyBorder="1" applyAlignment="1">
      <alignment horizontal="right" vertical="center"/>
    </xf>
    <xf numFmtId="3" fontId="17" fillId="2" borderId="43" xfId="0" applyNumberFormat="1" applyFont="1" applyFill="1" applyBorder="1" applyAlignment="1">
      <alignment horizontal="right" vertical="center"/>
    </xf>
    <xf numFmtId="3" fontId="17" fillId="2" borderId="67" xfId="0" applyNumberFormat="1" applyFont="1" applyFill="1" applyBorder="1" applyAlignment="1">
      <alignment horizontal="right" vertical="center"/>
    </xf>
    <xf numFmtId="3" fontId="18" fillId="0" borderId="129" xfId="0" applyNumberFormat="1" applyFont="1" applyBorder="1" applyAlignment="1">
      <alignment horizontal="right" vertical="center"/>
    </xf>
    <xf numFmtId="3" fontId="18" fillId="0" borderId="37" xfId="0" applyNumberFormat="1" applyFont="1" applyBorder="1" applyAlignment="1">
      <alignment horizontal="right" vertical="center"/>
    </xf>
    <xf numFmtId="3" fontId="18" fillId="0" borderId="89" xfId="0" applyNumberFormat="1" applyFont="1" applyBorder="1" applyAlignment="1">
      <alignment horizontal="right" vertical="center"/>
    </xf>
    <xf numFmtId="3" fontId="17" fillId="2" borderId="89" xfId="0" applyNumberFormat="1" applyFont="1" applyFill="1" applyBorder="1" applyAlignment="1">
      <alignment horizontal="right" vertical="center"/>
    </xf>
    <xf numFmtId="0" fontId="18" fillId="0" borderId="43" xfId="0" applyFont="1" applyBorder="1" applyAlignment="1">
      <alignment horizontal="center" vertical="center"/>
    </xf>
    <xf numFmtId="0" fontId="18" fillId="0" borderId="58" xfId="0" applyFont="1" applyBorder="1" applyAlignment="1">
      <alignment horizontal="center" vertical="center"/>
    </xf>
    <xf numFmtId="0" fontId="18" fillId="0" borderId="129" xfId="0" applyFont="1" applyBorder="1" applyAlignment="1">
      <alignment horizontal="center" vertical="center"/>
    </xf>
    <xf numFmtId="0" fontId="18" fillId="0" borderId="68" xfId="0" applyFont="1" applyBorder="1" applyAlignment="1">
      <alignment horizontal="center" vertical="center"/>
    </xf>
    <xf numFmtId="0" fontId="18" fillId="0" borderId="123" xfId="0" applyFont="1" applyBorder="1" applyAlignment="1">
      <alignment horizontal="center" vertical="center"/>
    </xf>
    <xf numFmtId="0" fontId="18" fillId="0" borderId="37" xfId="0" applyFont="1" applyBorder="1" applyAlignment="1">
      <alignment horizontal="center" vertical="center"/>
    </xf>
    <xf numFmtId="0" fontId="18" fillId="0" borderId="131" xfId="0" applyFont="1" applyBorder="1" applyAlignment="1">
      <alignment horizontal="center" vertical="center"/>
    </xf>
    <xf numFmtId="3" fontId="18" fillId="0" borderId="94" xfId="0" applyNumberFormat="1" applyFont="1" applyBorder="1" applyAlignment="1">
      <alignment horizontal="right" vertical="center"/>
    </xf>
    <xf numFmtId="3" fontId="18" fillId="0" borderId="87" xfId="0" applyNumberFormat="1" applyFont="1" applyBorder="1" applyAlignment="1">
      <alignment horizontal="right" vertical="center"/>
    </xf>
    <xf numFmtId="3" fontId="17" fillId="2" borderId="87" xfId="0" applyNumberFormat="1" applyFont="1" applyFill="1" applyBorder="1" applyAlignment="1">
      <alignment horizontal="right" vertical="center"/>
    </xf>
    <xf numFmtId="0" fontId="18" fillId="0" borderId="87" xfId="0" applyFont="1" applyBorder="1" applyAlignment="1">
      <alignment horizontal="center" vertical="center"/>
    </xf>
    <xf numFmtId="0" fontId="18" fillId="0" borderId="13" xfId="0" applyFont="1" applyBorder="1" applyAlignment="1">
      <alignment horizontal="center" vertical="center"/>
    </xf>
    <xf numFmtId="0" fontId="18" fillId="0" borderId="96" xfId="0" applyFont="1" applyBorder="1" applyAlignment="1">
      <alignment horizontal="center" vertical="center"/>
    </xf>
    <xf numFmtId="0" fontId="18" fillId="0" borderId="17" xfId="0" applyFont="1" applyBorder="1" applyAlignment="1">
      <alignment horizontal="center" vertical="center"/>
    </xf>
    <xf numFmtId="0" fontId="17" fillId="0" borderId="37" xfId="0" applyFont="1" applyBorder="1" applyAlignment="1">
      <alignment horizontal="left" vertical="center" wrapText="1"/>
    </xf>
    <xf numFmtId="0" fontId="18" fillId="0" borderId="129" xfId="0" applyFont="1" applyBorder="1" applyAlignment="1">
      <alignment horizontal="left" vertical="center" wrapText="1"/>
    </xf>
    <xf numFmtId="0" fontId="18" fillId="0" borderId="66" xfId="0" applyFont="1" applyBorder="1" applyAlignment="1">
      <alignment horizontal="left" vertical="center" wrapText="1"/>
    </xf>
    <xf numFmtId="0" fontId="18" fillId="0" borderId="43" xfId="0" applyFont="1" applyBorder="1" applyAlignment="1">
      <alignment horizontal="left" vertical="center" wrapText="1"/>
    </xf>
    <xf numFmtId="0" fontId="18" fillId="0" borderId="67" xfId="0" applyFont="1" applyBorder="1" applyAlignment="1">
      <alignment horizontal="left" vertical="center" wrapText="1"/>
    </xf>
    <xf numFmtId="0" fontId="17" fillId="0" borderId="66" xfId="0" applyFont="1" applyBorder="1" applyAlignment="1">
      <alignment horizontal="left" vertical="center" wrapText="1"/>
    </xf>
    <xf numFmtId="0" fontId="17" fillId="0" borderId="43" xfId="0" applyFont="1" applyBorder="1" applyAlignment="1">
      <alignment horizontal="left" vertical="center" wrapText="1"/>
    </xf>
    <xf numFmtId="0" fontId="17" fillId="0" borderId="67" xfId="0" applyFont="1" applyBorder="1" applyAlignment="1">
      <alignment horizontal="left" vertical="center" wrapText="1"/>
    </xf>
    <xf numFmtId="0" fontId="18" fillId="0" borderId="128" xfId="0" applyFont="1" applyBorder="1" applyAlignment="1">
      <alignment horizontal="left" vertical="center" wrapText="1"/>
    </xf>
    <xf numFmtId="3" fontId="18" fillId="0" borderId="92" xfId="0" applyNumberFormat="1" applyFont="1" applyBorder="1" applyAlignment="1">
      <alignment horizontal="right" vertical="center"/>
    </xf>
    <xf numFmtId="0" fontId="18" fillId="0" borderId="89" xfId="0" applyFont="1" applyBorder="1" applyAlignment="1">
      <alignment horizontal="center" vertical="center"/>
    </xf>
    <xf numFmtId="0" fontId="18" fillId="0" borderId="90" xfId="0" applyFont="1" applyBorder="1" applyAlignment="1">
      <alignment horizontal="center" vertical="center"/>
    </xf>
    <xf numFmtId="3" fontId="18" fillId="0" borderId="127" xfId="0" applyNumberFormat="1" applyFont="1" applyBorder="1" applyAlignment="1">
      <alignment horizontal="right" vertical="center"/>
    </xf>
    <xf numFmtId="3" fontId="18" fillId="0" borderId="124" xfId="0" applyNumberFormat="1" applyFont="1" applyBorder="1" applyAlignment="1">
      <alignment horizontal="right" vertical="center"/>
    </xf>
    <xf numFmtId="3" fontId="18" fillId="0" borderId="13" xfId="0" applyNumberFormat="1" applyFont="1" applyBorder="1" applyAlignment="1">
      <alignment horizontal="right" vertical="center"/>
    </xf>
    <xf numFmtId="3" fontId="18" fillId="2" borderId="129" xfId="0" applyNumberFormat="1" applyFont="1" applyFill="1" applyBorder="1" applyAlignment="1">
      <alignment horizontal="right" vertical="center"/>
    </xf>
    <xf numFmtId="0" fontId="17" fillId="0" borderId="129" xfId="0" applyFont="1" applyBorder="1" applyAlignment="1">
      <alignment horizontal="left"/>
    </xf>
    <xf numFmtId="0" fontId="18" fillId="0" borderId="130" xfId="0" applyFont="1" applyBorder="1" applyAlignment="1">
      <alignment horizontal="center"/>
    </xf>
    <xf numFmtId="0" fontId="18" fillId="0" borderId="128" xfId="0" applyFont="1" applyBorder="1" applyAlignment="1">
      <alignment horizontal="center"/>
    </xf>
    <xf numFmtId="3" fontId="18" fillId="0" borderId="102" xfId="0" applyNumberFormat="1" applyFont="1" applyBorder="1" applyAlignment="1">
      <alignment horizontal="right" vertical="center"/>
    </xf>
    <xf numFmtId="3" fontId="18" fillId="0" borderId="125" xfId="0" applyNumberFormat="1" applyFont="1" applyBorder="1" applyAlignment="1">
      <alignment horizontal="right" vertical="center"/>
    </xf>
    <xf numFmtId="0" fontId="18" fillId="0" borderId="122" xfId="0" applyFont="1" applyBorder="1" applyAlignment="1">
      <alignment horizontal="left" vertical="center" wrapText="1"/>
    </xf>
    <xf numFmtId="0" fontId="18" fillId="0" borderId="113" xfId="0" applyFont="1" applyBorder="1" applyAlignment="1">
      <alignment horizontal="left" vertical="center" wrapText="1"/>
    </xf>
    <xf numFmtId="0" fontId="18" fillId="0" borderId="110" xfId="0" applyFont="1" applyBorder="1" applyAlignment="1">
      <alignment horizontal="left" vertical="center" wrapText="1"/>
    </xf>
    <xf numFmtId="0" fontId="17" fillId="0" borderId="90"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17" xfId="0" applyFont="1" applyBorder="1" applyAlignment="1">
      <alignment horizontal="center" vertical="center" wrapText="1"/>
    </xf>
    <xf numFmtId="3" fontId="17" fillId="2" borderId="129" xfId="0" applyNumberFormat="1" applyFont="1" applyFill="1" applyBorder="1" applyAlignment="1">
      <alignment horizontal="right" vertical="center"/>
    </xf>
    <xf numFmtId="3" fontId="17" fillId="0" borderId="37" xfId="0" applyNumberFormat="1" applyFont="1" applyBorder="1" applyAlignment="1">
      <alignment horizontal="right" vertical="center"/>
    </xf>
    <xf numFmtId="0" fontId="17" fillId="0" borderId="128" xfId="0" applyFont="1" applyBorder="1" applyAlignment="1">
      <alignment horizontal="center" vertical="center" wrapText="1"/>
    </xf>
    <xf numFmtId="0" fontId="18" fillId="0" borderId="101" xfId="0" applyFont="1" applyBorder="1" applyAlignment="1">
      <alignment horizontal="left" vertical="center"/>
    </xf>
    <xf numFmtId="0" fontId="18" fillId="0" borderId="88" xfId="0" applyFont="1" applyBorder="1" applyAlignment="1">
      <alignment horizontal="left" vertical="center"/>
    </xf>
    <xf numFmtId="0" fontId="18" fillId="0" borderId="102" xfId="0" applyFont="1" applyBorder="1" applyAlignment="1">
      <alignment horizontal="left" vertical="center"/>
    </xf>
    <xf numFmtId="3" fontId="18" fillId="0" borderId="101" xfId="0" applyNumberFormat="1" applyFont="1" applyBorder="1" applyAlignment="1">
      <alignment horizontal="right" vertical="center"/>
    </xf>
    <xf numFmtId="3" fontId="18" fillId="0" borderId="88" xfId="0" applyNumberFormat="1" applyFont="1" applyBorder="1" applyAlignment="1">
      <alignment horizontal="right" vertical="center"/>
    </xf>
    <xf numFmtId="0" fontId="17" fillId="0" borderId="101" xfId="0" applyFont="1" applyBorder="1" applyAlignment="1">
      <alignment horizontal="left" vertical="center"/>
    </xf>
    <xf numFmtId="0" fontId="17" fillId="0" borderId="88" xfId="0" applyFont="1" applyBorder="1" applyAlignment="1">
      <alignment horizontal="left" vertical="center"/>
    </xf>
    <xf numFmtId="0" fontId="17" fillId="0" borderId="102" xfId="0" applyFont="1" applyBorder="1" applyAlignment="1">
      <alignment horizontal="left" vertical="center"/>
    </xf>
    <xf numFmtId="3" fontId="18" fillId="2" borderId="102" xfId="0" applyNumberFormat="1" applyFont="1" applyFill="1" applyBorder="1" applyAlignment="1">
      <alignment horizontal="right" vertical="center"/>
    </xf>
    <xf numFmtId="0" fontId="17" fillId="0" borderId="121" xfId="0" applyFont="1" applyBorder="1" applyAlignment="1">
      <alignment horizontal="left" vertical="center"/>
    </xf>
    <xf numFmtId="0" fontId="17" fillId="0" borderId="134" xfId="0" applyFont="1" applyBorder="1" applyAlignment="1">
      <alignment horizontal="left" vertical="center"/>
    </xf>
    <xf numFmtId="0" fontId="17" fillId="0" borderId="107" xfId="0" applyFont="1" applyBorder="1" applyAlignment="1">
      <alignment horizontal="left" vertical="center"/>
    </xf>
    <xf numFmtId="3" fontId="17" fillId="2" borderId="13" xfId="0" applyNumberFormat="1" applyFont="1" applyFill="1" applyBorder="1" applyAlignment="1">
      <alignment horizontal="right" vertical="center"/>
    </xf>
    <xf numFmtId="0" fontId="17" fillId="0" borderId="122" xfId="0" applyFont="1" applyBorder="1" applyAlignment="1">
      <alignment horizontal="left" vertical="center"/>
    </xf>
    <xf numFmtId="0" fontId="17" fillId="0" borderId="113" xfId="0" applyFont="1" applyBorder="1" applyAlignment="1">
      <alignment horizontal="left" vertical="center"/>
    </xf>
    <xf numFmtId="0" fontId="17" fillId="0" borderId="110" xfId="0" applyFont="1" applyBorder="1" applyAlignment="1">
      <alignment horizontal="left" vertical="center"/>
    </xf>
    <xf numFmtId="3" fontId="18" fillId="0" borderId="100" xfId="0" applyNumberFormat="1" applyFont="1" applyBorder="1" applyAlignment="1">
      <alignment horizontal="right" vertical="center"/>
    </xf>
    <xf numFmtId="3" fontId="18" fillId="0" borderId="138" xfId="0" applyNumberFormat="1" applyFont="1" applyBorder="1" applyAlignment="1">
      <alignment horizontal="right" vertical="center"/>
    </xf>
    <xf numFmtId="0" fontId="17" fillId="0" borderId="121" xfId="0" applyFont="1" applyBorder="1" applyAlignment="1">
      <alignment horizontal="left" vertical="center" wrapText="1"/>
    </xf>
    <xf numFmtId="0" fontId="17" fillId="0" borderId="134" xfId="0" applyFont="1" applyBorder="1" applyAlignment="1">
      <alignment horizontal="left" vertical="center" wrapText="1"/>
    </xf>
    <xf numFmtId="0" fontId="17" fillId="0" borderId="107" xfId="0" applyFont="1" applyBorder="1" applyAlignment="1">
      <alignment horizontal="left" vertical="center" wrapText="1"/>
    </xf>
    <xf numFmtId="3" fontId="1" fillId="0" borderId="130" xfId="0" applyNumberFormat="1" applyFont="1" applyBorder="1" applyAlignment="1">
      <alignment horizontal="right" vertical="center"/>
    </xf>
    <xf numFmtId="0" fontId="18" fillId="0" borderId="98" xfId="0" applyFont="1" applyBorder="1" applyAlignment="1">
      <alignment horizontal="left" vertical="center" wrapText="1"/>
    </xf>
    <xf numFmtId="0" fontId="18" fillId="0" borderId="99" xfId="0" applyFont="1" applyBorder="1" applyAlignment="1">
      <alignment horizontal="left" vertical="center" wrapText="1"/>
    </xf>
    <xf numFmtId="0" fontId="18" fillId="0" borderId="100" xfId="0" applyFont="1" applyBorder="1" applyAlignment="1">
      <alignment horizontal="left" vertical="center" wrapText="1"/>
    </xf>
    <xf numFmtId="3" fontId="1" fillId="0" borderId="138" xfId="0" applyNumberFormat="1" applyFont="1" applyBorder="1" applyAlignment="1">
      <alignment horizontal="right" vertical="center"/>
    </xf>
    <xf numFmtId="3" fontId="1" fillId="0" borderId="101" xfId="0" applyNumberFormat="1" applyFont="1" applyBorder="1" applyAlignment="1">
      <alignment horizontal="right" vertical="center"/>
    </xf>
    <xf numFmtId="3" fontId="1" fillId="0" borderId="88" xfId="0" applyNumberFormat="1" applyFont="1" applyBorder="1" applyAlignment="1">
      <alignment horizontal="right" vertical="center"/>
    </xf>
    <xf numFmtId="3" fontId="1" fillId="0" borderId="102" xfId="0" applyNumberFormat="1" applyFont="1" applyBorder="1" applyAlignment="1">
      <alignment horizontal="right" vertical="center"/>
    </xf>
    <xf numFmtId="0" fontId="17" fillId="0" borderId="90" xfId="0" applyFont="1" applyBorder="1" applyAlignment="1">
      <alignment horizontal="left" vertical="center" wrapText="1"/>
    </xf>
    <xf numFmtId="0" fontId="17" fillId="0" borderId="91" xfId="0" applyFont="1" applyBorder="1" applyAlignment="1">
      <alignment horizontal="left" vertical="center" wrapText="1"/>
    </xf>
    <xf numFmtId="0" fontId="17" fillId="0" borderId="17" xfId="0" applyFont="1" applyBorder="1" applyAlignment="1">
      <alignment horizontal="left" vertical="center" wrapText="1"/>
    </xf>
    <xf numFmtId="3" fontId="18" fillId="0" borderId="131" xfId="0" applyNumberFormat="1" applyFont="1" applyBorder="1" applyAlignment="1">
      <alignment horizontal="right" vertical="center"/>
    </xf>
    <xf numFmtId="3" fontId="18" fillId="0" borderId="136" xfId="0" applyNumberFormat="1" applyFont="1" applyBorder="1" applyAlignment="1">
      <alignment horizontal="right" vertical="center"/>
    </xf>
    <xf numFmtId="3" fontId="18" fillId="2" borderId="136" xfId="0" applyNumberFormat="1" applyFont="1" applyFill="1" applyBorder="1" applyAlignment="1">
      <alignment horizontal="right" vertical="center"/>
    </xf>
    <xf numFmtId="3" fontId="18" fillId="2" borderId="123" xfId="0" applyNumberFormat="1" applyFont="1" applyFill="1" applyBorder="1" applyAlignment="1">
      <alignment horizontal="right" vertical="center"/>
    </xf>
    <xf numFmtId="0" fontId="4" fillId="0" borderId="0" xfId="0" applyFont="1" applyAlignment="1">
      <alignment horizontal="justify" vertical="top"/>
    </xf>
    <xf numFmtId="0" fontId="9" fillId="0" borderId="0" xfId="0" applyFont="1" applyAlignment="1">
      <alignment horizontal="justify" vertical="top"/>
    </xf>
    <xf numFmtId="0" fontId="18" fillId="0" borderId="125" xfId="0" applyFont="1" applyBorder="1" applyAlignment="1">
      <alignment horizontal="left" vertical="center" wrapText="1"/>
    </xf>
    <xf numFmtId="3" fontId="18" fillId="2" borderId="125" xfId="0" applyNumberFormat="1" applyFont="1" applyFill="1" applyBorder="1" applyAlignment="1">
      <alignment horizontal="right" vertical="center"/>
    </xf>
    <xf numFmtId="3" fontId="18" fillId="0" borderId="126" xfId="0" applyNumberFormat="1" applyFont="1" applyBorder="1" applyAlignment="1">
      <alignment horizontal="right" vertical="center"/>
    </xf>
    <xf numFmtId="3" fontId="18" fillId="2" borderId="126" xfId="0" applyNumberFormat="1" applyFont="1" applyFill="1" applyBorder="1" applyAlignment="1">
      <alignment horizontal="right" vertical="center"/>
    </xf>
    <xf numFmtId="0" fontId="17" fillId="0" borderId="121" xfId="0" applyFont="1" applyBorder="1" applyAlignment="1">
      <alignment horizontal="left"/>
    </xf>
    <xf numFmtId="0" fontId="17" fillId="0" borderId="134" xfId="0" applyFont="1" applyBorder="1" applyAlignment="1">
      <alignment horizontal="left"/>
    </xf>
    <xf numFmtId="0" fontId="17" fillId="0" borderId="107" xfId="0" applyFont="1" applyBorder="1" applyAlignment="1">
      <alignment horizontal="left"/>
    </xf>
    <xf numFmtId="0" fontId="18" fillId="0" borderId="101" xfId="0" applyFont="1" applyBorder="1" applyAlignment="1">
      <alignment horizontal="left"/>
    </xf>
    <xf numFmtId="0" fontId="18" fillId="0" borderId="88" xfId="0" applyFont="1" applyBorder="1" applyAlignment="1">
      <alignment horizontal="left"/>
    </xf>
    <xf numFmtId="0" fontId="18" fillId="0" borderId="102" xfId="0" applyFont="1" applyBorder="1" applyAlignment="1">
      <alignment horizontal="left"/>
    </xf>
    <xf numFmtId="0" fontId="3" fillId="0" borderId="101" xfId="0" applyFont="1" applyBorder="1" applyAlignment="1">
      <alignment horizontal="left"/>
    </xf>
    <xf numFmtId="0" fontId="18" fillId="0" borderId="122" xfId="0" applyFont="1" applyBorder="1" applyAlignment="1">
      <alignment horizontal="left"/>
    </xf>
    <xf numFmtId="0" fontId="18" fillId="0" borderId="113" xfId="0" applyFont="1" applyBorder="1" applyAlignment="1">
      <alignment horizontal="left"/>
    </xf>
    <xf numFmtId="0" fontId="18" fillId="0" borderId="110" xfId="0" applyFont="1" applyBorder="1" applyAlignment="1">
      <alignment horizontal="left"/>
    </xf>
    <xf numFmtId="0" fontId="17" fillId="0" borderId="90" xfId="0" applyFont="1" applyBorder="1" applyAlignment="1">
      <alignment horizontal="left"/>
    </xf>
    <xf numFmtId="0" fontId="17" fillId="0" borderId="91" xfId="0" applyFont="1" applyBorder="1" applyAlignment="1">
      <alignment horizontal="left"/>
    </xf>
    <xf numFmtId="0" fontId="17" fillId="0" borderId="17" xfId="0" applyFont="1" applyBorder="1" applyAlignment="1">
      <alignment horizontal="left"/>
    </xf>
    <xf numFmtId="0" fontId="17" fillId="0" borderId="90" xfId="0" applyFont="1" applyBorder="1" applyAlignment="1">
      <alignment horizontal="center"/>
    </xf>
    <xf numFmtId="0" fontId="17" fillId="0" borderId="91" xfId="0" applyFont="1" applyBorder="1" applyAlignment="1">
      <alignment horizontal="center"/>
    </xf>
    <xf numFmtId="0" fontId="17" fillId="0" borderId="17" xfId="0" applyFont="1" applyBorder="1" applyAlignment="1">
      <alignment horizontal="center"/>
    </xf>
    <xf numFmtId="3" fontId="18" fillId="2" borderId="121" xfId="0" applyNumberFormat="1" applyFont="1" applyFill="1" applyBorder="1" applyAlignment="1">
      <alignment horizontal="right" vertical="center"/>
    </xf>
    <xf numFmtId="3" fontId="18" fillId="2" borderId="134" xfId="0" applyNumberFormat="1" applyFont="1" applyFill="1" applyBorder="1" applyAlignment="1">
      <alignment horizontal="right" vertical="center"/>
    </xf>
    <xf numFmtId="3" fontId="18" fillId="2" borderId="107" xfId="0" applyNumberFormat="1" applyFont="1" applyFill="1" applyBorder="1" applyAlignment="1">
      <alignment horizontal="right" vertical="center"/>
    </xf>
    <xf numFmtId="0" fontId="17" fillId="0" borderId="125" xfId="0" applyFont="1" applyBorder="1" applyAlignment="1">
      <alignment horizontal="left" vertical="center"/>
    </xf>
    <xf numFmtId="0" fontId="18" fillId="0" borderId="126" xfId="0" applyFont="1" applyBorder="1" applyAlignment="1">
      <alignment horizontal="left" vertical="center"/>
    </xf>
    <xf numFmtId="0" fontId="17" fillId="0" borderId="37" xfId="0" applyFont="1" applyBorder="1" applyAlignment="1">
      <alignment horizontal="left" vertical="center"/>
    </xf>
    <xf numFmtId="3" fontId="18" fillId="0" borderId="90" xfId="0" applyNumberFormat="1" applyFont="1" applyBorder="1" applyAlignment="1">
      <alignment horizontal="right" vertical="center"/>
    </xf>
    <xf numFmtId="3" fontId="18" fillId="0" borderId="91" xfId="0" applyNumberFormat="1" applyFont="1" applyBorder="1" applyAlignment="1">
      <alignment horizontal="right" vertical="center"/>
    </xf>
    <xf numFmtId="3" fontId="18" fillId="0" borderId="17" xfId="0" applyNumberFormat="1" applyFont="1" applyBorder="1" applyAlignment="1">
      <alignment horizontal="right" vertical="center"/>
    </xf>
    <xf numFmtId="3" fontId="18" fillId="0" borderId="122" xfId="0" applyNumberFormat="1" applyFont="1" applyBorder="1" applyAlignment="1">
      <alignment horizontal="center"/>
    </xf>
    <xf numFmtId="3" fontId="18" fillId="0" borderId="113" xfId="0" applyNumberFormat="1" applyFont="1" applyBorder="1" applyAlignment="1">
      <alignment horizontal="center"/>
    </xf>
    <xf numFmtId="3" fontId="18" fillId="0" borderId="112" xfId="0" applyNumberFormat="1" applyFont="1" applyBorder="1" applyAlignment="1">
      <alignment horizontal="center"/>
    </xf>
    <xf numFmtId="3" fontId="18" fillId="0" borderId="111" xfId="0" applyNumberFormat="1" applyFont="1" applyBorder="1" applyAlignment="1">
      <alignment horizontal="center"/>
    </xf>
    <xf numFmtId="3" fontId="18" fillId="0" borderId="110" xfId="0" applyNumberFormat="1" applyFont="1" applyBorder="1" applyAlignment="1">
      <alignment horizontal="center"/>
    </xf>
    <xf numFmtId="3" fontId="18" fillId="0" borderId="125" xfId="0" applyNumberFormat="1" applyFont="1" applyBorder="1" applyAlignment="1">
      <alignment horizontal="center"/>
    </xf>
    <xf numFmtId="3" fontId="18" fillId="0" borderId="72" xfId="0" applyNumberFormat="1" applyFont="1" applyBorder="1" applyAlignment="1">
      <alignment horizontal="center"/>
    </xf>
    <xf numFmtId="3" fontId="18" fillId="0" borderId="107" xfId="0" applyNumberFormat="1" applyFont="1" applyBorder="1" applyAlignment="1">
      <alignment horizontal="center"/>
    </xf>
    <xf numFmtId="3" fontId="18" fillId="0" borderId="121" xfId="0" applyNumberFormat="1" applyFont="1" applyBorder="1" applyAlignment="1">
      <alignment horizontal="center"/>
    </xf>
    <xf numFmtId="3" fontId="18" fillId="0" borderId="134" xfId="0" applyNumberFormat="1" applyFont="1" applyBorder="1" applyAlignment="1">
      <alignment horizontal="center"/>
    </xf>
    <xf numFmtId="3" fontId="18" fillId="0" borderId="109" xfId="0" applyNumberFormat="1" applyFont="1" applyBorder="1" applyAlignment="1">
      <alignment horizontal="center"/>
    </xf>
    <xf numFmtId="3" fontId="18" fillId="0" borderId="108" xfId="0" applyNumberFormat="1" applyFont="1" applyBorder="1" applyAlignment="1">
      <alignment horizontal="center"/>
    </xf>
    <xf numFmtId="3" fontId="17" fillId="0" borderId="90" xfId="0" applyNumberFormat="1" applyFont="1" applyBorder="1" applyAlignment="1">
      <alignment horizontal="right" vertical="center"/>
    </xf>
    <xf numFmtId="3" fontId="17" fillId="0" borderId="91" xfId="0" applyNumberFormat="1" applyFont="1" applyBorder="1" applyAlignment="1">
      <alignment horizontal="right" vertical="center"/>
    </xf>
    <xf numFmtId="3" fontId="17" fillId="0" borderId="17" xfId="0" applyNumberFormat="1" applyFont="1" applyBorder="1" applyAlignment="1">
      <alignment horizontal="right" vertical="center"/>
    </xf>
    <xf numFmtId="3" fontId="17" fillId="0" borderId="132" xfId="0" applyNumberFormat="1" applyFont="1" applyBorder="1" applyAlignment="1">
      <alignment horizontal="right" vertical="center"/>
    </xf>
    <xf numFmtId="0" fontId="1" fillId="0" borderId="122" xfId="0" applyFont="1" applyBorder="1" applyAlignment="1">
      <alignment horizontal="left" vertical="center" wrapText="1"/>
    </xf>
    <xf numFmtId="3" fontId="18" fillId="0" borderId="122" xfId="0" applyNumberFormat="1" applyFont="1" applyBorder="1" applyAlignment="1">
      <alignment horizontal="right"/>
    </xf>
    <xf numFmtId="3" fontId="18" fillId="0" borderId="113" xfId="0" applyNumberFormat="1" applyFont="1" applyBorder="1" applyAlignment="1">
      <alignment horizontal="right"/>
    </xf>
    <xf numFmtId="3" fontId="18" fillId="0" borderId="112" xfId="0" applyNumberFormat="1" applyFont="1" applyBorder="1" applyAlignment="1">
      <alignment horizontal="right"/>
    </xf>
    <xf numFmtId="3" fontId="18" fillId="0" borderId="111" xfId="0" applyNumberFormat="1" applyFont="1" applyBorder="1" applyAlignment="1">
      <alignment horizontal="right"/>
    </xf>
    <xf numFmtId="3" fontId="18" fillId="0" borderId="110" xfId="0" applyNumberFormat="1" applyFont="1" applyBorder="1" applyAlignment="1">
      <alignment horizontal="right"/>
    </xf>
    <xf numFmtId="0" fontId="2" fillId="0" borderId="101" xfId="0" applyFont="1" applyBorder="1" applyAlignment="1">
      <alignment horizontal="left" vertical="center" wrapText="1"/>
    </xf>
    <xf numFmtId="0" fontId="18" fillId="0" borderId="102" xfId="0" applyFont="1" applyBorder="1" applyAlignment="1">
      <alignment horizontal="center" vertical="center"/>
    </xf>
    <xf numFmtId="0" fontId="18" fillId="0" borderId="130" xfId="0" applyFont="1" applyBorder="1" applyAlignment="1">
      <alignment horizontal="center" vertical="center"/>
    </xf>
    <xf numFmtId="3" fontId="18" fillId="0" borderId="122" xfId="0" applyNumberFormat="1" applyFont="1" applyBorder="1" applyAlignment="1">
      <alignment horizontal="right" vertical="center"/>
    </xf>
    <xf numFmtId="3" fontId="18" fillId="0" borderId="113" xfId="0" applyNumberFormat="1" applyFont="1" applyBorder="1" applyAlignment="1">
      <alignment horizontal="right" vertical="center"/>
    </xf>
    <xf numFmtId="3" fontId="18" fillId="0" borderId="110" xfId="0" applyNumberFormat="1" applyFont="1" applyBorder="1" applyAlignment="1">
      <alignment horizontal="right" vertical="center"/>
    </xf>
    <xf numFmtId="3" fontId="17" fillId="2" borderId="72" xfId="0" applyNumberFormat="1" applyFont="1" applyFill="1" applyBorder="1" applyAlignment="1">
      <alignment horizontal="right" vertical="center"/>
    </xf>
    <xf numFmtId="3" fontId="17" fillId="2" borderId="73" xfId="0" applyNumberFormat="1" applyFont="1" applyFill="1" applyBorder="1" applyAlignment="1">
      <alignment horizontal="right" vertical="center"/>
    </xf>
    <xf numFmtId="3" fontId="17" fillId="2" borderId="74" xfId="0" applyNumberFormat="1" applyFont="1" applyFill="1" applyBorder="1" applyAlignment="1">
      <alignment horizontal="right" vertical="center"/>
    </xf>
    <xf numFmtId="3" fontId="18" fillId="2" borderId="43" xfId="0" applyNumberFormat="1" applyFont="1" applyFill="1" applyBorder="1" applyAlignment="1">
      <alignment horizontal="right" vertical="center"/>
    </xf>
    <xf numFmtId="3" fontId="18" fillId="2" borderId="67" xfId="0" applyNumberFormat="1" applyFont="1" applyFill="1" applyBorder="1" applyAlignment="1">
      <alignment horizontal="right" vertical="center"/>
    </xf>
    <xf numFmtId="0" fontId="9" fillId="0" borderId="0" xfId="0" applyFont="1" applyAlignment="1">
      <alignment horizontal="left"/>
    </xf>
    <xf numFmtId="3" fontId="18" fillId="0" borderId="63" xfId="0" applyNumberFormat="1" applyFont="1" applyBorder="1" applyAlignment="1">
      <alignment horizontal="right" vertical="center"/>
    </xf>
    <xf numFmtId="3" fontId="18" fillId="0" borderId="64" xfId="0" applyNumberFormat="1" applyFont="1" applyBorder="1" applyAlignment="1">
      <alignment horizontal="right" vertical="center"/>
    </xf>
    <xf numFmtId="3" fontId="18" fillId="2" borderId="64" xfId="0" applyNumberFormat="1" applyFont="1" applyFill="1" applyBorder="1" applyAlignment="1">
      <alignment horizontal="right" vertical="center"/>
    </xf>
    <xf numFmtId="3" fontId="18" fillId="2" borderId="65" xfId="0" applyNumberFormat="1" applyFont="1" applyFill="1" applyBorder="1" applyAlignment="1">
      <alignment horizontal="right" vertical="center"/>
    </xf>
    <xf numFmtId="0" fontId="18" fillId="0" borderId="37" xfId="0" applyFont="1" applyBorder="1" applyAlignment="1">
      <alignment horizontal="left" vertical="center" wrapText="1"/>
    </xf>
    <xf numFmtId="0" fontId="10" fillId="0" borderId="0" xfId="0" applyFont="1" applyAlignment="1">
      <alignment horizontal="justify" vertical="top" wrapText="1"/>
    </xf>
    <xf numFmtId="0" fontId="17" fillId="0" borderId="106" xfId="0" applyFont="1" applyBorder="1" applyAlignment="1">
      <alignment horizontal="center"/>
    </xf>
    <xf numFmtId="0" fontId="17" fillId="0" borderId="97" xfId="0" applyFont="1" applyBorder="1" applyAlignment="1">
      <alignment horizontal="center"/>
    </xf>
    <xf numFmtId="0" fontId="17" fillId="0" borderId="105" xfId="0" applyFont="1" applyBorder="1" applyAlignment="1">
      <alignment horizontal="center"/>
    </xf>
    <xf numFmtId="3" fontId="18" fillId="0" borderId="128" xfId="0" applyNumberFormat="1" applyFont="1" applyBorder="1" applyAlignment="1">
      <alignment horizontal="right" vertical="center" wrapText="1"/>
    </xf>
    <xf numFmtId="0" fontId="17" fillId="0" borderId="37" xfId="0" applyNumberFormat="1" applyFont="1" applyBorder="1" applyAlignment="1">
      <alignment horizontal="center" vertical="center" wrapText="1"/>
    </xf>
    <xf numFmtId="0" fontId="18" fillId="0" borderId="129" xfId="0" applyNumberFormat="1" applyFont="1" applyBorder="1" applyAlignment="1">
      <alignment horizontal="left" vertical="center" wrapText="1"/>
    </xf>
    <xf numFmtId="0" fontId="18" fillId="0" borderId="130" xfId="0" applyNumberFormat="1" applyFont="1" applyBorder="1" applyAlignment="1">
      <alignment horizontal="left" vertical="center" wrapText="1"/>
    </xf>
    <xf numFmtId="0" fontId="18" fillId="0" borderId="128" xfId="0" applyNumberFormat="1" applyFont="1" applyBorder="1" applyAlignment="1">
      <alignment horizontal="left" vertical="center" wrapText="1"/>
    </xf>
    <xf numFmtId="0" fontId="17" fillId="0" borderId="0" xfId="0" applyFont="1" applyAlignment="1">
      <alignment horizontal="center"/>
    </xf>
    <xf numFmtId="0" fontId="11" fillId="0" borderId="0" xfId="0" applyFont="1" applyAlignment="1">
      <alignment horizontal="justify" vertical="top" wrapText="1"/>
    </xf>
    <xf numFmtId="0" fontId="18" fillId="0" borderId="99" xfId="0" applyFont="1" applyBorder="1" applyAlignment="1">
      <alignment horizontal="left"/>
    </xf>
    <xf numFmtId="0" fontId="18" fillId="0" borderId="0" xfId="0" applyFont="1" applyAlignment="1">
      <alignment horizontal="left"/>
    </xf>
    <xf numFmtId="0" fontId="17" fillId="0" borderId="97" xfId="0" applyFont="1" applyBorder="1" applyAlignment="1">
      <alignment horizontal="center" wrapText="1"/>
    </xf>
    <xf numFmtId="0" fontId="10" fillId="0" borderId="0" xfId="0" applyFont="1" applyAlignment="1">
      <alignment horizontal="justify" vertical="top"/>
    </xf>
    <xf numFmtId="0" fontId="65" fillId="0" borderId="0" xfId="0" applyFont="1" applyAlignment="1">
      <alignment horizontal="center"/>
    </xf>
    <xf numFmtId="0" fontId="65" fillId="0" borderId="99" xfId="0" applyFont="1" applyBorder="1" applyAlignment="1">
      <alignment horizontal="center"/>
    </xf>
    <xf numFmtId="0" fontId="1" fillId="0" borderId="99" xfId="0" applyFont="1" applyBorder="1" applyAlignment="1">
      <alignment horizontal="center"/>
    </xf>
    <xf numFmtId="0" fontId="1" fillId="0" borderId="0" xfId="0" applyFont="1" applyAlignment="1">
      <alignment horizontal="center"/>
    </xf>
    <xf numFmtId="9" fontId="1" fillId="0" borderId="0" xfId="0" applyNumberFormat="1" applyFont="1" applyAlignment="1">
      <alignment horizontal="center"/>
    </xf>
    <xf numFmtId="0" fontId="5" fillId="0" borderId="0" xfId="0" applyFont="1" applyAlignment="1">
      <alignment horizontal="left" vertical="top" wrapText="1"/>
    </xf>
    <xf numFmtId="0" fontId="17" fillId="0" borderId="92"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96" xfId="0" applyFont="1" applyBorder="1" applyAlignment="1">
      <alignment horizontal="center" vertical="center"/>
    </xf>
    <xf numFmtId="0" fontId="17" fillId="0" borderId="97" xfId="0" applyFont="1" applyBorder="1" applyAlignment="1">
      <alignment horizontal="center" vertical="center"/>
    </xf>
    <xf numFmtId="0" fontId="17" fillId="0" borderId="13" xfId="0" applyFont="1" applyBorder="1" applyAlignment="1">
      <alignment horizontal="center" vertical="center"/>
    </xf>
    <xf numFmtId="0" fontId="17" fillId="0" borderId="122" xfId="0" applyFont="1" applyBorder="1" applyAlignment="1">
      <alignment horizontal="left" vertical="center" wrapText="1"/>
    </xf>
    <xf numFmtId="0" fontId="17" fillId="0" borderId="113" xfId="0" applyFont="1" applyBorder="1" applyAlignment="1">
      <alignment horizontal="left" vertical="center" wrapText="1"/>
    </xf>
    <xf numFmtId="0" fontId="17" fillId="0" borderId="110" xfId="0" applyFont="1" applyBorder="1" applyAlignment="1">
      <alignment horizontal="left" vertical="center" wrapText="1"/>
    </xf>
    <xf numFmtId="0" fontId="19" fillId="0" borderId="101" xfId="0" applyFont="1" applyBorder="1" applyAlignment="1">
      <alignment horizontal="left" vertical="center" wrapText="1"/>
    </xf>
    <xf numFmtId="0" fontId="19" fillId="0" borderId="88" xfId="0" applyFont="1" applyBorder="1" applyAlignment="1">
      <alignment horizontal="left" vertical="center" wrapText="1"/>
    </xf>
    <xf numFmtId="0" fontId="19" fillId="0" borderId="102" xfId="0" applyFont="1" applyBorder="1" applyAlignment="1">
      <alignment horizontal="left" vertical="center" wrapText="1"/>
    </xf>
    <xf numFmtId="0" fontId="18" fillId="0" borderId="101" xfId="0" applyFont="1" applyBorder="1" applyAlignment="1">
      <alignment horizontal="center" vertical="center"/>
    </xf>
    <xf numFmtId="0" fontId="18" fillId="0" borderId="102" xfId="0" applyFont="1" applyBorder="1" applyAlignment="1">
      <alignment horizontal="right" vertical="center"/>
    </xf>
    <xf numFmtId="0" fontId="18" fillId="0" borderId="130" xfId="0" applyFont="1" applyBorder="1" applyAlignment="1">
      <alignment horizontal="right" vertical="center"/>
    </xf>
    <xf numFmtId="0" fontId="18" fillId="0" borderId="127" xfId="0" applyFont="1" applyBorder="1" applyAlignment="1">
      <alignment horizontal="center" vertical="center"/>
    </xf>
    <xf numFmtId="0" fontId="18" fillId="0" borderId="128" xfId="0" applyFont="1" applyBorder="1" applyAlignment="1">
      <alignment horizontal="center" vertical="center"/>
    </xf>
    <xf numFmtId="0" fontId="18" fillId="0" borderId="124" xfId="0" applyFont="1" applyBorder="1" applyAlignment="1">
      <alignment horizontal="center" vertical="center"/>
    </xf>
    <xf numFmtId="0" fontId="18" fillId="0" borderId="94" xfId="0" applyFont="1" applyBorder="1" applyAlignment="1">
      <alignment horizontal="center" vertical="center"/>
    </xf>
    <xf numFmtId="0" fontId="7" fillId="0" borderId="0" xfId="0" applyFont="1" applyAlignment="1">
      <alignment horizontal="left" vertical="top"/>
    </xf>
    <xf numFmtId="3" fontId="18" fillId="0" borderId="44" xfId="0" applyNumberFormat="1" applyFont="1" applyBorder="1" applyAlignment="1">
      <alignment horizontal="right" vertical="center"/>
    </xf>
    <xf numFmtId="3" fontId="18" fillId="0" borderId="95" xfId="0" applyNumberFormat="1" applyFont="1" applyBorder="1" applyAlignment="1">
      <alignment horizontal="right" vertical="center"/>
    </xf>
    <xf numFmtId="3" fontId="18" fillId="0" borderId="114" xfId="0" applyNumberFormat="1" applyFont="1" applyBorder="1" applyAlignment="1">
      <alignment horizontal="right" vertical="center"/>
    </xf>
    <xf numFmtId="3" fontId="18" fillId="0" borderId="144" xfId="0" applyNumberFormat="1" applyFont="1" applyBorder="1" applyAlignment="1">
      <alignment horizontal="right" vertical="center"/>
    </xf>
    <xf numFmtId="0" fontId="18" fillId="0" borderId="125" xfId="0" applyFont="1" applyBorder="1" applyAlignment="1">
      <alignment horizontal="center" vertical="center"/>
    </xf>
    <xf numFmtId="0" fontId="18" fillId="0" borderId="121" xfId="0" applyFont="1" applyBorder="1" applyAlignment="1">
      <alignment horizontal="center" vertical="center"/>
    </xf>
    <xf numFmtId="3" fontId="18" fillId="2" borderId="74" xfId="0" applyNumberFormat="1" applyFont="1" applyFill="1" applyBorder="1" applyAlignment="1">
      <alignment horizontal="right" vertical="center"/>
    </xf>
    <xf numFmtId="3" fontId="18" fillId="2" borderId="72" xfId="0" applyNumberFormat="1" applyFont="1" applyFill="1" applyBorder="1" applyAlignment="1">
      <alignment horizontal="right" vertical="center"/>
    </xf>
    <xf numFmtId="0" fontId="18" fillId="0" borderId="107" xfId="0" applyFont="1" applyBorder="1" applyAlignment="1">
      <alignment horizontal="right" vertical="center"/>
    </xf>
    <xf numFmtId="0" fontId="18" fillId="0" borderId="125" xfId="0" applyFont="1" applyBorder="1" applyAlignment="1">
      <alignment horizontal="right" vertical="center"/>
    </xf>
    <xf numFmtId="0" fontId="7" fillId="0" borderId="0" xfId="0" applyFont="1" applyAlignment="1">
      <alignment horizontal="left"/>
    </xf>
    <xf numFmtId="0" fontId="8" fillId="0" borderId="0" xfId="0" applyFont="1" applyAlignment="1">
      <alignment horizontal="left"/>
    </xf>
    <xf numFmtId="3" fontId="27" fillId="0" borderId="0" xfId="2" applyNumberFormat="1" applyFont="1" applyAlignment="1">
      <alignment horizontal="left" vertical="center" wrapText="1"/>
    </xf>
    <xf numFmtId="3" fontId="27" fillId="0" borderId="0" xfId="2" applyNumberFormat="1" applyFont="1" applyAlignment="1">
      <alignment vertical="center" wrapText="1"/>
    </xf>
    <xf numFmtId="0" fontId="44" fillId="0" borderId="104" xfId="5" applyFont="1" applyFill="1" applyBorder="1" applyAlignment="1">
      <alignment horizontal="left" vertical="top" wrapText="1"/>
    </xf>
    <xf numFmtId="0" fontId="44" fillId="0" borderId="103" xfId="5" applyFont="1" applyFill="1" applyBorder="1" applyAlignment="1">
      <alignment horizontal="left" vertical="top" wrapText="1"/>
    </xf>
    <xf numFmtId="0" fontId="44" fillId="0" borderId="75" xfId="5" applyFont="1" applyFill="1" applyBorder="1" applyAlignment="1">
      <alignment horizontal="left" vertical="top" wrapText="1"/>
    </xf>
    <xf numFmtId="0" fontId="44" fillId="0" borderId="77" xfId="5" applyFont="1" applyFill="1" applyBorder="1" applyAlignment="1">
      <alignment horizontal="left" vertical="top" wrapText="1"/>
    </xf>
    <xf numFmtId="0" fontId="28" fillId="0" borderId="106" xfId="5" applyFont="1" applyBorder="1" applyAlignment="1">
      <alignment horizontal="center" vertical="top"/>
    </xf>
    <xf numFmtId="0" fontId="28" fillId="0" borderId="97" xfId="5" applyFont="1" applyBorder="1" applyAlignment="1">
      <alignment horizontal="center" vertical="top"/>
    </xf>
    <xf numFmtId="0" fontId="28" fillId="0" borderId="105" xfId="5" applyFont="1" applyBorder="1" applyAlignment="1">
      <alignment horizontal="center" vertical="top"/>
    </xf>
    <xf numFmtId="0" fontId="28" fillId="0" borderId="106" xfId="5" applyFont="1" applyFill="1" applyBorder="1" applyAlignment="1">
      <alignment horizontal="center" vertical="top"/>
    </xf>
    <xf numFmtId="0" fontId="28" fillId="0" borderId="13" xfId="5" applyFont="1" applyBorder="1" applyAlignment="1">
      <alignment horizontal="center" vertical="top"/>
    </xf>
    <xf numFmtId="171" fontId="56" fillId="0" borderId="87" xfId="5" applyNumberFormat="1" applyFont="1" applyFill="1" applyBorder="1" applyAlignment="1">
      <alignment horizontal="center" vertical="center"/>
    </xf>
    <xf numFmtId="171" fontId="56" fillId="0" borderId="88" xfId="5" applyNumberFormat="1" applyFont="1" applyFill="1" applyBorder="1" applyAlignment="1">
      <alignment horizontal="center" vertical="center"/>
    </xf>
    <xf numFmtId="171" fontId="56" fillId="0" borderId="89" xfId="5" applyNumberFormat="1" applyFont="1" applyFill="1" applyBorder="1" applyAlignment="1">
      <alignment horizontal="center" vertical="center"/>
    </xf>
    <xf numFmtId="49" fontId="58" fillId="0" borderId="115" xfId="5" applyNumberFormat="1" applyFont="1" applyFill="1" applyBorder="1" applyAlignment="1">
      <alignment horizontal="center" vertical="top"/>
    </xf>
    <xf numFmtId="49" fontId="58" fillId="0" borderId="118" xfId="5" applyNumberFormat="1" applyFont="1" applyFill="1" applyBorder="1" applyAlignment="1">
      <alignment horizontal="center" vertical="top"/>
    </xf>
    <xf numFmtId="49" fontId="58" fillId="0" borderId="84" xfId="5" applyNumberFormat="1" applyFont="1" applyFill="1" applyBorder="1" applyAlignment="1">
      <alignment horizontal="center" vertical="top"/>
    </xf>
    <xf numFmtId="49" fontId="58" fillId="0" borderId="85" xfId="5" applyNumberFormat="1" applyFont="1" applyFill="1" applyBorder="1" applyAlignment="1">
      <alignment horizontal="center" vertical="top"/>
    </xf>
    <xf numFmtId="49" fontId="57" fillId="0" borderId="115" xfId="5" applyNumberFormat="1" applyFont="1" applyFill="1" applyBorder="1" applyAlignment="1">
      <alignment horizontal="center" vertical="top"/>
    </xf>
    <xf numFmtId="49" fontId="57" fillId="0" borderId="118" xfId="5" applyNumberFormat="1" applyFont="1" applyFill="1" applyBorder="1" applyAlignment="1">
      <alignment horizontal="center" vertical="top"/>
    </xf>
    <xf numFmtId="49" fontId="57" fillId="0" borderId="84" xfId="5" applyNumberFormat="1" applyFont="1" applyFill="1" applyBorder="1" applyAlignment="1">
      <alignment horizontal="center" vertical="top"/>
    </xf>
    <xf numFmtId="49" fontId="57" fillId="0" borderId="85" xfId="5" applyNumberFormat="1" applyFont="1" applyFill="1" applyBorder="1" applyAlignment="1">
      <alignment horizontal="center" vertical="top"/>
    </xf>
    <xf numFmtId="171" fontId="56" fillId="0" borderId="87" xfId="5" applyNumberFormat="1" applyFont="1" applyFill="1" applyBorder="1" applyAlignment="1">
      <alignment horizontal="right" vertical="center"/>
    </xf>
    <xf numFmtId="171" fontId="56" fillId="0" borderId="88" xfId="5" applyNumberFormat="1" applyFont="1" applyFill="1" applyBorder="1" applyAlignment="1">
      <alignment horizontal="right" vertical="center"/>
    </xf>
    <xf numFmtId="171" fontId="56" fillId="0" borderId="89" xfId="5" applyNumberFormat="1" applyFont="1" applyFill="1" applyBorder="1" applyAlignment="1">
      <alignment horizontal="right" vertical="center"/>
    </xf>
    <xf numFmtId="171" fontId="56" fillId="0" borderId="43" xfId="5" applyNumberFormat="1" applyFont="1" applyFill="1" applyBorder="1" applyAlignment="1">
      <alignment horizontal="right" vertical="center"/>
    </xf>
    <xf numFmtId="171" fontId="56" fillId="0" borderId="102" xfId="5" applyNumberFormat="1" applyFont="1" applyFill="1" applyBorder="1" applyAlignment="1">
      <alignment horizontal="right" vertical="center"/>
    </xf>
    <xf numFmtId="0" fontId="58" fillId="0" borderId="111" xfId="5" applyFont="1" applyFill="1" applyBorder="1" applyAlignment="1">
      <alignment horizontal="center" vertical="center" wrapText="1"/>
    </xf>
    <xf numFmtId="0" fontId="58" fillId="0" borderId="110" xfId="5" applyFont="1" applyFill="1" applyBorder="1" applyAlignment="1">
      <alignment horizontal="center" vertical="center" wrapText="1"/>
    </xf>
    <xf numFmtId="0" fontId="58" fillId="0" borderId="84" xfId="5" applyFont="1" applyFill="1" applyBorder="1" applyAlignment="1">
      <alignment horizontal="center" vertical="center" wrapText="1"/>
    </xf>
    <xf numFmtId="0" fontId="58" fillId="0" borderId="100" xfId="5" applyFont="1" applyFill="1" applyBorder="1" applyAlignment="1">
      <alignment horizontal="center" vertical="center" wrapText="1"/>
    </xf>
    <xf numFmtId="0" fontId="58" fillId="0" borderId="112" xfId="5" applyFont="1" applyFill="1" applyBorder="1" applyAlignment="1">
      <alignment horizontal="center" vertical="center" wrapText="1"/>
    </xf>
    <xf numFmtId="0" fontId="58" fillId="0" borderId="85" xfId="5" applyFont="1" applyFill="1" applyBorder="1" applyAlignment="1">
      <alignment horizontal="center" vertical="center" wrapText="1"/>
    </xf>
    <xf numFmtId="0" fontId="58" fillId="0" borderId="75" xfId="5" applyFont="1" applyFill="1" applyBorder="1" applyAlignment="1">
      <alignment horizontal="center" vertical="center" wrapText="1"/>
    </xf>
    <xf numFmtId="0" fontId="58" fillId="0" borderId="29" xfId="5" applyFont="1" applyFill="1" applyBorder="1" applyAlignment="1">
      <alignment horizontal="center" vertical="center" wrapText="1"/>
    </xf>
    <xf numFmtId="0" fontId="58" fillId="0" borderId="84" xfId="5" applyFont="1" applyFill="1" applyBorder="1" applyAlignment="1">
      <alignment horizontal="center" wrapText="1"/>
    </xf>
    <xf numFmtId="0" fontId="58" fillId="0" borderId="85" xfId="5" applyFont="1" applyFill="1" applyBorder="1" applyAlignment="1">
      <alignment horizontal="center" wrapText="1"/>
    </xf>
    <xf numFmtId="0" fontId="58" fillId="0" borderId="87" xfId="5" applyFont="1" applyFill="1" applyBorder="1" applyAlignment="1">
      <alignment horizontal="center" vertical="center" wrapText="1"/>
    </xf>
    <xf numFmtId="0" fontId="58" fillId="0" borderId="102" xfId="5" applyFont="1" applyFill="1" applyBorder="1" applyAlignment="1">
      <alignment horizontal="center" vertical="center" wrapText="1"/>
    </xf>
    <xf numFmtId="0" fontId="59" fillId="0" borderId="70" xfId="5" applyFont="1" applyFill="1" applyBorder="1" applyAlignment="1">
      <alignment horizontal="center" vertical="center" wrapText="1"/>
    </xf>
    <xf numFmtId="0" fontId="59" fillId="0" borderId="66" xfId="5" applyFont="1" applyFill="1" applyBorder="1" applyAlignment="1">
      <alignment horizontal="center" vertical="center" wrapText="1"/>
    </xf>
    <xf numFmtId="0" fontId="57" fillId="0" borderId="70" xfId="5" applyFont="1" applyFill="1" applyBorder="1" applyAlignment="1">
      <alignment horizontal="right" vertical="top" wrapText="1"/>
    </xf>
    <xf numFmtId="0" fontId="57" fillId="0" borderId="66" xfId="5" applyFont="1" applyFill="1" applyBorder="1" applyAlignment="1">
      <alignment horizontal="right" vertical="top" wrapText="1"/>
    </xf>
    <xf numFmtId="0" fontId="57" fillId="0" borderId="71" xfId="5" applyFont="1" applyFill="1" applyBorder="1" applyAlignment="1">
      <alignment horizontal="left" vertical="top" wrapText="1"/>
    </xf>
    <xf numFmtId="0" fontId="57" fillId="0" borderId="43" xfId="5" applyFont="1" applyFill="1" applyBorder="1" applyAlignment="1">
      <alignment horizontal="left" vertical="top" wrapText="1"/>
    </xf>
    <xf numFmtId="49" fontId="57" fillId="0" borderId="71" xfId="5" applyNumberFormat="1" applyFont="1" applyFill="1" applyBorder="1" applyAlignment="1">
      <alignment horizontal="center" vertical="top"/>
    </xf>
    <xf numFmtId="49" fontId="57" fillId="0" borderId="43" xfId="5" applyNumberFormat="1" applyFont="1" applyFill="1" applyBorder="1" applyAlignment="1">
      <alignment horizontal="center" vertical="top"/>
    </xf>
    <xf numFmtId="0" fontId="58" fillId="0" borderId="71" xfId="5" applyFont="1" applyFill="1" applyBorder="1" applyAlignment="1">
      <alignment horizontal="center" vertical="center" wrapText="1"/>
    </xf>
    <xf numFmtId="0" fontId="58" fillId="0" borderId="43" xfId="5" applyFont="1" applyFill="1" applyBorder="1" applyAlignment="1">
      <alignment horizontal="center" vertical="center" wrapText="1"/>
    </xf>
    <xf numFmtId="0" fontId="59" fillId="0" borderId="71" xfId="5" applyFont="1" applyFill="1" applyBorder="1" applyAlignment="1">
      <alignment horizontal="center" vertical="center" wrapText="1"/>
    </xf>
    <xf numFmtId="0" fontId="59" fillId="0" borderId="43" xfId="5" applyFont="1" applyFill="1" applyBorder="1" applyAlignment="1">
      <alignment horizontal="center" vertical="center" wrapText="1"/>
    </xf>
    <xf numFmtId="0" fontId="58" fillId="0" borderId="99" xfId="5" applyFont="1" applyFill="1" applyBorder="1" applyAlignment="1">
      <alignment horizontal="center" vertical="center" wrapText="1"/>
    </xf>
    <xf numFmtId="1" fontId="58" fillId="0" borderId="43" xfId="5" applyNumberFormat="1" applyFont="1" applyFill="1" applyBorder="1" applyAlignment="1">
      <alignment horizontal="center" vertical="center"/>
    </xf>
    <xf numFmtId="0" fontId="57" fillId="0" borderId="66" xfId="5" applyFont="1" applyFill="1" applyBorder="1" applyAlignment="1">
      <alignment horizontal="left" vertical="top" wrapText="1"/>
    </xf>
    <xf numFmtId="0" fontId="58" fillId="0" borderId="66" xfId="5" applyFont="1" applyFill="1" applyBorder="1" applyAlignment="1">
      <alignment horizontal="left" vertical="top" wrapText="1"/>
    </xf>
    <xf numFmtId="0" fontId="58" fillId="0" borderId="71" xfId="5" quotePrefix="1" applyFont="1" applyFill="1" applyBorder="1" applyAlignment="1">
      <alignment horizontal="left" vertical="top" wrapText="1"/>
    </xf>
    <xf numFmtId="0" fontId="58" fillId="0" borderId="43" xfId="5" applyFont="1" applyFill="1" applyBorder="1" applyAlignment="1">
      <alignment horizontal="left" vertical="top" wrapText="1"/>
    </xf>
    <xf numFmtId="0" fontId="58" fillId="0" borderId="70" xfId="5" quotePrefix="1" applyFont="1" applyFill="1" applyBorder="1" applyAlignment="1">
      <alignment horizontal="right" vertical="top" wrapText="1"/>
    </xf>
    <xf numFmtId="0" fontId="58" fillId="0" borderId="66" xfId="5" applyFont="1" applyFill="1" applyBorder="1" applyAlignment="1">
      <alignment horizontal="right" vertical="top" wrapText="1"/>
    </xf>
    <xf numFmtId="49" fontId="58" fillId="0" borderId="43" xfId="5" applyNumberFormat="1" applyFont="1" applyFill="1" applyBorder="1" applyAlignment="1">
      <alignment horizontal="center" vertical="top"/>
    </xf>
    <xf numFmtId="0" fontId="58" fillId="0" borderId="66" xfId="5" quotePrefix="1" applyFont="1" applyFill="1" applyBorder="1" applyAlignment="1">
      <alignment horizontal="right" vertical="top" wrapText="1"/>
    </xf>
    <xf numFmtId="0" fontId="58" fillId="0" borderId="43" xfId="5" quotePrefix="1" applyFont="1" applyFill="1" applyBorder="1" applyAlignment="1">
      <alignment horizontal="left" vertical="top" wrapText="1"/>
    </xf>
    <xf numFmtId="0" fontId="58" fillId="0" borderId="115" xfId="5" applyFont="1" applyFill="1" applyBorder="1" applyAlignment="1">
      <alignment horizontal="center" vertical="center" wrapText="1"/>
    </xf>
    <xf numFmtId="0" fontId="58" fillId="0" borderId="116" xfId="5" applyFont="1" applyFill="1" applyBorder="1" applyAlignment="1">
      <alignment horizontal="center" vertical="center" wrapText="1"/>
    </xf>
    <xf numFmtId="0" fontId="58" fillId="0" borderId="75" xfId="5" applyFont="1" applyFill="1" applyBorder="1" applyAlignment="1">
      <alignment horizontal="center" wrapText="1"/>
    </xf>
    <xf numFmtId="0" fontId="58" fillId="0" borderId="77" xfId="5" applyFont="1" applyFill="1" applyBorder="1" applyAlignment="1">
      <alignment horizontal="center" wrapText="1"/>
    </xf>
    <xf numFmtId="0" fontId="57" fillId="0" borderId="66" xfId="5" quotePrefix="1" applyFont="1" applyFill="1" applyBorder="1" applyAlignment="1">
      <alignment horizontal="left" vertical="top" wrapText="1"/>
    </xf>
    <xf numFmtId="0" fontId="58" fillId="0" borderId="66" xfId="5" quotePrefix="1" applyFont="1" applyFill="1" applyBorder="1" applyAlignment="1">
      <alignment horizontal="left" vertical="top" wrapText="1"/>
    </xf>
    <xf numFmtId="0" fontId="59" fillId="0" borderId="117" xfId="5" applyFont="1" applyFill="1" applyBorder="1" applyAlignment="1">
      <alignment horizontal="center" vertical="center" wrapText="1"/>
    </xf>
    <xf numFmtId="1" fontId="58" fillId="0" borderId="116" xfId="5" applyNumberFormat="1" applyFont="1" applyFill="1" applyBorder="1" applyAlignment="1">
      <alignment horizontal="center" vertical="center"/>
    </xf>
    <xf numFmtId="0" fontId="57" fillId="0" borderId="66" xfId="5" applyFont="1" applyFill="1" applyBorder="1" applyAlignment="1">
      <alignment horizontal="center" vertical="top" wrapText="1"/>
    </xf>
    <xf numFmtId="0" fontId="57" fillId="0" borderId="66" xfId="5" quotePrefix="1" applyFont="1" applyFill="1" applyBorder="1" applyAlignment="1">
      <alignment horizontal="center" vertical="top" wrapText="1"/>
    </xf>
    <xf numFmtId="0" fontId="57" fillId="0" borderId="66" xfId="5" applyFont="1" applyFill="1" applyBorder="1"/>
    <xf numFmtId="0" fontId="59" fillId="0" borderId="63" xfId="5" applyFont="1" applyFill="1" applyBorder="1" applyAlignment="1">
      <alignment horizontal="center" vertical="center" wrapText="1"/>
    </xf>
    <xf numFmtId="0" fontId="58" fillId="0" borderId="64" xfId="5" applyFont="1" applyFill="1" applyBorder="1" applyAlignment="1">
      <alignment horizontal="center" vertical="center" wrapText="1"/>
    </xf>
    <xf numFmtId="0" fontId="58" fillId="0" borderId="66" xfId="5" applyFont="1" applyFill="1" applyBorder="1" applyAlignment="1">
      <alignment horizontal="left" vertical="center"/>
    </xf>
    <xf numFmtId="0" fontId="59" fillId="0" borderId="0" xfId="5" applyFont="1" applyFill="1" applyBorder="1" applyAlignment="1">
      <alignment horizontal="center" vertical="center" wrapText="1"/>
    </xf>
    <xf numFmtId="0" fontId="59" fillId="0" borderId="77" xfId="5" applyFont="1" applyFill="1" applyBorder="1" applyAlignment="1">
      <alignment horizontal="center" vertical="center" wrapText="1"/>
    </xf>
    <xf numFmtId="0" fontId="59" fillId="0" borderId="99" xfId="5" applyFont="1" applyFill="1" applyBorder="1" applyAlignment="1">
      <alignment horizontal="center" vertical="center" wrapText="1"/>
    </xf>
    <xf numFmtId="0" fontId="59" fillId="0" borderId="85" xfId="5" applyFont="1" applyFill="1" applyBorder="1" applyAlignment="1">
      <alignment horizontal="center" vertical="center" wrapText="1"/>
    </xf>
    <xf numFmtId="0" fontId="25" fillId="0" borderId="43" xfId="5" applyFont="1" applyFill="1" applyBorder="1" applyAlignment="1">
      <alignment horizontal="left" vertical="top" wrapText="1"/>
    </xf>
    <xf numFmtId="0" fontId="25" fillId="0" borderId="43" xfId="5" applyFill="1" applyBorder="1" applyAlignment="1">
      <alignment horizontal="left" vertical="top" wrapText="1"/>
    </xf>
    <xf numFmtId="0" fontId="58" fillId="0" borderId="73" xfId="5" applyFont="1" applyFill="1" applyBorder="1" applyAlignment="1">
      <alignment horizontal="left" vertical="top" wrapText="1"/>
    </xf>
    <xf numFmtId="0" fontId="25" fillId="0" borderId="73" xfId="5" applyFill="1" applyBorder="1" applyAlignment="1">
      <alignment horizontal="left" vertical="top" wrapText="1"/>
    </xf>
    <xf numFmtId="0" fontId="57" fillId="0" borderId="73" xfId="5" applyFont="1" applyFill="1" applyBorder="1" applyAlignment="1">
      <alignment horizontal="left" vertical="top" wrapText="1"/>
    </xf>
    <xf numFmtId="0" fontId="25" fillId="0" borderId="73" xfId="5" applyFont="1" applyFill="1" applyBorder="1" applyAlignment="1">
      <alignment horizontal="left" vertical="top" wrapText="1"/>
    </xf>
    <xf numFmtId="0" fontId="58" fillId="0" borderId="113" xfId="5" applyFont="1" applyFill="1" applyBorder="1" applyAlignment="1">
      <alignment horizontal="center" vertical="center" wrapText="1"/>
    </xf>
    <xf numFmtId="0" fontId="25" fillId="0" borderId="113" xfId="5" applyFill="1" applyBorder="1" applyAlignment="1">
      <alignment horizontal="center" vertical="center" wrapText="1"/>
    </xf>
    <xf numFmtId="0" fontId="25" fillId="0" borderId="112" xfId="5" applyFill="1" applyBorder="1" applyAlignment="1">
      <alignment horizontal="center" vertical="center" wrapText="1"/>
    </xf>
    <xf numFmtId="0" fontId="58" fillId="0" borderId="104" xfId="5" applyFont="1" applyFill="1" applyBorder="1" applyAlignment="1">
      <alignment horizontal="center" vertical="center" wrapText="1"/>
    </xf>
    <xf numFmtId="0" fontId="58" fillId="0" borderId="94" xfId="5" applyFont="1" applyFill="1" applyBorder="1" applyAlignment="1">
      <alignment horizontal="center" vertical="center" wrapText="1"/>
    </xf>
    <xf numFmtId="171" fontId="56" fillId="0" borderId="84" xfId="5" applyNumberFormat="1" applyFont="1" applyFill="1" applyBorder="1" applyAlignment="1">
      <alignment horizontal="right" vertical="center"/>
    </xf>
    <xf numFmtId="171" fontId="56" fillId="0" borderId="99" xfId="5" applyNumberFormat="1" applyFont="1" applyFill="1" applyBorder="1" applyAlignment="1">
      <alignment horizontal="right" vertical="center"/>
    </xf>
    <xf numFmtId="0" fontId="58" fillId="0" borderId="87" xfId="5" applyFont="1" applyFill="1" applyBorder="1" applyAlignment="1">
      <alignment horizontal="center" wrapText="1"/>
    </xf>
    <xf numFmtId="0" fontId="58" fillId="0" borderId="88" xfId="5" applyFont="1" applyFill="1" applyBorder="1" applyAlignment="1">
      <alignment horizontal="center" wrapText="1"/>
    </xf>
    <xf numFmtId="0" fontId="58" fillId="0" borderId="89" xfId="5" applyFont="1" applyFill="1" applyBorder="1" applyAlignment="1">
      <alignment horizontal="center" wrapText="1"/>
    </xf>
    <xf numFmtId="0" fontId="58" fillId="0" borderId="88" xfId="5" applyFont="1" applyFill="1" applyBorder="1" applyAlignment="1">
      <alignment horizontal="center" vertical="center" wrapText="1"/>
    </xf>
    <xf numFmtId="0" fontId="58" fillId="0" borderId="89" xfId="5" applyFont="1" applyFill="1" applyBorder="1" applyAlignment="1">
      <alignment horizontal="center" vertical="center" wrapText="1"/>
    </xf>
    <xf numFmtId="0" fontId="58" fillId="0" borderId="65" xfId="5" applyFont="1" applyFill="1" applyBorder="1" applyAlignment="1">
      <alignment horizontal="center" vertical="center" wrapText="1"/>
    </xf>
    <xf numFmtId="0" fontId="42" fillId="0" borderId="0" xfId="5" applyFont="1" applyFill="1" applyAlignment="1">
      <alignment horizontal="center" vertical="center" wrapText="1"/>
    </xf>
    <xf numFmtId="0" fontId="42" fillId="0" borderId="97" xfId="5" applyFont="1" applyFill="1" applyBorder="1" applyAlignment="1">
      <alignment horizontal="center" vertical="center" wrapText="1"/>
    </xf>
    <xf numFmtId="0" fontId="44" fillId="0" borderId="104" xfId="5" applyFont="1" applyFill="1" applyBorder="1" applyAlignment="1">
      <alignment horizontal="center" vertical="top" wrapText="1"/>
    </xf>
    <xf numFmtId="0" fontId="44" fillId="0" borderId="93" xfId="5" applyFont="1" applyFill="1" applyBorder="1" applyAlignment="1">
      <alignment horizontal="center" vertical="top" wrapText="1"/>
    </xf>
    <xf numFmtId="0" fontId="44" fillId="0" borderId="103" xfId="5" applyFont="1" applyFill="1" applyBorder="1" applyAlignment="1">
      <alignment horizontal="center" vertical="top" wrapText="1"/>
    </xf>
    <xf numFmtId="0" fontId="44" fillId="0" borderId="75" xfId="5" applyFont="1" applyFill="1" applyBorder="1" applyAlignment="1">
      <alignment horizontal="center" vertical="top" wrapText="1"/>
    </xf>
    <xf numFmtId="0" fontId="44" fillId="0" borderId="0" xfId="5" applyFont="1" applyFill="1" applyBorder="1" applyAlignment="1">
      <alignment horizontal="center" vertical="top" wrapText="1"/>
    </xf>
    <xf numFmtId="0" fontId="44" fillId="0" borderId="77" xfId="5" applyFont="1" applyFill="1" applyBorder="1" applyAlignment="1">
      <alignment horizontal="center" vertical="top" wrapText="1"/>
    </xf>
    <xf numFmtId="0" fontId="44" fillId="0" borderId="94" xfId="5" applyFont="1" applyFill="1" applyBorder="1" applyAlignment="1">
      <alignment horizontal="center" vertical="top" wrapText="1"/>
    </xf>
    <xf numFmtId="0" fontId="44" fillId="0" borderId="29" xfId="5" applyFont="1" applyFill="1" applyBorder="1" applyAlignment="1">
      <alignment horizontal="center" vertical="top" wrapText="1"/>
    </xf>
    <xf numFmtId="0" fontId="44" fillId="0" borderId="140" xfId="5" applyFont="1" applyFill="1" applyBorder="1" applyAlignment="1">
      <alignment horizontal="left" wrapText="1"/>
    </xf>
    <xf numFmtId="0" fontId="44" fillId="0" borderId="119" xfId="5" applyFont="1" applyFill="1" applyBorder="1" applyAlignment="1">
      <alignment horizontal="left" wrapText="1"/>
    </xf>
    <xf numFmtId="0" fontId="44" fillId="0" borderId="95" xfId="5" applyFont="1" applyFill="1" applyBorder="1" applyAlignment="1">
      <alignment horizontal="left" wrapText="1"/>
    </xf>
    <xf numFmtId="0" fontId="44" fillId="0" borderId="0" xfId="5" applyFont="1" applyFill="1" applyBorder="1" applyAlignment="1">
      <alignment horizontal="left" wrapText="1"/>
    </xf>
    <xf numFmtId="0" fontId="44" fillId="0" borderId="96" xfId="5" applyFont="1" applyFill="1" applyBorder="1" applyAlignment="1">
      <alignment horizontal="left" wrapText="1"/>
    </xf>
    <xf numFmtId="0" fontId="44" fillId="0" borderId="97" xfId="5" applyFont="1" applyFill="1" applyBorder="1" applyAlignment="1">
      <alignment horizontal="left" wrapText="1"/>
    </xf>
    <xf numFmtId="0" fontId="25" fillId="0" borderId="0" xfId="5" applyFill="1" applyAlignment="1">
      <alignment vertical="center"/>
    </xf>
    <xf numFmtId="0" fontId="42" fillId="0" borderId="0" xfId="5" applyFont="1" applyFill="1" applyBorder="1" applyAlignment="1">
      <alignment horizontal="center" vertical="center" wrapText="1"/>
    </xf>
    <xf numFmtId="0" fontId="25" fillId="0" borderId="0" xfId="5" applyFill="1" applyBorder="1" applyAlignment="1">
      <alignment vertical="center"/>
    </xf>
    <xf numFmtId="0" fontId="41" fillId="0" borderId="90" xfId="5" applyFont="1" applyFill="1" applyBorder="1" applyAlignment="1">
      <alignment vertical="center"/>
    </xf>
    <xf numFmtId="0" fontId="41" fillId="0" borderId="91" xfId="5" applyFont="1" applyFill="1" applyBorder="1" applyAlignment="1">
      <alignment vertical="center"/>
    </xf>
    <xf numFmtId="0" fontId="57" fillId="0" borderId="87" xfId="5" applyFont="1" applyFill="1" applyBorder="1" applyAlignment="1">
      <alignment horizontal="left" vertical="top" wrapText="1"/>
    </xf>
    <xf numFmtId="0" fontId="57" fillId="0" borderId="88" xfId="5" applyFont="1" applyFill="1" applyBorder="1" applyAlignment="1">
      <alignment horizontal="left" vertical="top" wrapText="1"/>
    </xf>
    <xf numFmtId="0" fontId="57" fillId="0" borderId="89" xfId="5" applyFont="1" applyFill="1" applyBorder="1" applyAlignment="1">
      <alignment horizontal="left" vertical="top" wrapText="1"/>
    </xf>
    <xf numFmtId="0" fontId="57" fillId="0" borderId="108" xfId="5" applyFont="1" applyFill="1" applyBorder="1" applyAlignment="1">
      <alignment horizontal="left" vertical="top" wrapText="1"/>
    </xf>
    <xf numFmtId="0" fontId="57" fillId="0" borderId="134" xfId="5" applyFont="1" applyFill="1" applyBorder="1" applyAlignment="1">
      <alignment horizontal="left" vertical="top" wrapText="1"/>
    </xf>
    <xf numFmtId="0" fontId="57" fillId="0" borderId="109" xfId="5" applyFont="1" applyFill="1" applyBorder="1" applyAlignment="1">
      <alignment horizontal="left" vertical="top" wrapText="1"/>
    </xf>
    <xf numFmtId="171" fontId="56" fillId="0" borderId="108" xfId="5" applyNumberFormat="1" applyFont="1" applyFill="1" applyBorder="1" applyAlignment="1">
      <alignment horizontal="right" vertical="center"/>
    </xf>
    <xf numFmtId="171" fontId="56" fillId="0" borderId="109" xfId="5" applyNumberFormat="1" applyFont="1" applyFill="1" applyBorder="1" applyAlignment="1">
      <alignment horizontal="right" vertical="center"/>
    </xf>
    <xf numFmtId="171" fontId="56" fillId="0" borderId="107" xfId="5" applyNumberFormat="1" applyFont="1" applyFill="1" applyBorder="1" applyAlignment="1">
      <alignment horizontal="right" vertical="center"/>
    </xf>
    <xf numFmtId="0" fontId="58" fillId="0" borderId="87" xfId="5" applyFont="1" applyFill="1" applyBorder="1" applyAlignment="1">
      <alignment horizontal="left" vertical="top" wrapText="1"/>
    </xf>
    <xf numFmtId="0" fontId="58" fillId="0" borderId="88" xfId="5" applyFont="1" applyFill="1" applyBorder="1" applyAlignment="1">
      <alignment horizontal="left" vertical="top" wrapText="1"/>
    </xf>
    <xf numFmtId="0" fontId="58" fillId="0" borderId="89" xfId="5" applyFont="1" applyFill="1" applyBorder="1" applyAlignment="1">
      <alignment horizontal="left" vertical="top" wrapText="1"/>
    </xf>
    <xf numFmtId="0" fontId="58" fillId="0" borderId="84" xfId="5" applyFont="1" applyFill="1" applyBorder="1" applyAlignment="1">
      <alignment horizontal="center" vertical="top" wrapText="1"/>
    </xf>
    <xf numFmtId="0" fontId="58" fillId="0" borderId="99" xfId="5" applyFont="1" applyFill="1" applyBorder="1" applyAlignment="1">
      <alignment horizontal="center" vertical="top" wrapText="1"/>
    </xf>
    <xf numFmtId="0" fontId="58" fillId="0" borderId="85" xfId="5" applyFont="1" applyFill="1" applyBorder="1" applyAlignment="1">
      <alignment horizontal="center" vertical="top" wrapText="1"/>
    </xf>
    <xf numFmtId="0" fontId="57" fillId="0" borderId="117" xfId="5" applyFont="1" applyFill="1" applyBorder="1" applyAlignment="1">
      <alignment horizontal="right" vertical="top" wrapText="1"/>
    </xf>
    <xf numFmtId="0" fontId="57" fillId="0" borderId="43" xfId="5" quotePrefix="1" applyFont="1" applyFill="1" applyBorder="1" applyAlignment="1">
      <alignment horizontal="left" vertical="top" wrapText="1"/>
    </xf>
    <xf numFmtId="0" fontId="57" fillId="0" borderId="117" xfId="5" applyFont="1" applyFill="1" applyBorder="1" applyAlignment="1">
      <alignment horizontal="left" vertical="top" wrapText="1"/>
    </xf>
    <xf numFmtId="0" fontId="57" fillId="0" borderId="70" xfId="5" applyFont="1" applyFill="1" applyBorder="1" applyAlignment="1">
      <alignment horizontal="left" vertical="top" wrapText="1"/>
    </xf>
    <xf numFmtId="0" fontId="58" fillId="0" borderId="117" xfId="5" applyFont="1" applyFill="1" applyBorder="1" applyAlignment="1">
      <alignment horizontal="left" vertical="top" wrapText="1"/>
    </xf>
    <xf numFmtId="0" fontId="58" fillId="0" borderId="70" xfId="5" applyFont="1" applyFill="1" applyBorder="1" applyAlignment="1">
      <alignment horizontal="left" vertical="top" wrapText="1"/>
    </xf>
    <xf numFmtId="0" fontId="59" fillId="0" borderId="144" xfId="5" applyFont="1" applyFill="1" applyBorder="1" applyAlignment="1">
      <alignment horizontal="center" vertical="center" wrapText="1"/>
    </xf>
    <xf numFmtId="0" fontId="58" fillId="0" borderId="76" xfId="5" applyFont="1" applyFill="1" applyBorder="1" applyAlignment="1">
      <alignment horizontal="center" vertical="center" wrapText="1"/>
    </xf>
    <xf numFmtId="0" fontId="59" fillId="0" borderId="76" xfId="5" applyFont="1" applyFill="1" applyBorder="1" applyAlignment="1">
      <alignment horizontal="center" vertical="center" wrapText="1"/>
    </xf>
    <xf numFmtId="1" fontId="58" fillId="0" borderId="71" xfId="5" applyNumberFormat="1" applyFont="1" applyFill="1" applyBorder="1" applyAlignment="1">
      <alignment horizontal="center" vertical="center"/>
    </xf>
    <xf numFmtId="0" fontId="58" fillId="0" borderId="117" xfId="5" quotePrefix="1" applyFont="1" applyFill="1" applyBorder="1" applyAlignment="1">
      <alignment horizontal="right" vertical="top" wrapText="1"/>
    </xf>
    <xf numFmtId="171" fontId="56" fillId="0" borderId="71" xfId="5" applyNumberFormat="1" applyFont="1" applyFill="1" applyBorder="1" applyAlignment="1">
      <alignment horizontal="right" vertical="center"/>
    </xf>
    <xf numFmtId="0" fontId="57" fillId="0" borderId="116" xfId="5" applyFont="1" applyFill="1" applyBorder="1" applyAlignment="1">
      <alignment horizontal="left" vertical="top" wrapText="1"/>
    </xf>
    <xf numFmtId="0" fontId="57" fillId="0" borderId="117" xfId="5" applyFont="1" applyFill="1" applyBorder="1" applyAlignment="1">
      <alignment horizontal="center" vertical="top" wrapText="1"/>
    </xf>
    <xf numFmtId="0" fontId="57" fillId="0" borderId="70" xfId="5" applyFont="1" applyFill="1" applyBorder="1" applyAlignment="1">
      <alignment horizontal="center" vertical="top" wrapText="1"/>
    </xf>
    <xf numFmtId="0" fontId="57" fillId="0" borderId="76" xfId="5" applyFont="1" applyFill="1" applyBorder="1" applyAlignment="1">
      <alignment horizontal="left" vertical="top" wrapText="1"/>
    </xf>
    <xf numFmtId="0" fontId="57" fillId="0" borderId="117" xfId="5" quotePrefix="1" applyFont="1" applyFill="1" applyBorder="1" applyAlignment="1">
      <alignment horizontal="left" vertical="top" wrapText="1"/>
    </xf>
    <xf numFmtId="0" fontId="57" fillId="0" borderId="70" xfId="5" quotePrefix="1" applyFont="1" applyFill="1" applyBorder="1" applyAlignment="1">
      <alignment horizontal="left" vertical="top" wrapText="1"/>
    </xf>
    <xf numFmtId="0" fontId="58" fillId="0" borderId="117" xfId="5" quotePrefix="1" applyFont="1" applyFill="1" applyBorder="1" applyAlignment="1">
      <alignment horizontal="left" vertical="top" wrapText="1"/>
    </xf>
    <xf numFmtId="0" fontId="58" fillId="0" borderId="70" xfId="5" quotePrefix="1" applyFont="1" applyFill="1" applyBorder="1" applyAlignment="1">
      <alignment horizontal="left" vertical="top" wrapText="1"/>
    </xf>
    <xf numFmtId="0" fontId="57" fillId="0" borderId="117" xfId="5" quotePrefix="1" applyFont="1" applyFill="1" applyBorder="1" applyAlignment="1">
      <alignment horizontal="center" vertical="top" wrapText="1"/>
    </xf>
    <xf numFmtId="0" fontId="57" fillId="0" borderId="70" xfId="5" quotePrefix="1" applyFont="1" applyFill="1" applyBorder="1" applyAlignment="1">
      <alignment horizontal="center" vertical="top" wrapText="1"/>
    </xf>
    <xf numFmtId="171" fontId="56" fillId="0" borderId="85" xfId="5" applyNumberFormat="1" applyFont="1" applyFill="1" applyBorder="1" applyAlignment="1">
      <alignment horizontal="right" vertical="center"/>
    </xf>
    <xf numFmtId="49" fontId="57" fillId="0" borderId="116" xfId="5" applyNumberFormat="1" applyFont="1" applyFill="1" applyBorder="1" applyAlignment="1">
      <alignment horizontal="center" vertical="top"/>
    </xf>
    <xf numFmtId="171" fontId="56" fillId="0" borderId="115" xfId="5" applyNumberFormat="1" applyFont="1" applyFill="1" applyBorder="1" applyAlignment="1">
      <alignment horizontal="right" vertical="center"/>
    </xf>
    <xf numFmtId="171" fontId="56" fillId="0" borderId="119" xfId="5" applyNumberFormat="1" applyFont="1" applyFill="1" applyBorder="1" applyAlignment="1">
      <alignment horizontal="right" vertical="center"/>
    </xf>
    <xf numFmtId="171" fontId="56" fillId="0" borderId="118" xfId="5" applyNumberFormat="1" applyFont="1" applyFill="1" applyBorder="1" applyAlignment="1">
      <alignment horizontal="right" vertical="center"/>
    </xf>
    <xf numFmtId="49" fontId="58" fillId="0" borderId="116" xfId="5" applyNumberFormat="1" applyFont="1" applyFill="1" applyBorder="1" applyAlignment="1">
      <alignment horizontal="center" vertical="top"/>
    </xf>
    <xf numFmtId="49" fontId="58" fillId="0" borderId="71" xfId="5" applyNumberFormat="1" applyFont="1" applyFill="1" applyBorder="1" applyAlignment="1">
      <alignment horizontal="center" vertical="top"/>
    </xf>
    <xf numFmtId="0" fontId="58" fillId="0" borderId="117" xfId="5" applyFont="1" applyFill="1" applyBorder="1" applyAlignment="1">
      <alignment horizontal="left" vertical="center"/>
    </xf>
    <xf numFmtId="0" fontId="58" fillId="0" borderId="70" xfId="5" applyFont="1" applyFill="1" applyBorder="1" applyAlignment="1">
      <alignment horizontal="left" vertical="center"/>
    </xf>
    <xf numFmtId="0" fontId="58" fillId="0" borderId="71" xfId="5" applyFont="1" applyFill="1" applyBorder="1" applyAlignment="1">
      <alignment horizontal="left" vertical="top" wrapText="1"/>
    </xf>
    <xf numFmtId="0" fontId="44" fillId="0" borderId="87" xfId="5" applyFont="1" applyFill="1" applyBorder="1" applyAlignment="1">
      <alignment horizontal="center" vertical="center"/>
    </xf>
    <xf numFmtId="0" fontId="44" fillId="0" borderId="89" xfId="5" applyFont="1" applyFill="1" applyBorder="1" applyAlignment="1">
      <alignment horizontal="center" vertical="center"/>
    </xf>
    <xf numFmtId="0" fontId="56" fillId="0" borderId="87" xfId="5" applyFont="1" applyFill="1" applyBorder="1" applyAlignment="1">
      <alignment horizontal="left" vertical="center"/>
    </xf>
    <xf numFmtId="0" fontId="25" fillId="0" borderId="88" xfId="5" applyBorder="1" applyAlignment="1">
      <alignment horizontal="left" vertical="center"/>
    </xf>
    <xf numFmtId="0" fontId="25" fillId="0" borderId="89" xfId="5" applyBorder="1" applyAlignment="1">
      <alignment horizontal="left" vertical="center"/>
    </xf>
    <xf numFmtId="0" fontId="59" fillId="0" borderId="124" xfId="5" applyFont="1" applyFill="1" applyBorder="1" applyAlignment="1">
      <alignment horizontal="center" vertical="center" wrapText="1"/>
    </xf>
    <xf numFmtId="0" fontId="58" fillId="0" borderId="135" xfId="5" applyFont="1" applyFill="1" applyBorder="1" applyAlignment="1">
      <alignment horizontal="center" vertical="center" wrapText="1"/>
    </xf>
    <xf numFmtId="0" fontId="59" fillId="0" borderId="135" xfId="5" applyFont="1" applyFill="1" applyBorder="1" applyAlignment="1">
      <alignment horizontal="center" vertical="center" wrapText="1"/>
    </xf>
    <xf numFmtId="0" fontId="25" fillId="0" borderId="97" xfId="5" applyFill="1" applyBorder="1" applyAlignment="1">
      <alignment vertical="center"/>
    </xf>
    <xf numFmtId="0" fontId="25" fillId="0" borderId="91" xfId="5" applyFill="1" applyBorder="1" applyAlignment="1">
      <alignment vertical="center"/>
    </xf>
    <xf numFmtId="0" fontId="44" fillId="0" borderId="115" xfId="5" applyFont="1" applyFill="1" applyBorder="1" applyAlignment="1">
      <alignment horizontal="left" wrapText="1"/>
    </xf>
    <xf numFmtId="0" fontId="44" fillId="0" borderId="75" xfId="5" applyFont="1" applyFill="1" applyBorder="1" applyAlignment="1">
      <alignment horizontal="left" wrapText="1"/>
    </xf>
    <xf numFmtId="0" fontId="44" fillId="0" borderId="106" xfId="5" applyFont="1" applyFill="1" applyBorder="1" applyAlignment="1">
      <alignment horizontal="left" wrapText="1"/>
    </xf>
    <xf numFmtId="0" fontId="44" fillId="6" borderId="93" xfId="5" applyFont="1" applyFill="1" applyBorder="1" applyAlignment="1">
      <alignment horizontal="left" vertical="top" wrapText="1"/>
    </xf>
    <xf numFmtId="0" fontId="44" fillId="6" borderId="94" xfId="5" applyFont="1" applyFill="1" applyBorder="1" applyAlignment="1">
      <alignment horizontal="left" vertical="top" wrapText="1"/>
    </xf>
    <xf numFmtId="0" fontId="44" fillId="6" borderId="0" xfId="5" applyFont="1" applyFill="1" applyBorder="1" applyAlignment="1">
      <alignment horizontal="left" vertical="top" wrapText="1"/>
    </xf>
    <xf numFmtId="0" fontId="44" fillId="6" borderId="29" xfId="5" applyFont="1" applyFill="1" applyBorder="1" applyAlignment="1">
      <alignment horizontal="left" vertical="top" wrapText="1"/>
    </xf>
    <xf numFmtId="0" fontId="25" fillId="0" borderId="91" xfId="5" applyFont="1" applyFill="1" applyBorder="1" applyAlignment="1">
      <alignment horizontal="center" vertical="center"/>
    </xf>
    <xf numFmtId="0" fontId="25" fillId="0" borderId="91" xfId="5" applyFill="1" applyBorder="1" applyAlignment="1">
      <alignment horizontal="center" vertical="center"/>
    </xf>
    <xf numFmtId="0" fontId="25" fillId="0" borderId="17" xfId="5" applyFill="1" applyBorder="1" applyAlignment="1">
      <alignment horizontal="center" vertical="center"/>
    </xf>
    <xf numFmtId="0" fontId="58" fillId="0" borderId="116" xfId="5" applyFont="1" applyFill="1" applyBorder="1" applyAlignment="1">
      <alignment horizontal="left" vertical="top" wrapText="1"/>
    </xf>
    <xf numFmtId="0" fontId="58" fillId="0" borderId="115" xfId="5" applyFont="1" applyFill="1" applyBorder="1" applyAlignment="1">
      <alignment horizontal="center" vertical="center"/>
    </xf>
    <xf numFmtId="0" fontId="58" fillId="0" borderId="118" xfId="5" applyFont="1" applyFill="1" applyBorder="1" applyAlignment="1">
      <alignment horizontal="center" vertical="center"/>
    </xf>
    <xf numFmtId="0" fontId="58" fillId="0" borderId="84" xfId="5" applyFont="1" applyFill="1" applyBorder="1" applyAlignment="1">
      <alignment horizontal="center" vertical="center"/>
    </xf>
    <xf numFmtId="0" fontId="58" fillId="0" borderId="85" xfId="5" applyFont="1" applyFill="1" applyBorder="1" applyAlignment="1">
      <alignment horizontal="center" vertical="center"/>
    </xf>
    <xf numFmtId="0" fontId="58" fillId="0" borderId="116" xfId="5" quotePrefix="1" applyFont="1" applyFill="1" applyBorder="1" applyAlignment="1">
      <alignment horizontal="left" vertical="top" wrapText="1"/>
    </xf>
    <xf numFmtId="0" fontId="58" fillId="0" borderId="108" xfId="5" applyFont="1" applyFill="1" applyBorder="1" applyAlignment="1">
      <alignment horizontal="left" vertical="top" wrapText="1"/>
    </xf>
    <xf numFmtId="0" fontId="58" fillId="0" borderId="134" xfId="5" applyFont="1" applyFill="1" applyBorder="1" applyAlignment="1">
      <alignment horizontal="left" vertical="top" wrapText="1"/>
    </xf>
    <xf numFmtId="0" fontId="58" fillId="0" borderId="109" xfId="5" applyFont="1" applyFill="1" applyBorder="1" applyAlignment="1">
      <alignment horizontal="left" vertical="top" wrapText="1"/>
    </xf>
    <xf numFmtId="0" fontId="59" fillId="0" borderId="103" xfId="5" applyFont="1" applyFill="1" applyBorder="1" applyAlignment="1">
      <alignment horizontal="center" vertical="center" wrapText="1"/>
    </xf>
    <xf numFmtId="0" fontId="57" fillId="0" borderId="69" xfId="5" applyFont="1" applyFill="1" applyBorder="1" applyAlignment="1">
      <alignment horizontal="left" vertical="top" wrapText="1"/>
    </xf>
    <xf numFmtId="0" fontId="57" fillId="6" borderId="116" xfId="14" applyFont="1" applyFill="1" applyBorder="1" applyAlignment="1">
      <alignment horizontal="left" vertical="top" wrapText="1"/>
    </xf>
    <xf numFmtId="0" fontId="57" fillId="6" borderId="71" xfId="14" applyFont="1" applyFill="1" applyBorder="1" applyAlignment="1">
      <alignment horizontal="left" vertical="top" wrapText="1"/>
    </xf>
    <xf numFmtId="0" fontId="57" fillId="6" borderId="69" xfId="14" applyFont="1" applyFill="1" applyBorder="1" applyAlignment="1">
      <alignment horizontal="left" vertical="top" wrapText="1"/>
    </xf>
    <xf numFmtId="0" fontId="57" fillId="6" borderId="116" xfId="14" quotePrefix="1" applyFont="1" applyFill="1" applyBorder="1" applyAlignment="1">
      <alignment horizontal="left" vertical="top" wrapText="1"/>
    </xf>
    <xf numFmtId="0" fontId="57" fillId="6" borderId="71" xfId="14" quotePrefix="1" applyFont="1" applyFill="1" applyBorder="1" applyAlignment="1">
      <alignment horizontal="left" vertical="top" wrapText="1"/>
    </xf>
    <xf numFmtId="0" fontId="57" fillId="6" borderId="115" xfId="14" applyFont="1" applyFill="1" applyBorder="1" applyAlignment="1">
      <alignment horizontal="left" vertical="top" wrapText="1"/>
    </xf>
    <xf numFmtId="0" fontId="57" fillId="6" borderId="84" xfId="14" applyFont="1" applyFill="1" applyBorder="1" applyAlignment="1">
      <alignment horizontal="left" vertical="top" wrapText="1"/>
    </xf>
    <xf numFmtId="0" fontId="58" fillId="6" borderId="115" xfId="14" applyFont="1" applyFill="1" applyBorder="1" applyAlignment="1">
      <alignment horizontal="left" vertical="top" wrapText="1"/>
    </xf>
    <xf numFmtId="0" fontId="58" fillId="6" borderId="84" xfId="14" applyFont="1" applyFill="1" applyBorder="1" applyAlignment="1">
      <alignment horizontal="left" vertical="top" wrapText="1"/>
    </xf>
    <xf numFmtId="0" fontId="57" fillId="6" borderId="106" xfId="14" applyFont="1" applyFill="1" applyBorder="1" applyAlignment="1">
      <alignment horizontal="left" vertical="top" wrapText="1"/>
    </xf>
    <xf numFmtId="0" fontId="58" fillId="6" borderId="87" xfId="14" applyFont="1" applyFill="1" applyBorder="1" applyAlignment="1">
      <alignment horizontal="left" vertical="top" wrapText="1"/>
    </xf>
    <xf numFmtId="0" fontId="58" fillId="6" borderId="88" xfId="14" applyFont="1" applyFill="1" applyBorder="1" applyAlignment="1">
      <alignment horizontal="left" vertical="top" wrapText="1"/>
    </xf>
    <xf numFmtId="0" fontId="58" fillId="6" borderId="89" xfId="14" applyFont="1" applyFill="1" applyBorder="1" applyAlignment="1">
      <alignment horizontal="left" vertical="top" wrapText="1"/>
    </xf>
    <xf numFmtId="0" fontId="57" fillId="6" borderId="87" xfId="14" applyFont="1" applyFill="1" applyBorder="1" applyAlignment="1">
      <alignment horizontal="left" vertical="top" wrapText="1"/>
    </xf>
    <xf numFmtId="0" fontId="57" fillId="6" borderId="88" xfId="14" applyFont="1" applyFill="1" applyBorder="1" applyAlignment="1">
      <alignment horizontal="left" vertical="top" wrapText="1"/>
    </xf>
    <xf numFmtId="0" fontId="57" fillId="6" borderId="89" xfId="14" applyFont="1" applyFill="1" applyBorder="1" applyAlignment="1">
      <alignment horizontal="left" vertical="top" wrapText="1"/>
    </xf>
    <xf numFmtId="0" fontId="25" fillId="6" borderId="71" xfId="14" applyFont="1" applyFill="1" applyBorder="1" applyAlignment="1">
      <alignment horizontal="left" vertical="top" wrapText="1"/>
    </xf>
    <xf numFmtId="0" fontId="57" fillId="6" borderId="108" xfId="14" applyFont="1" applyFill="1" applyBorder="1" applyAlignment="1">
      <alignment horizontal="left" vertical="top" wrapText="1"/>
    </xf>
    <xf numFmtId="0" fontId="57" fillId="6" borderId="134" xfId="14" applyFont="1" applyFill="1" applyBorder="1" applyAlignment="1">
      <alignment horizontal="left" vertical="top" wrapText="1"/>
    </xf>
    <xf numFmtId="0" fontId="57" fillId="6" borderId="109" xfId="14" applyFont="1" applyFill="1" applyBorder="1" applyAlignment="1">
      <alignment horizontal="left" vertical="top" wrapText="1"/>
    </xf>
    <xf numFmtId="0" fontId="58" fillId="6" borderId="71" xfId="14" applyFont="1" applyFill="1" applyBorder="1" applyAlignment="1">
      <alignment horizontal="left" vertical="top" wrapText="1"/>
    </xf>
    <xf numFmtId="0" fontId="43" fillId="6" borderId="71" xfId="14" applyFont="1" applyFill="1" applyBorder="1" applyAlignment="1">
      <alignment horizontal="left" vertical="top" wrapText="1"/>
    </xf>
    <xf numFmtId="0" fontId="58" fillId="6" borderId="99" xfId="14" applyFont="1" applyFill="1" applyBorder="1" applyAlignment="1">
      <alignment horizontal="left" vertical="top" wrapText="1"/>
    </xf>
    <xf numFmtId="0" fontId="58" fillId="6" borderId="85" xfId="14" applyFont="1" applyFill="1" applyBorder="1" applyAlignment="1">
      <alignment horizontal="left" vertical="top" wrapText="1"/>
    </xf>
    <xf numFmtId="0" fontId="57" fillId="6" borderId="87" xfId="14" quotePrefix="1" applyFont="1" applyFill="1" applyBorder="1" applyAlignment="1">
      <alignment horizontal="left" vertical="top" wrapText="1"/>
    </xf>
    <xf numFmtId="0" fontId="57" fillId="6" borderId="88" xfId="14" quotePrefix="1" applyFont="1" applyFill="1" applyBorder="1" applyAlignment="1">
      <alignment horizontal="left" vertical="top" wrapText="1"/>
    </xf>
    <xf numFmtId="0" fontId="57" fillId="6" borderId="89" xfId="14" quotePrefix="1" applyFont="1" applyFill="1" applyBorder="1" applyAlignment="1">
      <alignment horizontal="left" vertical="top" wrapText="1"/>
    </xf>
    <xf numFmtId="0" fontId="58" fillId="6" borderId="87" xfId="14" quotePrefix="1" applyFont="1" applyFill="1" applyBorder="1" applyAlignment="1">
      <alignment horizontal="left" vertical="top" wrapText="1"/>
    </xf>
    <xf numFmtId="0" fontId="58" fillId="6" borderId="88" xfId="14" quotePrefix="1" applyFont="1" applyFill="1" applyBorder="1" applyAlignment="1">
      <alignment horizontal="left" vertical="top" wrapText="1"/>
    </xf>
    <xf numFmtId="0" fontId="58" fillId="6" borderId="89" xfId="14" quotePrefix="1" applyFont="1" applyFill="1" applyBorder="1" applyAlignment="1">
      <alignment horizontal="left" vertical="top" wrapText="1"/>
    </xf>
    <xf numFmtId="0" fontId="77" fillId="6" borderId="87" xfId="14" quotePrefix="1" applyFont="1" applyFill="1" applyBorder="1" applyAlignment="1">
      <alignment horizontal="left" vertical="top" wrapText="1"/>
    </xf>
    <xf numFmtId="0" fontId="77" fillId="6" borderId="88" xfId="14" quotePrefix="1" applyFont="1" applyFill="1" applyBorder="1" applyAlignment="1">
      <alignment horizontal="left" vertical="top" wrapText="1"/>
    </xf>
    <xf numFmtId="0" fontId="77" fillId="6" borderId="89" xfId="14" quotePrefix="1" applyFont="1" applyFill="1" applyBorder="1" applyAlignment="1">
      <alignment horizontal="left" vertical="top" wrapText="1"/>
    </xf>
    <xf numFmtId="0" fontId="77" fillId="6" borderId="87" xfId="14" applyFont="1" applyFill="1" applyBorder="1" applyAlignment="1">
      <alignment horizontal="left" vertical="top" wrapText="1"/>
    </xf>
    <xf numFmtId="0" fontId="77" fillId="6" borderId="88" xfId="14" applyFont="1" applyFill="1" applyBorder="1" applyAlignment="1">
      <alignment horizontal="left" vertical="top" wrapText="1"/>
    </xf>
    <xf numFmtId="0" fontId="77" fillId="6" borderId="89" xfId="14" applyFont="1" applyFill="1" applyBorder="1" applyAlignment="1">
      <alignment horizontal="left" vertical="top" wrapText="1"/>
    </xf>
    <xf numFmtId="0" fontId="1" fillId="0" borderId="128" xfId="0" applyFont="1" applyBorder="1" applyAlignment="1">
      <alignment horizontal="center"/>
    </xf>
    <xf numFmtId="0" fontId="1" fillId="0" borderId="130" xfId="0" applyFont="1" applyBorder="1" applyAlignment="1">
      <alignment horizontal="left" vertical="center" wrapText="1"/>
    </xf>
    <xf numFmtId="0" fontId="17" fillId="0" borderId="125" xfId="0" applyFont="1" applyBorder="1" applyAlignment="1">
      <alignment horizontal="left" vertical="center" wrapText="1"/>
    </xf>
    <xf numFmtId="0" fontId="18" fillId="0" borderId="140" xfId="0" applyFont="1" applyBorder="1" applyAlignment="1">
      <alignment horizontal="left" vertical="center" wrapText="1"/>
    </xf>
    <xf numFmtId="0" fontId="18" fillId="0" borderId="119" xfId="0" applyFont="1" applyBorder="1" applyAlignment="1">
      <alignment horizontal="left" vertical="center" wrapText="1"/>
    </xf>
    <xf numFmtId="0" fontId="18" fillId="0" borderId="139" xfId="0" applyFont="1" applyBorder="1" applyAlignment="1">
      <alignment horizontal="left" vertical="center" wrapText="1"/>
    </xf>
    <xf numFmtId="3" fontId="18" fillId="0" borderId="140" xfId="0" applyNumberFormat="1" applyFont="1" applyBorder="1" applyAlignment="1">
      <alignment horizontal="right" vertical="center" wrapText="1"/>
    </xf>
    <xf numFmtId="3" fontId="18" fillId="0" borderId="119" xfId="0" applyNumberFormat="1" applyFont="1" applyBorder="1" applyAlignment="1">
      <alignment horizontal="right" vertical="center" wrapText="1"/>
    </xf>
    <xf numFmtId="3" fontId="18" fillId="0" borderId="139" xfId="0" applyNumberFormat="1" applyFont="1" applyBorder="1" applyAlignment="1">
      <alignment horizontal="right" vertical="center" wrapText="1"/>
    </xf>
    <xf numFmtId="3" fontId="18" fillId="0" borderId="138" xfId="0" applyNumberFormat="1" applyFont="1" applyBorder="1" applyAlignment="1">
      <alignment horizontal="right" vertical="center" wrapText="1"/>
    </xf>
    <xf numFmtId="3" fontId="17" fillId="0" borderId="90" xfId="0" applyNumberFormat="1" applyFont="1" applyBorder="1" applyAlignment="1">
      <alignment horizontal="right" vertical="center" wrapText="1"/>
    </xf>
    <xf numFmtId="3" fontId="17" fillId="0" borderId="91" xfId="0" applyNumberFormat="1" applyFont="1" applyBorder="1" applyAlignment="1">
      <alignment horizontal="right" vertical="center" wrapText="1"/>
    </xf>
    <xf numFmtId="3" fontId="17" fillId="0" borderId="17" xfId="0" applyNumberFormat="1" applyFont="1" applyBorder="1" applyAlignment="1">
      <alignment horizontal="right" vertical="center" wrapText="1"/>
    </xf>
    <xf numFmtId="3" fontId="18" fillId="0" borderId="37" xfId="0" applyNumberFormat="1" applyFont="1" applyBorder="1" applyAlignment="1">
      <alignment horizontal="right" vertical="center" wrapText="1"/>
    </xf>
    <xf numFmtId="0" fontId="19" fillId="0" borderId="98" xfId="0" applyFont="1" applyBorder="1" applyAlignment="1">
      <alignment horizontal="left" vertical="center" wrapText="1"/>
    </xf>
    <xf numFmtId="0" fontId="19" fillId="0" borderId="99" xfId="0" applyFont="1" applyBorder="1" applyAlignment="1">
      <alignment horizontal="left" vertical="center" wrapText="1"/>
    </xf>
    <xf numFmtId="0" fontId="19" fillId="0" borderId="100" xfId="0" applyFont="1" applyBorder="1" applyAlignment="1">
      <alignment horizontal="left" vertical="center" wrapText="1"/>
    </xf>
    <xf numFmtId="3" fontId="17" fillId="0" borderId="37" xfId="0" applyNumberFormat="1" applyFont="1" applyBorder="1" applyAlignment="1">
      <alignment horizontal="right" vertical="center" wrapText="1"/>
    </xf>
    <xf numFmtId="0" fontId="1" fillId="0" borderId="101" xfId="0" applyFont="1" applyBorder="1" applyAlignment="1">
      <alignment horizontal="left" vertical="center" wrapText="1"/>
    </xf>
    <xf numFmtId="0" fontId="1" fillId="0" borderId="140" xfId="0" applyFont="1" applyBorder="1" applyAlignment="1">
      <alignment horizontal="left" vertical="center" wrapText="1"/>
    </xf>
    <xf numFmtId="3" fontId="18" fillId="0" borderId="137" xfId="0" applyNumberFormat="1" applyFont="1" applyBorder="1" applyAlignment="1">
      <alignment horizontal="right" vertical="center" wrapText="1"/>
    </xf>
    <xf numFmtId="9" fontId="18" fillId="0" borderId="102" xfId="1" applyFont="1" applyBorder="1" applyAlignment="1">
      <alignment horizontal="right" vertical="center"/>
    </xf>
    <xf numFmtId="9" fontId="18" fillId="0" borderId="130" xfId="1" applyFont="1" applyBorder="1" applyAlignment="1">
      <alignment horizontal="right" vertical="center"/>
    </xf>
    <xf numFmtId="3" fontId="1" fillId="0" borderId="67" xfId="0" applyNumberFormat="1" applyFont="1" applyBorder="1" applyAlignment="1">
      <alignment horizontal="right" vertical="center"/>
    </xf>
    <xf numFmtId="0" fontId="1" fillId="0" borderId="102" xfId="0" applyFont="1" applyBorder="1" applyAlignment="1">
      <alignment horizontal="center" vertical="center"/>
    </xf>
    <xf numFmtId="9" fontId="18" fillId="0" borderId="107" xfId="1" applyFont="1" applyBorder="1" applyAlignment="1">
      <alignment horizontal="right" vertical="center"/>
    </xf>
    <xf numFmtId="9" fontId="18" fillId="0" borderId="125" xfId="1" applyFont="1" applyBorder="1" applyAlignment="1">
      <alignment horizontal="right" vertical="center"/>
    </xf>
    <xf numFmtId="0" fontId="4" fillId="0" borderId="0" xfId="0" applyFont="1" applyAlignment="1">
      <alignment horizontal="left" vertical="top" indent="1"/>
    </xf>
    <xf numFmtId="0" fontId="9" fillId="0" borderId="0" xfId="0" applyFont="1" applyAlignment="1">
      <alignment horizontal="left" vertical="top" indent="1"/>
    </xf>
  </cellXfs>
  <cellStyles count="19">
    <cellStyle name="%" xfId="13" xr:uid="{00000000-0005-0000-0000-000000000000}"/>
    <cellStyle name="Comma 2" xfId="9" xr:uid="{00000000-0005-0000-0000-000001000000}"/>
    <cellStyle name="Hyperlink 2" xfId="7" xr:uid="{00000000-0005-0000-0000-000003000000}"/>
    <cellStyle name="Hyperlink 3" xfId="18" xr:uid="{00000000-0005-0000-0000-000004000000}"/>
    <cellStyle name="Normal 2" xfId="2" xr:uid="{00000000-0005-0000-0000-000006000000}"/>
    <cellStyle name="Normal 3" xfId="5" xr:uid="{00000000-0005-0000-0000-000007000000}"/>
    <cellStyle name="Normal 3 2" xfId="14" xr:uid="{00000000-0005-0000-0000-000008000000}"/>
    <cellStyle name="Normal 4" xfId="4" xr:uid="{00000000-0005-0000-0000-000009000000}"/>
    <cellStyle name="Normal 5" xfId="8" xr:uid="{00000000-0005-0000-0000-00000A000000}"/>
    <cellStyle name="Normal 5 2" xfId="12" xr:uid="{00000000-0005-0000-0000-00000B000000}"/>
    <cellStyle name="Normal_Coffee Exporter FR1" xfId="6" xr:uid="{00000000-0005-0000-0000-00000C000000}"/>
    <cellStyle name="Normálna" xfId="0" builtinId="0"/>
    <cellStyle name="normálne_Tax bridge and Specification of deferred taxcomm_poslane_svedsko" xfId="10" xr:uid="{00000000-0005-0000-0000-000011000000}"/>
    <cellStyle name="normální_cashflow96" xfId="11" xr:uid="{00000000-0005-0000-0000-000012000000}"/>
    <cellStyle name="Percent 2" xfId="3" xr:uid="{00000000-0005-0000-0000-000014000000}"/>
    <cellStyle name="Percentá" xfId="1" builtinId="5"/>
    <cellStyle name="S6" xfId="15" xr:uid="{00000000-0005-0000-0000-000015000000}"/>
    <cellStyle name="S8" xfId="16" xr:uid="{00000000-0005-0000-0000-000016000000}"/>
    <cellStyle name="Style 1" xfId="17" xr:uid="{00000000-0005-0000-0000-000017000000}"/>
  </cellStyles>
  <dxfs count="298">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7" t="s">
        <v>1</v>
      </c>
      <c r="B2" s="8" t="s">
        <v>2</v>
      </c>
      <c r="C2" s="8" t="s">
        <v>3</v>
      </c>
    </row>
    <row r="3" spans="1:3" ht="22.5" customHeight="1" thickTop="1" thickBot="1" x14ac:dyDescent="0.3">
      <c r="A3" s="9" t="s">
        <v>4</v>
      </c>
      <c r="B3" s="10"/>
      <c r="C3" s="10"/>
    </row>
    <row r="4" spans="1:3" ht="22.5" customHeight="1" thickBot="1" x14ac:dyDescent="0.3">
      <c r="A4" s="11" t="s">
        <v>5</v>
      </c>
      <c r="B4" s="12"/>
      <c r="C4" s="12"/>
    </row>
    <row r="5" spans="1:3" ht="22.5" customHeight="1" thickBot="1" x14ac:dyDescent="0.3">
      <c r="A5" s="13" t="s">
        <v>6</v>
      </c>
      <c r="B5" s="14"/>
      <c r="C5" s="14"/>
    </row>
    <row r="6" spans="1:3" ht="15.75" thickTop="1" x14ac:dyDescent="0.25"/>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1011" t="s">
        <v>60</v>
      </c>
      <c r="B2" s="1026" t="s">
        <v>2</v>
      </c>
      <c r="C2" s="1027"/>
      <c r="D2" s="1027"/>
      <c r="E2" s="1027"/>
      <c r="F2" s="1028"/>
    </row>
    <row r="3" spans="1:6" ht="70.5" customHeight="1" thickBot="1" x14ac:dyDescent="0.3">
      <c r="A3" s="1018"/>
      <c r="B3" s="54" t="s">
        <v>61</v>
      </c>
      <c r="C3" s="54" t="s">
        <v>62</v>
      </c>
      <c r="D3" s="37" t="s">
        <v>412</v>
      </c>
      <c r="E3" s="54" t="s">
        <v>413</v>
      </c>
      <c r="F3" s="54" t="s">
        <v>64</v>
      </c>
    </row>
    <row r="4" spans="1:6" ht="16.5" thickTop="1" thickBot="1" x14ac:dyDescent="0.3">
      <c r="A4" s="135" t="s">
        <v>65</v>
      </c>
      <c r="B4" s="50"/>
      <c r="C4" s="50"/>
      <c r="D4" s="50"/>
      <c r="E4" s="50"/>
      <c r="F4" s="51"/>
    </row>
    <row r="5" spans="1:6" ht="16.5" thickTop="1" thickBot="1" x14ac:dyDescent="0.3">
      <c r="A5" s="136"/>
      <c r="B5" s="52"/>
      <c r="C5" s="52"/>
      <c r="D5" s="19"/>
      <c r="E5" s="19"/>
      <c r="F5" s="12"/>
    </row>
    <row r="6" spans="1:6" ht="15.75" thickBot="1" x14ac:dyDescent="0.3">
      <c r="A6" s="136"/>
      <c r="B6" s="52"/>
      <c r="C6" s="52"/>
      <c r="D6" s="19"/>
      <c r="E6" s="19"/>
      <c r="F6" s="12"/>
    </row>
    <row r="7" spans="1:6" ht="15.75" thickBot="1" x14ac:dyDescent="0.3">
      <c r="A7" s="137"/>
      <c r="B7" s="53"/>
      <c r="C7" s="53"/>
      <c r="D7" s="23"/>
      <c r="E7" s="23"/>
      <c r="F7" s="14"/>
    </row>
    <row r="8" spans="1:6" ht="16.5" thickTop="1" thickBot="1" x14ac:dyDescent="0.3">
      <c r="A8" s="135" t="s">
        <v>66</v>
      </c>
      <c r="B8" s="50"/>
      <c r="C8" s="50"/>
      <c r="D8" s="50"/>
      <c r="E8" s="50"/>
      <c r="F8" s="51"/>
    </row>
    <row r="9" spans="1:6" ht="16.5" thickTop="1" thickBot="1" x14ac:dyDescent="0.3">
      <c r="A9" s="136"/>
      <c r="B9" s="52"/>
      <c r="C9" s="52"/>
      <c r="D9" s="19"/>
      <c r="E9" s="19"/>
      <c r="F9" s="12"/>
    </row>
    <row r="10" spans="1:6" ht="15.75" thickBot="1" x14ac:dyDescent="0.3">
      <c r="A10" s="136"/>
      <c r="B10" s="52"/>
      <c r="C10" s="52"/>
      <c r="D10" s="19"/>
      <c r="E10" s="19"/>
      <c r="F10" s="12"/>
    </row>
    <row r="11" spans="1:6" ht="15.75" thickBot="1" x14ac:dyDescent="0.3">
      <c r="A11" s="137"/>
      <c r="B11" s="53"/>
      <c r="C11" s="53"/>
      <c r="D11" s="23"/>
      <c r="E11" s="23"/>
      <c r="F11" s="14"/>
    </row>
    <row r="12" spans="1:6" ht="16.5" thickTop="1" thickBot="1" x14ac:dyDescent="0.3">
      <c r="A12" s="135" t="s">
        <v>67</v>
      </c>
      <c r="B12" s="50"/>
      <c r="C12" s="50"/>
      <c r="D12" s="50"/>
      <c r="E12" s="50"/>
      <c r="F12" s="51"/>
    </row>
    <row r="13" spans="1:6" ht="16.5" thickTop="1" thickBot="1" x14ac:dyDescent="0.3">
      <c r="A13" s="136"/>
      <c r="B13" s="52"/>
      <c r="C13" s="52"/>
      <c r="D13" s="19"/>
      <c r="E13" s="19"/>
      <c r="F13" s="12"/>
    </row>
    <row r="14" spans="1:6" ht="15.75" thickBot="1" x14ac:dyDescent="0.3">
      <c r="A14" s="136"/>
      <c r="B14" s="52"/>
      <c r="C14" s="52"/>
      <c r="D14" s="19"/>
      <c r="E14" s="19"/>
      <c r="F14" s="12"/>
    </row>
    <row r="15" spans="1:6" ht="15.75" thickBot="1" x14ac:dyDescent="0.3">
      <c r="A15" s="137"/>
      <c r="B15" s="53"/>
      <c r="C15" s="53"/>
      <c r="D15" s="23"/>
      <c r="E15" s="23"/>
      <c r="F15" s="14"/>
    </row>
    <row r="16" spans="1:6" ht="16.5" thickTop="1" thickBot="1" x14ac:dyDescent="0.3">
      <c r="A16" s="135" t="s">
        <v>68</v>
      </c>
      <c r="B16" s="50"/>
      <c r="C16" s="50"/>
      <c r="D16" s="50"/>
      <c r="E16" s="50"/>
      <c r="F16" s="51"/>
    </row>
    <row r="17" spans="1:6" ht="16.5" thickTop="1" thickBot="1" x14ac:dyDescent="0.3">
      <c r="A17" s="138"/>
      <c r="B17" s="52"/>
      <c r="C17" s="52"/>
      <c r="D17" s="19"/>
      <c r="E17" s="19"/>
      <c r="F17" s="12"/>
    </row>
    <row r="18" spans="1:6" ht="15.75" thickBot="1" x14ac:dyDescent="0.3">
      <c r="A18" s="83"/>
      <c r="B18" s="53"/>
      <c r="C18" s="53"/>
      <c r="D18" s="170"/>
      <c r="E18" s="44"/>
      <c r="F18" s="171"/>
    </row>
    <row r="19" spans="1:6" ht="24" thickTop="1" thickBot="1" x14ac:dyDescent="0.3">
      <c r="A19" s="22" t="s">
        <v>69</v>
      </c>
      <c r="B19" s="31" t="s">
        <v>18</v>
      </c>
      <c r="C19" s="31" t="s">
        <v>18</v>
      </c>
      <c r="D19" s="31" t="s">
        <v>18</v>
      </c>
      <c r="E19" s="31" t="s">
        <v>18</v>
      </c>
      <c r="F19" s="14">
        <f>SUM(F17:F18)+SUM(F13:F15)+SUM(F9:F11)+SUM(F5:F7)</f>
        <v>0</v>
      </c>
    </row>
    <row r="20" spans="1:6" ht="15.75" thickTop="1" x14ac:dyDescent="0.25"/>
  </sheetData>
  <mergeCells count="2">
    <mergeCell ref="A2:A3"/>
    <mergeCell ref="B2:F2"/>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294"/>
    <col min="9" max="9" width="9.140625" style="289" customWidth="1" outlineLevel="1"/>
    <col min="10" max="11" width="9.140625" customWidth="1" outlineLevel="1"/>
    <col min="12" max="12" width="17" customWidth="1" outlineLevel="1"/>
    <col min="13" max="13" width="19.7109375" style="294" customWidth="1"/>
  </cols>
  <sheetData>
    <row r="1" spans="1:13" ht="17.25" thickBot="1" x14ac:dyDescent="0.35">
      <c r="A1" s="1" t="s">
        <v>70</v>
      </c>
      <c r="I1" s="1029" t="s">
        <v>946</v>
      </c>
      <c r="J1" s="1030"/>
      <c r="K1" s="1030"/>
      <c r="L1" s="1030"/>
      <c r="M1" s="1031"/>
    </row>
    <row r="2" spans="1:13" ht="74.25" customHeight="1" thickTop="1" thickBot="1" x14ac:dyDescent="0.3">
      <c r="A2" s="56" t="s">
        <v>416</v>
      </c>
      <c r="B2" s="56" t="s">
        <v>71</v>
      </c>
      <c r="C2" s="35" t="s">
        <v>414</v>
      </c>
      <c r="D2" s="56" t="s">
        <v>72</v>
      </c>
      <c r="E2" s="56" t="s">
        <v>73</v>
      </c>
      <c r="F2" s="35" t="s">
        <v>415</v>
      </c>
      <c r="G2" s="56" t="s">
        <v>79</v>
      </c>
      <c r="H2" s="290"/>
      <c r="I2" s="56" t="s">
        <v>414</v>
      </c>
      <c r="J2" s="56" t="s">
        <v>72</v>
      </c>
      <c r="K2" s="56" t="s">
        <v>73</v>
      </c>
      <c r="L2" s="174" t="s">
        <v>415</v>
      </c>
      <c r="M2" s="56" t="s">
        <v>79</v>
      </c>
    </row>
    <row r="3" spans="1:13" ht="27" customHeight="1" thickTop="1" thickBot="1" x14ac:dyDescent="0.3">
      <c r="A3" s="11" t="s">
        <v>74</v>
      </c>
      <c r="B3" s="59"/>
      <c r="C3" s="19"/>
      <c r="D3" s="19"/>
      <c r="E3" s="19"/>
      <c r="F3" s="19"/>
      <c r="G3" s="12">
        <f>SUM(C3:F3)</f>
        <v>0</v>
      </c>
      <c r="J3" s="290"/>
      <c r="K3" s="290"/>
      <c r="L3" s="290"/>
      <c r="M3" s="295">
        <f>SUM(C3:F3)-G3</f>
        <v>0</v>
      </c>
    </row>
    <row r="4" spans="1:13" ht="27" customHeight="1" thickBot="1" x14ac:dyDescent="0.3">
      <c r="A4" s="11" t="s">
        <v>75</v>
      </c>
      <c r="B4" s="59"/>
      <c r="C4" s="19"/>
      <c r="D4" s="19"/>
      <c r="E4" s="19"/>
      <c r="F4" s="19"/>
      <c r="G4" s="12">
        <f>SUM(C4:F4)</f>
        <v>0</v>
      </c>
      <c r="J4" s="290"/>
      <c r="K4" s="290"/>
      <c r="L4" s="290"/>
      <c r="M4" s="295">
        <f t="shared" ref="M4" si="0">SUM(C4:F4)-G4</f>
        <v>0</v>
      </c>
    </row>
    <row r="5" spans="1:13" ht="27" customHeight="1" thickBot="1" x14ac:dyDescent="0.3">
      <c r="A5" s="11" t="s">
        <v>76</v>
      </c>
      <c r="B5" s="59"/>
      <c r="C5" s="19"/>
      <c r="D5" s="19"/>
      <c r="E5" s="19"/>
      <c r="F5" s="19"/>
      <c r="G5" s="12">
        <f>SUM(C5:F5)</f>
        <v>0</v>
      </c>
      <c r="J5" s="290"/>
      <c r="K5" s="290"/>
      <c r="L5" s="290"/>
      <c r="M5" s="295">
        <f>SUM(C5:F5)-G5</f>
        <v>0</v>
      </c>
    </row>
    <row r="6" spans="1:13" ht="27" customHeight="1" thickBot="1" x14ac:dyDescent="0.3">
      <c r="A6" s="11" t="s">
        <v>77</v>
      </c>
      <c r="B6" s="59"/>
      <c r="C6" s="19"/>
      <c r="D6" s="19"/>
      <c r="E6" s="19"/>
      <c r="F6" s="19"/>
      <c r="G6" s="12">
        <f>SUM(C6:F6)</f>
        <v>0</v>
      </c>
      <c r="J6" s="290"/>
      <c r="K6" s="290"/>
      <c r="L6" s="290"/>
      <c r="M6" s="295">
        <f>SUM(C6:F6)-G6</f>
        <v>0</v>
      </c>
    </row>
    <row r="7" spans="1:13" ht="27" customHeight="1" thickBot="1" x14ac:dyDescent="0.3">
      <c r="A7" s="22" t="s">
        <v>78</v>
      </c>
      <c r="B7" s="58" t="s">
        <v>18</v>
      </c>
      <c r="C7" s="55">
        <f>SUM(C3:C6)</f>
        <v>0</v>
      </c>
      <c r="D7" s="55">
        <f>SUM(D3:D6)</f>
        <v>0</v>
      </c>
      <c r="E7" s="55">
        <f>SUM(E3:E6)</f>
        <v>0</v>
      </c>
      <c r="F7" s="55">
        <f>SUM(F3:F6)</f>
        <v>0</v>
      </c>
      <c r="G7" s="57">
        <f>SUM(G3:G6)</f>
        <v>0</v>
      </c>
      <c r="I7" s="292">
        <f>SUM(C3:C6)-C7</f>
        <v>0</v>
      </c>
      <c r="J7" s="291">
        <f>SUM(D3:D6)-D7</f>
        <v>0</v>
      </c>
      <c r="K7" s="291">
        <f>SUM(E3:E6)-E7</f>
        <v>0</v>
      </c>
      <c r="L7" s="291">
        <f>SUM(F3:F6)-F7</f>
        <v>0</v>
      </c>
      <c r="M7" s="295">
        <f>SUM(G3:G6)-G7</f>
        <v>0</v>
      </c>
    </row>
    <row r="8" spans="1:13" ht="15.75" thickTop="1" x14ac:dyDescent="0.25"/>
  </sheetData>
  <mergeCells count="1">
    <mergeCell ref="I1:M1"/>
  </mergeCells>
  <conditionalFormatting sqref="I3:M7">
    <cfRule type="cellIs" dxfId="165" priority="5" operator="lessThan">
      <formula>0</formula>
    </cfRule>
    <cfRule type="cellIs" dxfId="164" priority="6" operator="greaterThan">
      <formula>0</formula>
    </cfRule>
    <cfRule type="cellIs" dxfId="163" priority="7" operator="lessThan">
      <formula>0</formula>
    </cfRule>
    <cfRule type="cellIs" dxfId="162" priority="8" operator="greaterThan">
      <formula>0</formula>
    </cfRule>
  </conditionalFormatting>
  <conditionalFormatting sqref="I3:M7">
    <cfRule type="cellIs" dxfId="161" priority="1" operator="lessThan">
      <formula>0</formula>
    </cfRule>
    <cfRule type="cellIs" dxfId="160" priority="2" operator="greaterThan">
      <formula>0</formula>
    </cfRule>
    <cfRule type="cellIs" dxfId="159" priority="3" operator="lessThan">
      <formula>0</formula>
    </cfRule>
    <cfRule type="cellIs" dxfId="158" priority="4"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294" customWidth="1"/>
    <col min="8" max="8" width="9.140625" style="289" customWidth="1" outlineLevel="1"/>
    <col min="9" max="11" width="9.140625" customWidth="1" outlineLevel="1"/>
    <col min="12" max="12" width="23.5703125" style="294" customWidth="1"/>
  </cols>
  <sheetData>
    <row r="1" spans="1:12" ht="17.25" thickBot="1" x14ac:dyDescent="0.35">
      <c r="A1" s="1" t="s">
        <v>80</v>
      </c>
      <c r="H1" s="1023" t="s">
        <v>946</v>
      </c>
      <c r="I1" s="1024"/>
      <c r="J1" s="1024"/>
      <c r="K1" s="1024"/>
      <c r="L1" s="1025"/>
    </row>
    <row r="2" spans="1:12" ht="58.5" customHeight="1" thickTop="1" thickBot="1" x14ac:dyDescent="0.3">
      <c r="A2" s="56" t="s">
        <v>81</v>
      </c>
      <c r="B2" s="35" t="s">
        <v>414</v>
      </c>
      <c r="C2" s="56" t="s">
        <v>72</v>
      </c>
      <c r="D2" s="56" t="s">
        <v>73</v>
      </c>
      <c r="E2" s="56" t="s">
        <v>417</v>
      </c>
      <c r="F2" s="35" t="s">
        <v>30</v>
      </c>
      <c r="G2" s="290"/>
      <c r="H2" s="56" t="s">
        <v>414</v>
      </c>
      <c r="I2" s="56" t="s">
        <v>72</v>
      </c>
      <c r="J2" s="56" t="s">
        <v>73</v>
      </c>
      <c r="K2" s="56" t="s">
        <v>417</v>
      </c>
      <c r="L2" s="56" t="s">
        <v>30</v>
      </c>
    </row>
    <row r="3" spans="1:12" ht="27" customHeight="1" thickTop="1" thickBot="1" x14ac:dyDescent="0.3">
      <c r="A3" s="11" t="s">
        <v>74</v>
      </c>
      <c r="B3" s="19"/>
      <c r="C3" s="19"/>
      <c r="D3" s="19"/>
      <c r="E3" s="19"/>
      <c r="F3" s="12">
        <f>SUM(B3:E3)</f>
        <v>0</v>
      </c>
      <c r="I3" s="290"/>
      <c r="J3" s="290"/>
      <c r="K3" s="290"/>
      <c r="L3" s="295">
        <f>SUM(B3:E3)-F3</f>
        <v>0</v>
      </c>
    </row>
    <row r="4" spans="1:12" ht="27" customHeight="1" thickBot="1" x14ac:dyDescent="0.3">
      <c r="A4" s="11" t="s">
        <v>82</v>
      </c>
      <c r="B4" s="19"/>
      <c r="C4" s="19"/>
      <c r="D4" s="19"/>
      <c r="E4" s="19"/>
      <c r="F4" s="12">
        <f>SUM(B4:E4)</f>
        <v>0</v>
      </c>
      <c r="I4" s="290"/>
      <c r="J4" s="290"/>
      <c r="K4" s="290"/>
      <c r="L4" s="295">
        <f>SUM(B4:E4)-F4</f>
        <v>0</v>
      </c>
    </row>
    <row r="5" spans="1:12" ht="27" customHeight="1" thickBot="1" x14ac:dyDescent="0.3">
      <c r="A5" s="11" t="s">
        <v>83</v>
      </c>
      <c r="B5" s="19"/>
      <c r="C5" s="19"/>
      <c r="D5" s="19"/>
      <c r="E5" s="19"/>
      <c r="F5" s="12">
        <f>SUM(B5:E5)</f>
        <v>0</v>
      </c>
      <c r="I5" s="290"/>
      <c r="J5" s="290"/>
      <c r="K5" s="290"/>
      <c r="L5" s="295">
        <f t="shared" ref="L5:L6" si="0">SUM(B5:E5)-F5</f>
        <v>0</v>
      </c>
    </row>
    <row r="6" spans="1:12" ht="27" customHeight="1" thickBot="1" x14ac:dyDescent="0.3">
      <c r="A6" s="11" t="s">
        <v>77</v>
      </c>
      <c r="B6" s="19"/>
      <c r="C6" s="19"/>
      <c r="D6" s="19"/>
      <c r="E6" s="19"/>
      <c r="F6" s="12">
        <f>SUM(B6:E6)</f>
        <v>0</v>
      </c>
      <c r="I6" s="290"/>
      <c r="J6" s="290"/>
      <c r="K6" s="290"/>
      <c r="L6" s="295">
        <f t="shared" si="0"/>
        <v>0</v>
      </c>
    </row>
    <row r="7" spans="1:12" ht="27" customHeight="1" thickBot="1" x14ac:dyDescent="0.3">
      <c r="A7" s="22" t="s">
        <v>84</v>
      </c>
      <c r="B7" s="55">
        <f>SUM(B3:B6)</f>
        <v>0</v>
      </c>
      <c r="C7" s="55">
        <f>SUM(C3:C6)</f>
        <v>0</v>
      </c>
      <c r="D7" s="55">
        <f>SUM(D3:D6)</f>
        <v>0</v>
      </c>
      <c r="E7" s="55">
        <f>SUM(E3:E6)</f>
        <v>0</v>
      </c>
      <c r="F7" s="57">
        <f>SUM(F3:F6)</f>
        <v>0</v>
      </c>
      <c r="H7" s="292">
        <f>SUM(B3:B6)-B7</f>
        <v>0</v>
      </c>
      <c r="I7" s="291">
        <f>SUM(C3:C6)-C7</f>
        <v>0</v>
      </c>
      <c r="J7" s="291">
        <f>SUM(D3:D6)-D7</f>
        <v>0</v>
      </c>
      <c r="K7" s="291">
        <f>SUM(E3:E6)-E7</f>
        <v>0</v>
      </c>
      <c r="L7" s="295">
        <f>SUM(F3:F6)-F7</f>
        <v>0</v>
      </c>
    </row>
    <row r="8" spans="1:12" ht="15.75" thickTop="1" x14ac:dyDescent="0.25"/>
  </sheetData>
  <mergeCells count="1">
    <mergeCell ref="H1:L1"/>
  </mergeCells>
  <conditionalFormatting sqref="H3:L7">
    <cfRule type="cellIs" dxfId="157" priority="1" operator="lessThan">
      <formula>0</formula>
    </cfRule>
    <cfRule type="cellIs" dxfId="156" priority="2" operator="greaterThan">
      <formula>0</formula>
    </cfRule>
    <cfRule type="cellIs" dxfId="155" priority="3" operator="lessThan">
      <formula>0</formula>
    </cfRule>
    <cfRule type="cellIs" dxfId="154" priority="4" operator="greaterThan">
      <formula>0</formula>
    </cfRule>
  </conditionalFormatting>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294" customWidth="1"/>
    <col min="8" max="8" width="13.42578125" style="290" customWidth="1" outlineLevel="1"/>
    <col min="9" max="10" width="13.42578125" customWidth="1" outlineLevel="1"/>
    <col min="11" max="11" width="21.140625" customWidth="1" outlineLevel="1"/>
    <col min="12" max="12" width="24.7109375" style="294" customWidth="1"/>
    <col min="14" max="14" width="22" style="296" customWidth="1"/>
    <col min="22" max="22" width="9.140625" style="290"/>
  </cols>
  <sheetData>
    <row r="1" spans="1:22" ht="16.5" x14ac:dyDescent="0.3">
      <c r="A1" s="1" t="s">
        <v>85</v>
      </c>
      <c r="H1" s="1023" t="s">
        <v>946</v>
      </c>
      <c r="I1" s="1024"/>
      <c r="J1" s="1024"/>
      <c r="K1" s="1024"/>
      <c r="L1" s="1025"/>
      <c r="N1" s="304" t="s">
        <v>948</v>
      </c>
      <c r="O1" s="299"/>
      <c r="P1" s="299"/>
      <c r="Q1" s="299"/>
      <c r="R1" s="299"/>
      <c r="S1" s="299"/>
      <c r="T1" s="299"/>
      <c r="U1" s="299"/>
      <c r="V1" s="299"/>
    </row>
    <row r="2" spans="1:22" ht="17.25" thickBot="1" x14ac:dyDescent="0.35">
      <c r="A2" s="2" t="s">
        <v>8</v>
      </c>
    </row>
    <row r="3" spans="1:22" ht="16.5" thickTop="1" thickBot="1" x14ac:dyDescent="0.3">
      <c r="A3" s="1011" t="s">
        <v>86</v>
      </c>
      <c r="B3" s="1013" t="s">
        <v>2</v>
      </c>
      <c r="C3" s="1019"/>
      <c r="D3" s="1019"/>
      <c r="E3" s="1019"/>
      <c r="F3" s="1014"/>
    </row>
    <row r="4" spans="1:22" ht="60" customHeight="1" thickTop="1" thickBot="1" x14ac:dyDescent="0.3">
      <c r="A4" s="1012"/>
      <c r="B4" s="546" t="s">
        <v>87</v>
      </c>
      <c r="C4" s="18" t="s">
        <v>419</v>
      </c>
      <c r="D4" s="546" t="s">
        <v>1295</v>
      </c>
      <c r="E4" s="18" t="s">
        <v>421</v>
      </c>
      <c r="F4" s="546" t="s">
        <v>89</v>
      </c>
      <c r="G4" s="290"/>
      <c r="H4" s="56" t="s">
        <v>87</v>
      </c>
      <c r="I4" s="341" t="s">
        <v>420</v>
      </c>
      <c r="J4" s="56" t="s">
        <v>423</v>
      </c>
      <c r="K4" s="341" t="s">
        <v>421</v>
      </c>
      <c r="L4" s="56" t="s">
        <v>89</v>
      </c>
      <c r="N4" s="56" t="s">
        <v>89</v>
      </c>
    </row>
    <row r="5" spans="1:22" ht="23.25" customHeight="1" thickTop="1" thickBot="1" x14ac:dyDescent="0.3">
      <c r="A5" s="11" t="s">
        <v>90</v>
      </c>
      <c r="B5" s="19"/>
      <c r="C5" s="19"/>
      <c r="D5" s="19"/>
      <c r="E5" s="19"/>
      <c r="F5" s="12">
        <f>SUM(B5:E5)</f>
        <v>0</v>
      </c>
      <c r="I5" s="290"/>
      <c r="J5" s="290"/>
      <c r="K5" s="290"/>
      <c r="L5" s="295">
        <f>SUM(B5:E5)-F5</f>
        <v>0</v>
      </c>
      <c r="N5" s="303">
        <f>F5-'BS old'!E41</f>
        <v>0</v>
      </c>
    </row>
    <row r="6" spans="1:22" ht="23.25" customHeight="1" thickBot="1" x14ac:dyDescent="0.3">
      <c r="A6" s="11" t="s">
        <v>98</v>
      </c>
      <c r="B6" s="19"/>
      <c r="C6" s="19"/>
      <c r="D6" s="19"/>
      <c r="E6" s="19"/>
      <c r="F6" s="12">
        <f t="shared" ref="F6:F11" si="0">SUM(B6:E6)</f>
        <v>0</v>
      </c>
      <c r="I6" s="290"/>
      <c r="J6" s="290"/>
      <c r="K6" s="290"/>
      <c r="L6" s="295">
        <f t="shared" ref="L6:L11" si="1">SUM(B6:E6)-F6</f>
        <v>0</v>
      </c>
      <c r="N6" s="303">
        <f>F6-'BS old'!E42</f>
        <v>0</v>
      </c>
    </row>
    <row r="7" spans="1:22" ht="23.25" customHeight="1" thickBot="1" x14ac:dyDescent="0.3">
      <c r="A7" s="11" t="s">
        <v>91</v>
      </c>
      <c r="B7" s="19"/>
      <c r="C7" s="19"/>
      <c r="D7" s="19"/>
      <c r="E7" s="19"/>
      <c r="F7" s="12">
        <f t="shared" si="0"/>
        <v>0</v>
      </c>
      <c r="I7" s="290"/>
      <c r="J7" s="290"/>
      <c r="K7" s="290"/>
      <c r="L7" s="295">
        <f t="shared" si="1"/>
        <v>0</v>
      </c>
      <c r="N7" s="303">
        <f>F7-'BS old'!E43</f>
        <v>0</v>
      </c>
    </row>
    <row r="8" spans="1:22" ht="23.25" customHeight="1" thickBot="1" x14ac:dyDescent="0.3">
      <c r="A8" s="11" t="s">
        <v>92</v>
      </c>
      <c r="B8" s="19"/>
      <c r="C8" s="19"/>
      <c r="D8" s="19"/>
      <c r="E8" s="19"/>
      <c r="F8" s="12">
        <f t="shared" si="0"/>
        <v>0</v>
      </c>
      <c r="I8" s="290"/>
      <c r="J8" s="290"/>
      <c r="K8" s="290"/>
      <c r="L8" s="295">
        <f t="shared" si="1"/>
        <v>0</v>
      </c>
      <c r="N8" s="303">
        <f>F8-'BS old'!E44</f>
        <v>0</v>
      </c>
    </row>
    <row r="9" spans="1:22" ht="23.25" customHeight="1" thickBot="1" x14ac:dyDescent="0.3">
      <c r="A9" s="11" t="s">
        <v>93</v>
      </c>
      <c r="B9" s="19"/>
      <c r="C9" s="19"/>
      <c r="D9" s="19"/>
      <c r="E9" s="19"/>
      <c r="F9" s="12">
        <f t="shared" si="0"/>
        <v>0</v>
      </c>
      <c r="L9" s="295">
        <f t="shared" si="1"/>
        <v>0</v>
      </c>
      <c r="N9" s="303">
        <f>F9-'BS old'!E45</f>
        <v>0</v>
      </c>
    </row>
    <row r="10" spans="1:22" ht="23.25" customHeight="1" thickBot="1" x14ac:dyDescent="0.3">
      <c r="A10" s="11" t="s">
        <v>94</v>
      </c>
      <c r="B10" s="19"/>
      <c r="C10" s="19"/>
      <c r="D10" s="19"/>
      <c r="E10" s="19"/>
      <c r="F10" s="12">
        <f t="shared" si="0"/>
        <v>0</v>
      </c>
      <c r="L10" s="295">
        <f t="shared" si="1"/>
        <v>0</v>
      </c>
      <c r="N10" s="342"/>
    </row>
    <row r="11" spans="1:22" ht="23.25" customHeight="1" thickBot="1" x14ac:dyDescent="0.3">
      <c r="A11" s="11" t="s">
        <v>422</v>
      </c>
      <c r="B11" s="19"/>
      <c r="C11" s="19"/>
      <c r="D11" s="19"/>
      <c r="E11" s="19"/>
      <c r="F11" s="12">
        <f t="shared" si="0"/>
        <v>0</v>
      </c>
      <c r="L11" s="295">
        <f t="shared" si="1"/>
        <v>0</v>
      </c>
      <c r="N11" s="303">
        <f>F11-'BS old'!E46</f>
        <v>0</v>
      </c>
    </row>
    <row r="12" spans="1:22" ht="23.25" customHeight="1" thickBot="1" x14ac:dyDescent="0.3">
      <c r="A12" s="22" t="s">
        <v>95</v>
      </c>
      <c r="B12" s="55">
        <f>SUM(B5:B11)</f>
        <v>0</v>
      </c>
      <c r="C12" s="55">
        <f t="shared" ref="C12:E12" si="2">SUM(C5:C11)</f>
        <v>0</v>
      </c>
      <c r="D12" s="55">
        <f>SUM(D5:D11)</f>
        <v>0</v>
      </c>
      <c r="E12" s="55">
        <f t="shared" si="2"/>
        <v>0</v>
      </c>
      <c r="F12" s="57">
        <f>SUM(F5:F11)</f>
        <v>0</v>
      </c>
      <c r="H12" s="291">
        <f>SUM(B5:B11)-B12</f>
        <v>0</v>
      </c>
      <c r="I12" s="291">
        <f t="shared" ref="I12:L12" si="3">SUM(C5:C11)-C12</f>
        <v>0</v>
      </c>
      <c r="J12" s="291">
        <f t="shared" si="3"/>
        <v>0</v>
      </c>
      <c r="K12" s="291">
        <f t="shared" si="3"/>
        <v>0</v>
      </c>
      <c r="L12" s="295">
        <f t="shared" si="3"/>
        <v>0</v>
      </c>
      <c r="N12" s="303">
        <f>F12-'BS old'!E40</f>
        <v>0</v>
      </c>
    </row>
    <row r="13" spans="1:22" ht="17.25" thickTop="1" x14ac:dyDescent="0.3">
      <c r="A13" s="2"/>
    </row>
  </sheetData>
  <mergeCells count="3">
    <mergeCell ref="B3:F3"/>
    <mergeCell ref="A3:A4"/>
    <mergeCell ref="H1:L1"/>
  </mergeCells>
  <conditionalFormatting sqref="H5:L8 H12:L12 L6:L12">
    <cfRule type="cellIs" dxfId="153" priority="3" operator="lessThan">
      <formula>0</formula>
    </cfRule>
    <cfRule type="cellIs" dxfId="152" priority="4" operator="greaterThan">
      <formula>0</formula>
    </cfRule>
    <cfRule type="cellIs" dxfId="151" priority="5" operator="lessThan">
      <formula>0</formula>
    </cfRule>
    <cfRule type="cellIs" dxfId="150" priority="6" operator="greaterThan">
      <formula>0</formula>
    </cfRule>
  </conditionalFormatting>
  <conditionalFormatting sqref="N5:N12">
    <cfRule type="cellIs" dxfId="149" priority="1" operator="lessThan">
      <formula>0</formula>
    </cfRule>
    <cfRule type="cellIs" dxfId="148" priority="2"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6.5" x14ac:dyDescent="0.3">
      <c r="A2" s="2"/>
    </row>
    <row r="3" spans="1:2" ht="17.25" thickBot="1" x14ac:dyDescent="0.35">
      <c r="A3" s="2" t="s">
        <v>15</v>
      </c>
    </row>
    <row r="4" spans="1:2" ht="24" customHeight="1" thickTop="1" thickBot="1" x14ac:dyDescent="0.3">
      <c r="A4" s="7" t="s">
        <v>94</v>
      </c>
      <c r="B4" s="8" t="s">
        <v>63</v>
      </c>
    </row>
    <row r="5" spans="1:2" ht="24" thickTop="1" thickBot="1" x14ac:dyDescent="0.3">
      <c r="A5" s="9" t="s">
        <v>96</v>
      </c>
      <c r="B5" s="10"/>
    </row>
    <row r="6" spans="1:2" ht="24.75" customHeight="1" thickBot="1" x14ac:dyDescent="0.3">
      <c r="A6" s="13" t="s">
        <v>97</v>
      </c>
      <c r="B6" s="14"/>
    </row>
    <row r="7" spans="1:2" ht="15.75" thickTop="1" x14ac:dyDescent="0.25">
      <c r="A7" s="60"/>
      <c r="B7" s="15"/>
    </row>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545" t="s">
        <v>86</v>
      </c>
      <c r="B2" s="548" t="s">
        <v>36</v>
      </c>
    </row>
    <row r="3" spans="1:2" ht="24" customHeight="1" thickTop="1" thickBot="1" x14ac:dyDescent="0.3">
      <c r="A3" s="9" t="s">
        <v>100</v>
      </c>
      <c r="B3" s="10"/>
    </row>
    <row r="4" spans="1:2" ht="24" customHeight="1" thickBot="1" x14ac:dyDescent="0.3">
      <c r="A4" s="13" t="s">
        <v>101</v>
      </c>
      <c r="B4" s="14"/>
    </row>
    <row r="5" spans="1:2" ht="15.75" thickTop="1" x14ac:dyDescent="0.25"/>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M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289" customWidth="1"/>
    <col min="9" max="9" width="15.28515625" style="290" customWidth="1"/>
    <col min="10" max="10" width="20.85546875" style="294" customWidth="1"/>
  </cols>
  <sheetData>
    <row r="1" spans="1:13" ht="16.5" x14ac:dyDescent="0.3">
      <c r="A1" s="1" t="s">
        <v>102</v>
      </c>
      <c r="H1" s="1023" t="s">
        <v>946</v>
      </c>
      <c r="I1" s="1024"/>
      <c r="J1" s="1025"/>
      <c r="K1" s="299"/>
      <c r="L1" s="299"/>
      <c r="M1" s="290"/>
    </row>
    <row r="2" spans="1:13" ht="17.25" thickBot="1" x14ac:dyDescent="0.35">
      <c r="A2" s="2" t="s">
        <v>8</v>
      </c>
    </row>
    <row r="3" spans="1:13" ht="45" customHeight="1" thickTop="1" thickBot="1" x14ac:dyDescent="0.3">
      <c r="A3" s="56" t="s">
        <v>1</v>
      </c>
      <c r="B3" s="67" t="s">
        <v>453</v>
      </c>
      <c r="C3" s="67" t="s">
        <v>104</v>
      </c>
      <c r="D3" s="67" t="s">
        <v>455</v>
      </c>
      <c r="H3" s="56" t="s">
        <v>453</v>
      </c>
      <c r="I3" s="341" t="s">
        <v>104</v>
      </c>
      <c r="J3" s="341" t="s">
        <v>455</v>
      </c>
    </row>
    <row r="4" spans="1:13" ht="20.25" customHeight="1" thickTop="1" thickBot="1" x14ac:dyDescent="0.3">
      <c r="A4" s="11" t="s">
        <v>106</v>
      </c>
      <c r="B4" s="12"/>
      <c r="C4" s="12"/>
      <c r="D4" s="12"/>
    </row>
    <row r="5" spans="1:13" ht="20.25" customHeight="1" thickBot="1" x14ac:dyDescent="0.3">
      <c r="A5" s="11" t="s">
        <v>107</v>
      </c>
      <c r="B5" s="12"/>
      <c r="C5" s="12"/>
      <c r="D5" s="12"/>
    </row>
    <row r="6" spans="1:13" ht="20.25" customHeight="1" thickBot="1" x14ac:dyDescent="0.3">
      <c r="A6" s="13" t="s">
        <v>108</v>
      </c>
      <c r="B6" s="14">
        <f>B4+B5</f>
        <v>0</v>
      </c>
      <c r="C6" s="14">
        <f t="shared" ref="C6:D6" si="0">C4+C5</f>
        <v>0</v>
      </c>
      <c r="D6" s="14">
        <f t="shared" si="0"/>
        <v>0</v>
      </c>
      <c r="H6" s="292">
        <f>SUM(B4:B5)-B6</f>
        <v>0</v>
      </c>
      <c r="I6" s="291">
        <f t="shared" ref="I6" si="1">SUM(C4:C5)-C6</f>
        <v>0</v>
      </c>
      <c r="J6" s="295">
        <f>SUM(D4:D5)-D6</f>
        <v>0</v>
      </c>
    </row>
    <row r="7" spans="1:13" ht="15.75" thickTop="1" x14ac:dyDescent="0.25">
      <c r="A7" s="45"/>
      <c r="B7" s="17"/>
      <c r="C7" s="17"/>
      <c r="D7" s="17"/>
    </row>
    <row r="8" spans="1:13" x14ac:dyDescent="0.25">
      <c r="A8" s="45"/>
      <c r="B8" s="17"/>
      <c r="C8" s="17"/>
      <c r="D8" s="17"/>
    </row>
    <row r="9" spans="1:13" ht="15.75" thickBot="1" x14ac:dyDescent="0.3">
      <c r="A9" s="45" t="s">
        <v>114</v>
      </c>
      <c r="B9" s="17"/>
      <c r="C9" s="17"/>
      <c r="D9" s="17"/>
    </row>
    <row r="10" spans="1:13" ht="45" customHeight="1" thickTop="1" thickBot="1" x14ac:dyDescent="0.3">
      <c r="A10" s="56" t="s">
        <v>1</v>
      </c>
      <c r="B10" s="67" t="s">
        <v>453</v>
      </c>
      <c r="C10" s="67" t="s">
        <v>104</v>
      </c>
      <c r="D10" s="547" t="s">
        <v>454</v>
      </c>
    </row>
    <row r="11" spans="1:13" ht="20.25" customHeight="1" thickTop="1" thickBot="1" x14ac:dyDescent="0.3">
      <c r="A11" s="11" t="s">
        <v>115</v>
      </c>
      <c r="B11" s="12"/>
      <c r="C11" s="12"/>
      <c r="D11" s="12"/>
    </row>
    <row r="12" spans="1:13" ht="20.25" customHeight="1" thickBot="1" x14ac:dyDescent="0.3">
      <c r="A12" s="11" t="s">
        <v>116</v>
      </c>
      <c r="B12" s="12"/>
      <c r="C12" s="12"/>
      <c r="D12" s="12"/>
    </row>
    <row r="13" spans="1:13" ht="20.25" customHeight="1" thickBot="1" x14ac:dyDescent="0.3">
      <c r="A13" s="13" t="s">
        <v>108</v>
      </c>
      <c r="B13" s="14">
        <f>B11+B12</f>
        <v>0</v>
      </c>
      <c r="C13" s="14">
        <f t="shared" ref="C13:D13" si="2">C11+C12</f>
        <v>0</v>
      </c>
      <c r="D13" s="14">
        <f t="shared" si="2"/>
        <v>0</v>
      </c>
      <c r="H13" s="292">
        <f>SUM(B11:B12)-B13</f>
        <v>0</v>
      </c>
      <c r="I13" s="291">
        <f>SUM(C11:C12)-C13</f>
        <v>0</v>
      </c>
      <c r="J13" s="295">
        <f t="shared" ref="J13" si="3">SUM(D11:D12)-D13</f>
        <v>0</v>
      </c>
    </row>
    <row r="14" spans="1:13" ht="17.25" thickTop="1" x14ac:dyDescent="0.3">
      <c r="A14" s="5"/>
    </row>
  </sheetData>
  <mergeCells count="1">
    <mergeCell ref="H1:J1"/>
  </mergeCells>
  <conditionalFormatting sqref="H4:J13">
    <cfRule type="cellIs" dxfId="147" priority="1" operator="lessThan">
      <formula>0</formula>
    </cfRule>
    <cfRule type="cellIs" dxfId="146"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6.5" x14ac:dyDescent="0.3">
      <c r="A2" s="2"/>
    </row>
    <row r="3" spans="1:3" ht="15.75" thickBot="1" x14ac:dyDescent="0.3">
      <c r="A3" s="17" t="s">
        <v>15</v>
      </c>
      <c r="B3" s="17"/>
      <c r="C3" s="17"/>
    </row>
    <row r="4" spans="1:3" ht="45" customHeight="1" thickTop="1" thickBot="1" x14ac:dyDescent="0.3">
      <c r="A4" s="56" t="s">
        <v>109</v>
      </c>
      <c r="B4" s="67" t="s">
        <v>103</v>
      </c>
      <c r="C4" s="67" t="s">
        <v>105</v>
      </c>
    </row>
    <row r="5" spans="1:3" ht="20.25" customHeight="1" thickTop="1" thickBot="1" x14ac:dyDescent="0.3">
      <c r="A5" s="11" t="s">
        <v>110</v>
      </c>
      <c r="B5" s="12"/>
      <c r="C5" s="12"/>
    </row>
    <row r="6" spans="1:3" ht="20.25" customHeight="1" thickBot="1" x14ac:dyDescent="0.3">
      <c r="A6" s="11" t="s">
        <v>111</v>
      </c>
      <c r="B6" s="12"/>
      <c r="C6" s="12"/>
    </row>
    <row r="7" spans="1:3" ht="20.25" customHeight="1" thickBot="1" x14ac:dyDescent="0.3">
      <c r="A7" s="11" t="s">
        <v>112</v>
      </c>
      <c r="B7" s="12"/>
      <c r="C7" s="12"/>
    </row>
    <row r="8" spans="1:3" ht="20.25" customHeight="1" thickBot="1" x14ac:dyDescent="0.3">
      <c r="A8" s="13" t="s">
        <v>113</v>
      </c>
      <c r="B8" s="14"/>
      <c r="C8" s="14"/>
    </row>
    <row r="9" spans="1:3" ht="15.75" thickTop="1" x14ac:dyDescent="0.25">
      <c r="A9" s="17"/>
      <c r="B9" s="17"/>
      <c r="C9" s="17"/>
    </row>
    <row r="10" spans="1:3" x14ac:dyDescent="0.25">
      <c r="A10" s="46"/>
      <c r="B10" s="17"/>
      <c r="C10" s="17"/>
    </row>
    <row r="11" spans="1:3" ht="15.75" thickBot="1" x14ac:dyDescent="0.3">
      <c r="A11" s="46" t="s">
        <v>117</v>
      </c>
      <c r="B11" s="17"/>
      <c r="C11" s="17"/>
    </row>
    <row r="12" spans="1:3" ht="45" customHeight="1" thickTop="1" thickBot="1" x14ac:dyDescent="0.3">
      <c r="A12" s="56" t="s">
        <v>118</v>
      </c>
      <c r="B12" s="67" t="s">
        <v>103</v>
      </c>
      <c r="C12" s="547" t="s">
        <v>454</v>
      </c>
    </row>
    <row r="13" spans="1:3" ht="20.25" customHeight="1" thickTop="1" thickBot="1" x14ac:dyDescent="0.3">
      <c r="A13" s="11" t="s">
        <v>119</v>
      </c>
      <c r="B13" s="12"/>
      <c r="C13" s="12"/>
    </row>
    <row r="14" spans="1:3" ht="20.25" customHeight="1" thickBot="1" x14ac:dyDescent="0.3">
      <c r="A14" s="11" t="s">
        <v>111</v>
      </c>
      <c r="B14" s="12"/>
      <c r="C14" s="12"/>
    </row>
    <row r="15" spans="1:3" ht="20.25" customHeight="1" thickBot="1" x14ac:dyDescent="0.3">
      <c r="A15" s="11" t="s">
        <v>120</v>
      </c>
      <c r="B15" s="12"/>
      <c r="C15" s="12"/>
    </row>
    <row r="16" spans="1:3" ht="20.25" customHeight="1" thickBot="1" x14ac:dyDescent="0.3">
      <c r="A16" s="13" t="s">
        <v>113</v>
      </c>
      <c r="B16" s="14"/>
      <c r="C16" s="14"/>
    </row>
    <row r="17" ht="15.75" thickTop="1" x14ac:dyDescent="0.25"/>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289" hidden="1" customWidth="1" outlineLevel="1"/>
    <col min="9" max="11" width="18.85546875" hidden="1" customWidth="1" outlineLevel="1"/>
    <col min="12" max="12" width="24.7109375" style="294" customWidth="1" collapsed="1"/>
    <col min="14" max="14" width="22" style="296" customWidth="1"/>
  </cols>
  <sheetData>
    <row r="1" spans="1:15" ht="17.25" thickBot="1" x14ac:dyDescent="0.35">
      <c r="A1" s="1" t="s">
        <v>121</v>
      </c>
      <c r="H1" s="1023" t="s">
        <v>946</v>
      </c>
      <c r="I1" s="1024"/>
      <c r="J1" s="1024"/>
      <c r="K1" s="1024"/>
      <c r="L1" s="1025"/>
      <c r="N1" s="304" t="s">
        <v>948</v>
      </c>
    </row>
    <row r="2" spans="1:15" ht="16.5" thickTop="1" thickBot="1" x14ac:dyDescent="0.3">
      <c r="A2" s="1011" t="s">
        <v>122</v>
      </c>
      <c r="B2" s="1013" t="s">
        <v>2</v>
      </c>
      <c r="C2" s="1019"/>
      <c r="D2" s="1019"/>
      <c r="E2" s="1019"/>
      <c r="F2" s="1014"/>
    </row>
    <row r="3" spans="1:15" ht="62.25" customHeight="1" thickTop="1" thickBot="1" x14ac:dyDescent="0.3">
      <c r="A3" s="1012"/>
      <c r="B3" s="27" t="s">
        <v>123</v>
      </c>
      <c r="C3" s="18" t="s">
        <v>419</v>
      </c>
      <c r="D3" s="27" t="s">
        <v>423</v>
      </c>
      <c r="E3" s="18" t="s">
        <v>421</v>
      </c>
      <c r="F3" s="27" t="s">
        <v>89</v>
      </c>
      <c r="H3" s="56" t="s">
        <v>123</v>
      </c>
      <c r="I3" s="174" t="s">
        <v>419</v>
      </c>
      <c r="J3" s="56" t="s">
        <v>423</v>
      </c>
      <c r="K3" s="174" t="s">
        <v>421</v>
      </c>
      <c r="L3" s="56" t="s">
        <v>89</v>
      </c>
      <c r="N3" s="56" t="s">
        <v>89</v>
      </c>
    </row>
    <row r="4" spans="1:15" s="4" customFormat="1" ht="33" customHeight="1" thickTop="1" thickBot="1" x14ac:dyDescent="0.3">
      <c r="A4" s="11" t="s">
        <v>125</v>
      </c>
      <c r="B4" s="19"/>
      <c r="C4" s="19"/>
      <c r="D4" s="19"/>
      <c r="E4" s="19"/>
      <c r="F4" s="12">
        <f>SUM(B4:E4)</f>
        <v>0</v>
      </c>
      <c r="H4" s="289"/>
      <c r="I4" s="290"/>
      <c r="J4" s="290"/>
      <c r="K4" s="290"/>
      <c r="L4" s="295">
        <f>SUM(B4:E4)-F4</f>
        <v>0</v>
      </c>
      <c r="N4" s="303">
        <f>F4-'BS old'!$E$56-'BS old'!$E$48</f>
        <v>0</v>
      </c>
      <c r="O4" s="36"/>
    </row>
    <row r="5" spans="1:15" s="4" customFormat="1" ht="33" customHeight="1" thickBot="1" x14ac:dyDescent="0.3">
      <c r="A5" s="11" t="s">
        <v>126</v>
      </c>
      <c r="B5" s="19"/>
      <c r="C5" s="19"/>
      <c r="D5" s="19"/>
      <c r="E5" s="19"/>
      <c r="F5" s="12">
        <f t="shared" ref="F5:F8" si="0">SUM(B5:E5)</f>
        <v>0</v>
      </c>
      <c r="H5" s="289"/>
      <c r="I5" s="290"/>
      <c r="J5" s="290"/>
      <c r="K5" s="290"/>
      <c r="L5" s="295">
        <f>SUM(B5:E5)-F5</f>
        <v>0</v>
      </c>
      <c r="N5" s="303">
        <f>F5-'BS old'!$E$58-'BS old'!$E$50</f>
        <v>0</v>
      </c>
      <c r="O5" s="36"/>
    </row>
    <row r="6" spans="1:15" s="4" customFormat="1" ht="33" customHeight="1" thickBot="1" x14ac:dyDescent="0.3">
      <c r="A6" s="11" t="s">
        <v>136</v>
      </c>
      <c r="B6" s="19"/>
      <c r="C6" s="19"/>
      <c r="D6" s="19"/>
      <c r="E6" s="19"/>
      <c r="F6" s="12">
        <f t="shared" si="0"/>
        <v>0</v>
      </c>
      <c r="H6" s="289"/>
      <c r="I6" s="290"/>
      <c r="J6" s="290"/>
      <c r="K6" s="290"/>
      <c r="L6" s="295">
        <f t="shared" ref="L6:L8" si="1">SUM(B6:E6)-F6</f>
        <v>0</v>
      </c>
      <c r="N6" s="303">
        <f>F6-'BS old'!$E$59-'BS old'!$E$51</f>
        <v>0</v>
      </c>
      <c r="O6" s="36"/>
    </row>
    <row r="7" spans="1:15" s="4" customFormat="1" ht="33" customHeight="1" thickBot="1" x14ac:dyDescent="0.3">
      <c r="A7" s="11" t="s">
        <v>127</v>
      </c>
      <c r="B7" s="19"/>
      <c r="C7" s="19"/>
      <c r="D7" s="19"/>
      <c r="E7" s="19"/>
      <c r="F7" s="12">
        <f t="shared" si="0"/>
        <v>0</v>
      </c>
      <c r="H7" s="289"/>
      <c r="I7" s="290"/>
      <c r="J7" s="290"/>
      <c r="K7" s="290"/>
      <c r="L7" s="295">
        <f t="shared" si="1"/>
        <v>0</v>
      </c>
      <c r="N7" s="303">
        <f>F7-'BS old'!$E$60-'BS old'!$E$52</f>
        <v>0</v>
      </c>
      <c r="O7" s="36"/>
    </row>
    <row r="8" spans="1:15" s="4" customFormat="1" ht="33" customHeight="1" thickBot="1" x14ac:dyDescent="0.3">
      <c r="A8" s="11" t="s">
        <v>128</v>
      </c>
      <c r="B8" s="19"/>
      <c r="C8" s="19"/>
      <c r="D8" s="19"/>
      <c r="E8" s="19"/>
      <c r="F8" s="12">
        <f t="shared" si="0"/>
        <v>0</v>
      </c>
      <c r="H8" s="289"/>
      <c r="I8"/>
      <c r="J8"/>
      <c r="K8"/>
      <c r="L8" s="295">
        <f t="shared" si="1"/>
        <v>0</v>
      </c>
      <c r="N8" s="303">
        <f>F8-SUM('BS old'!$E$61:$E$63,'BS old'!$E$53,'BS old'!$E$54)</f>
        <v>0</v>
      </c>
      <c r="O8" s="36"/>
    </row>
    <row r="9" spans="1:15" s="4" customFormat="1" ht="33" customHeight="1" thickBot="1" x14ac:dyDescent="0.3">
      <c r="A9" s="22" t="s">
        <v>129</v>
      </c>
      <c r="B9" s="55">
        <f>SUM(B4:B8)</f>
        <v>0</v>
      </c>
      <c r="C9" s="55">
        <f>SUM(C4:C8)</f>
        <v>0</v>
      </c>
      <c r="D9" s="55">
        <f>SUM(D4:D8)</f>
        <v>0</v>
      </c>
      <c r="E9" s="55">
        <f>SUM(E4:E8)</f>
        <v>0</v>
      </c>
      <c r="F9" s="57">
        <f>SUM(F4:F8)</f>
        <v>0</v>
      </c>
      <c r="H9" s="289"/>
      <c r="I9"/>
      <c r="J9"/>
      <c r="K9"/>
      <c r="L9" s="295">
        <f>SUM(F4:F8)-F9</f>
        <v>0</v>
      </c>
      <c r="N9" s="303">
        <f>F9-'BS old'!$E$47-'BS old'!$E$55</f>
        <v>0</v>
      </c>
      <c r="O9" s="36"/>
    </row>
    <row r="10" spans="1:15" ht="15.75" thickTop="1" x14ac:dyDescent="0.25">
      <c r="L10" s="295"/>
      <c r="N10" s="303"/>
      <c r="O10" s="36"/>
    </row>
    <row r="11" spans="1:15" x14ac:dyDescent="0.25">
      <c r="H11" s="292"/>
      <c r="I11" s="291"/>
      <c r="J11" s="291"/>
      <c r="K11" s="291"/>
      <c r="L11" s="295"/>
      <c r="N11" s="303"/>
      <c r="O11" s="36"/>
    </row>
  </sheetData>
  <mergeCells count="3">
    <mergeCell ref="B2:F2"/>
    <mergeCell ref="A2:A3"/>
    <mergeCell ref="H1:L1"/>
  </mergeCells>
  <conditionalFormatting sqref="H4:L7 H11:L11 L5:L10">
    <cfRule type="cellIs" dxfId="145" priority="7" operator="lessThan">
      <formula>0</formula>
    </cfRule>
    <cfRule type="cellIs" dxfId="144" priority="8" operator="greaterThan">
      <formula>0</formula>
    </cfRule>
    <cfRule type="cellIs" dxfId="143" priority="9" operator="lessThan">
      <formula>0</formula>
    </cfRule>
    <cfRule type="cellIs" dxfId="142" priority="10" operator="greaterThan">
      <formula>0</formula>
    </cfRule>
  </conditionalFormatting>
  <conditionalFormatting sqref="N4:N11">
    <cfRule type="cellIs" dxfId="141" priority="5" operator="lessThan">
      <formula>0</formula>
    </cfRule>
    <cfRule type="cellIs" dxfId="140" priority="6" operator="greaterThan">
      <formula>0</formula>
    </cfRule>
  </conditionalFormatting>
  <conditionalFormatting sqref="L9">
    <cfRule type="cellIs" dxfId="139" priority="1" operator="lessThan">
      <formula>0</formula>
    </cfRule>
    <cfRule type="cellIs" dxfId="138" priority="2" operator="greaterThan">
      <formula>0</formula>
    </cfRule>
    <cfRule type="cellIs" dxfId="137" priority="3" operator="lessThan">
      <formula>0</formula>
    </cfRule>
    <cfRule type="cellIs" dxfId="136" priority="4"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289" customWidth="1" outlineLevel="1"/>
    <col min="7" max="7" width="18.85546875" style="290" customWidth="1" outlineLevel="1"/>
    <col min="8" max="8" width="20.85546875" style="294" customWidth="1"/>
    <col min="10" max="10" width="22" style="296" customWidth="1"/>
  </cols>
  <sheetData>
    <row r="1" spans="1:10" ht="16.5" x14ac:dyDescent="0.3">
      <c r="A1" s="1" t="s">
        <v>130</v>
      </c>
      <c r="F1" s="1023" t="s">
        <v>946</v>
      </c>
      <c r="G1" s="1024"/>
      <c r="H1" s="1025"/>
      <c r="J1" s="302" t="s">
        <v>948</v>
      </c>
    </row>
    <row r="2" spans="1:10" ht="17.25" thickBot="1" x14ac:dyDescent="0.35">
      <c r="A2" s="2" t="s">
        <v>8</v>
      </c>
    </row>
    <row r="3" spans="1:10" ht="22.5" customHeight="1" thickTop="1" thickBot="1" x14ac:dyDescent="0.3">
      <c r="A3" s="7" t="s">
        <v>131</v>
      </c>
      <c r="B3" s="8" t="s">
        <v>132</v>
      </c>
      <c r="C3" s="8" t="s">
        <v>133</v>
      </c>
      <c r="D3" s="8" t="s">
        <v>129</v>
      </c>
      <c r="F3" s="56" t="s">
        <v>132</v>
      </c>
      <c r="G3" s="340" t="s">
        <v>133</v>
      </c>
      <c r="H3" s="340" t="s">
        <v>129</v>
      </c>
      <c r="J3" s="56" t="s">
        <v>129</v>
      </c>
    </row>
    <row r="4" spans="1:10" ht="22.5" customHeight="1" thickTop="1" thickBot="1" x14ac:dyDescent="0.3">
      <c r="A4" s="61" t="s">
        <v>134</v>
      </c>
      <c r="B4" s="50"/>
      <c r="C4" s="50"/>
      <c r="D4" s="51"/>
      <c r="J4" s="303"/>
    </row>
    <row r="5" spans="1:10" ht="22.5" customHeight="1" thickTop="1" thickBot="1" x14ac:dyDescent="0.3">
      <c r="A5" s="11" t="s">
        <v>135</v>
      </c>
      <c r="B5" s="19"/>
      <c r="C5" s="19"/>
      <c r="D5" s="12">
        <f>B5+C5</f>
        <v>0</v>
      </c>
      <c r="H5" s="295">
        <f>SUM(B5:C5)-D5</f>
        <v>0</v>
      </c>
      <c r="J5" s="303">
        <f>D5-'BS old'!$D$48</f>
        <v>0</v>
      </c>
    </row>
    <row r="6" spans="1:10" ht="22.5" customHeight="1" thickBot="1" x14ac:dyDescent="0.3">
      <c r="A6" s="11" t="s">
        <v>126</v>
      </c>
      <c r="B6" s="19"/>
      <c r="C6" s="19"/>
      <c r="D6" s="12">
        <f t="shared" ref="D6:D9" si="0">B6+C6</f>
        <v>0</v>
      </c>
      <c r="H6" s="295">
        <f t="shared" ref="H6:H9" si="1">SUM(B6:C6)-D6</f>
        <v>0</v>
      </c>
      <c r="J6" s="303">
        <f>D6-'BS old'!$D$50</f>
        <v>0</v>
      </c>
    </row>
    <row r="7" spans="1:10" ht="22.5" customHeight="1" thickBot="1" x14ac:dyDescent="0.3">
      <c r="A7" s="11" t="s">
        <v>136</v>
      </c>
      <c r="B7" s="19"/>
      <c r="C7" s="19"/>
      <c r="D7" s="12">
        <f t="shared" si="0"/>
        <v>0</v>
      </c>
      <c r="H7" s="295">
        <f t="shared" si="1"/>
        <v>0</v>
      </c>
      <c r="J7" s="303">
        <f>D7-'BS old'!$D$51</f>
        <v>0</v>
      </c>
    </row>
    <row r="8" spans="1:10" ht="22.5" customHeight="1" thickBot="1" x14ac:dyDescent="0.3">
      <c r="A8" s="11" t="s">
        <v>127</v>
      </c>
      <c r="B8" s="19"/>
      <c r="C8" s="19"/>
      <c r="D8" s="12">
        <f t="shared" si="0"/>
        <v>0</v>
      </c>
      <c r="H8" s="295">
        <f t="shared" si="1"/>
        <v>0</v>
      </c>
      <c r="J8" s="303">
        <f>D8-'BS old'!$D$52</f>
        <v>0</v>
      </c>
    </row>
    <row r="9" spans="1:10" ht="22.5" customHeight="1" thickBot="1" x14ac:dyDescent="0.3">
      <c r="A9" s="11" t="s">
        <v>128</v>
      </c>
      <c r="B9" s="19"/>
      <c r="C9" s="19"/>
      <c r="D9" s="12">
        <f t="shared" si="0"/>
        <v>0</v>
      </c>
      <c r="H9" s="295">
        <f t="shared" si="1"/>
        <v>0</v>
      </c>
      <c r="J9" s="303">
        <f>D9-'BS old'!$D$53-'BS old'!$D$54</f>
        <v>0</v>
      </c>
    </row>
    <row r="10" spans="1:10" ht="22.5" customHeight="1" thickBot="1" x14ac:dyDescent="0.3">
      <c r="A10" s="22" t="s">
        <v>137</v>
      </c>
      <c r="B10" s="55">
        <f>SUM(B5:B9)</f>
        <v>0</v>
      </c>
      <c r="C10" s="55">
        <f>SUM(C5:C9)</f>
        <v>0</v>
      </c>
      <c r="D10" s="57">
        <f>SUM(D5:D9)</f>
        <v>0</v>
      </c>
      <c r="F10" s="292">
        <f>SUM(B5:B9)-B10</f>
        <v>0</v>
      </c>
      <c r="G10" s="291">
        <f>SUM(C5:C9)-C10</f>
        <v>0</v>
      </c>
      <c r="H10" s="295">
        <f>SUM(D5:D9)-D10</f>
        <v>0</v>
      </c>
      <c r="J10" s="303">
        <f>D10-'BS old'!$D$47</f>
        <v>0</v>
      </c>
    </row>
    <row r="11" spans="1:10" ht="22.5" customHeight="1" thickTop="1" thickBot="1" x14ac:dyDescent="0.3">
      <c r="A11" s="61" t="s">
        <v>138</v>
      </c>
      <c r="B11" s="50"/>
      <c r="C11" s="50"/>
      <c r="D11" s="51"/>
      <c r="J11" s="303"/>
    </row>
    <row r="12" spans="1:10" ht="22.5" customHeight="1" thickTop="1" thickBot="1" x14ac:dyDescent="0.3">
      <c r="A12" s="11" t="s">
        <v>139</v>
      </c>
      <c r="B12" s="19"/>
      <c r="C12" s="19"/>
      <c r="D12" s="12">
        <f>B12+C12</f>
        <v>0</v>
      </c>
      <c r="H12" s="295">
        <f>SUM(B12:C12)-D12</f>
        <v>0</v>
      </c>
      <c r="J12" s="303">
        <f>D12-'BS old'!$D$56</f>
        <v>0</v>
      </c>
    </row>
    <row r="13" spans="1:10" ht="22.5" customHeight="1" thickBot="1" x14ac:dyDescent="0.3">
      <c r="A13" s="11" t="s">
        <v>126</v>
      </c>
      <c r="B13" s="19"/>
      <c r="C13" s="19"/>
      <c r="D13" s="12">
        <f t="shared" ref="D13:D18" si="2">B13+C13</f>
        <v>0</v>
      </c>
      <c r="H13" s="295">
        <f t="shared" ref="H13:H18" si="3">SUM(B13:C13)-D13</f>
        <v>0</v>
      </c>
      <c r="J13" s="303">
        <f>D13-'BS old'!$D$58</f>
        <v>0</v>
      </c>
    </row>
    <row r="14" spans="1:10" ht="22.5" customHeight="1" thickBot="1" x14ac:dyDescent="0.3">
      <c r="A14" s="11" t="s">
        <v>136</v>
      </c>
      <c r="B14" s="19"/>
      <c r="C14" s="19"/>
      <c r="D14" s="12">
        <f t="shared" si="2"/>
        <v>0</v>
      </c>
      <c r="H14" s="295">
        <f t="shared" si="3"/>
        <v>0</v>
      </c>
      <c r="J14" s="303">
        <f>D14-'BS old'!$D$59</f>
        <v>0</v>
      </c>
    </row>
    <row r="15" spans="1:10" ht="22.5" customHeight="1" thickBot="1" x14ac:dyDescent="0.3">
      <c r="A15" s="11" t="s">
        <v>127</v>
      </c>
      <c r="B15" s="19"/>
      <c r="C15" s="19"/>
      <c r="D15" s="12">
        <f t="shared" si="2"/>
        <v>0</v>
      </c>
      <c r="H15" s="295">
        <f t="shared" si="3"/>
        <v>0</v>
      </c>
      <c r="J15" s="303">
        <f>D15-'BS old'!$D$60</f>
        <v>0</v>
      </c>
    </row>
    <row r="16" spans="1:10" ht="22.5" customHeight="1" thickBot="1" x14ac:dyDescent="0.3">
      <c r="A16" s="11" t="s">
        <v>140</v>
      </c>
      <c r="B16" s="19"/>
      <c r="C16" s="19"/>
      <c r="D16" s="12">
        <f t="shared" si="2"/>
        <v>0</v>
      </c>
      <c r="H16" s="295">
        <f t="shared" si="3"/>
        <v>0</v>
      </c>
      <c r="J16" s="303">
        <f>D16-'BS old'!$D$61</f>
        <v>0</v>
      </c>
    </row>
    <row r="17" spans="1:10" ht="22.5" customHeight="1" thickBot="1" x14ac:dyDescent="0.3">
      <c r="A17" s="11" t="s">
        <v>141</v>
      </c>
      <c r="B17" s="19"/>
      <c r="C17" s="19"/>
      <c r="D17" s="12">
        <f t="shared" si="2"/>
        <v>0</v>
      </c>
      <c r="H17" s="295">
        <f t="shared" si="3"/>
        <v>0</v>
      </c>
      <c r="J17" s="303">
        <f>D17-'BS old'!$D$62</f>
        <v>0</v>
      </c>
    </row>
    <row r="18" spans="1:10" ht="22.5" customHeight="1" thickBot="1" x14ac:dyDescent="0.3">
      <c r="A18" s="11" t="s">
        <v>128</v>
      </c>
      <c r="B18" s="19"/>
      <c r="C18" s="19"/>
      <c r="D18" s="12">
        <f t="shared" si="2"/>
        <v>0</v>
      </c>
      <c r="H18" s="295">
        <f t="shared" si="3"/>
        <v>0</v>
      </c>
      <c r="J18" s="303">
        <f>D18-'BS old'!$D$63</f>
        <v>0</v>
      </c>
    </row>
    <row r="19" spans="1:10" ht="22.5" customHeight="1" thickBot="1" x14ac:dyDescent="0.3">
      <c r="A19" s="22" t="s">
        <v>142</v>
      </c>
      <c r="B19" s="55">
        <f>SUM(B12:B18)</f>
        <v>0</v>
      </c>
      <c r="C19" s="55">
        <f>SUM(C12:C18)</f>
        <v>0</v>
      </c>
      <c r="D19" s="57">
        <f>SUM(D12:D18)</f>
        <v>0</v>
      </c>
      <c r="F19" s="292">
        <f>SUM(B12:B18)-B19</f>
        <v>0</v>
      </c>
      <c r="G19" s="291">
        <f>SUM(C12:C18)-C19</f>
        <v>0</v>
      </c>
      <c r="H19" s="295">
        <f>SUM(D12:D18)-D19</f>
        <v>0</v>
      </c>
      <c r="J19" s="303">
        <f>D19-'BS old'!$D$55</f>
        <v>0</v>
      </c>
    </row>
    <row r="20" spans="1:10" ht="17.25" thickTop="1" x14ac:dyDescent="0.3">
      <c r="A20" s="6"/>
    </row>
  </sheetData>
  <mergeCells count="1">
    <mergeCell ref="F1:H1"/>
  </mergeCells>
  <conditionalFormatting sqref="F5:H19">
    <cfRule type="cellIs" dxfId="135" priority="9" operator="lessThan">
      <formula>0</formula>
    </cfRule>
    <cfRule type="cellIs" dxfId="134" priority="10" operator="greaterThan">
      <formula>0</formula>
    </cfRule>
  </conditionalFormatting>
  <conditionalFormatting sqref="J4:J11">
    <cfRule type="cellIs" dxfId="133" priority="7" operator="lessThan">
      <formula>0</formula>
    </cfRule>
    <cfRule type="cellIs" dxfId="132" priority="8" operator="greaterThan">
      <formula>0</formula>
    </cfRule>
  </conditionalFormatting>
  <conditionalFormatting sqref="J12:J19">
    <cfRule type="cellIs" dxfId="131" priority="5" operator="lessThan">
      <formula>0</formula>
    </cfRule>
    <cfRule type="cellIs" dxfId="130" priority="6" operator="greaterThan">
      <formula>0</formula>
    </cfRule>
  </conditionalFormatting>
  <conditionalFormatting sqref="F5:H19">
    <cfRule type="cellIs" dxfId="129" priority="3" operator="lessThan">
      <formula>0</formula>
    </cfRule>
    <cfRule type="cellIs" dxfId="128" priority="4" operator="greaterThan">
      <formula>0</formula>
    </cfRule>
  </conditionalFormatting>
  <conditionalFormatting sqref="J5">
    <cfRule type="cellIs" dxfId="127" priority="1" operator="lessThan">
      <formula>0</formula>
    </cfRule>
    <cfRule type="cellIs" dxfId="126"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1011" t="s">
        <v>9</v>
      </c>
      <c r="B3" s="1013" t="s">
        <v>10</v>
      </c>
      <c r="C3" s="1014"/>
      <c r="D3" s="1011" t="s">
        <v>11</v>
      </c>
      <c r="E3" s="1011" t="s">
        <v>418</v>
      </c>
      <c r="F3" s="17"/>
      <c r="G3" s="17"/>
    </row>
    <row r="4" spans="1:7" ht="15" customHeight="1" thickTop="1" thickBot="1" x14ac:dyDescent="0.3">
      <c r="A4" s="1012"/>
      <c r="B4" s="18" t="s">
        <v>13</v>
      </c>
      <c r="C4" s="18" t="s">
        <v>12</v>
      </c>
      <c r="D4" s="1012"/>
      <c r="E4" s="1012"/>
      <c r="F4" s="17"/>
      <c r="G4" s="17"/>
    </row>
    <row r="5" spans="1:7" ht="16.5" thickTop="1" thickBot="1" x14ac:dyDescent="0.3">
      <c r="A5" s="11"/>
      <c r="B5" s="19"/>
      <c r="C5" s="20"/>
      <c r="D5" s="20"/>
      <c r="E5" s="21"/>
      <c r="F5" s="17"/>
      <c r="G5" s="17"/>
    </row>
    <row r="6" spans="1:7" ht="15.75" thickBot="1" x14ac:dyDescent="0.3">
      <c r="A6" s="11"/>
      <c r="B6" s="19"/>
      <c r="C6" s="20"/>
      <c r="D6" s="20"/>
      <c r="E6" s="21"/>
      <c r="F6" s="17"/>
      <c r="G6" s="17"/>
    </row>
    <row r="7" spans="1:7" ht="15.75" thickBot="1" x14ac:dyDescent="0.3">
      <c r="A7" s="11"/>
      <c r="B7" s="19"/>
      <c r="C7" s="20"/>
      <c r="D7" s="20"/>
      <c r="E7" s="21"/>
      <c r="F7" s="17"/>
      <c r="G7" s="17"/>
    </row>
    <row r="8" spans="1:7" ht="15.75" thickBot="1" x14ac:dyDescent="0.3">
      <c r="A8" s="11"/>
      <c r="B8" s="19"/>
      <c r="C8" s="20"/>
      <c r="D8" s="20"/>
      <c r="E8" s="21"/>
      <c r="F8" s="17"/>
      <c r="G8" s="17"/>
    </row>
    <row r="9" spans="1:7" ht="15.75" thickBot="1" x14ac:dyDescent="0.3">
      <c r="A9" s="11"/>
      <c r="B9" s="19"/>
      <c r="C9" s="20"/>
      <c r="D9" s="20"/>
      <c r="E9" s="21"/>
      <c r="F9" s="17"/>
      <c r="G9" s="17"/>
    </row>
    <row r="10" spans="1:7" ht="15.75" thickBot="1" x14ac:dyDescent="0.3">
      <c r="A10" s="22" t="s">
        <v>14</v>
      </c>
      <c r="B10" s="23">
        <f>SUM(B5:B9)</f>
        <v>0</v>
      </c>
      <c r="C10" s="24">
        <f>SUM(C5:C9)</f>
        <v>0</v>
      </c>
      <c r="D10" s="25">
        <f t="shared" ref="D10:E10" si="0">SUM(D5:D9)</f>
        <v>0</v>
      </c>
      <c r="E10" s="26">
        <f t="shared" si="0"/>
        <v>0</v>
      </c>
      <c r="F10" s="17"/>
      <c r="G10" s="17"/>
    </row>
    <row r="11" spans="1:7" ht="15.75" thickTop="1" x14ac:dyDescent="0.25">
      <c r="A11" s="17"/>
      <c r="B11" s="17"/>
      <c r="C11" s="17"/>
      <c r="D11" s="17"/>
      <c r="E11" s="17"/>
      <c r="F11" s="17"/>
      <c r="G11" s="17"/>
    </row>
    <row r="12" spans="1:7" x14ac:dyDescent="0.25">
      <c r="A12" s="34">
        <v>7</v>
      </c>
      <c r="B12" s="34">
        <v>4</v>
      </c>
      <c r="C12" s="34">
        <v>4</v>
      </c>
      <c r="D12" s="34">
        <v>4</v>
      </c>
      <c r="E12" s="34">
        <v>4</v>
      </c>
      <c r="F12" s="34"/>
      <c r="G12" s="34"/>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289" customWidth="1"/>
    <col min="6" max="6" width="25.7109375" style="294" customWidth="1"/>
    <col min="7" max="7" width="3.85546875" customWidth="1"/>
    <col min="8" max="8" width="26" style="289" customWidth="1"/>
    <col min="9" max="9" width="26" style="294" customWidth="1"/>
  </cols>
  <sheetData>
    <row r="1" spans="1:9" ht="16.5" x14ac:dyDescent="0.3">
      <c r="A1" s="1" t="s">
        <v>130</v>
      </c>
      <c r="E1" s="1023" t="s">
        <v>946</v>
      </c>
      <c r="F1" s="1025"/>
      <c r="G1" s="299"/>
      <c r="H1" s="1023" t="s">
        <v>948</v>
      </c>
      <c r="I1" s="1025"/>
    </row>
    <row r="2" spans="1:9" ht="17.25" thickBot="1" x14ac:dyDescent="0.35">
      <c r="A2" s="5" t="s">
        <v>15</v>
      </c>
    </row>
    <row r="3" spans="1:9" ht="33" customHeight="1" thickTop="1" x14ac:dyDescent="0.25">
      <c r="A3" s="1011" t="s">
        <v>424</v>
      </c>
      <c r="B3" s="1011" t="s">
        <v>2</v>
      </c>
      <c r="C3" s="1011" t="s">
        <v>3</v>
      </c>
      <c r="E3" s="1011" t="s">
        <v>2</v>
      </c>
      <c r="F3" s="1011" t="s">
        <v>3</v>
      </c>
      <c r="H3" s="1011" t="s">
        <v>2</v>
      </c>
      <c r="I3" s="1011" t="s">
        <v>3</v>
      </c>
    </row>
    <row r="4" spans="1:9" ht="15.75" customHeight="1" thickBot="1" x14ac:dyDescent="0.3">
      <c r="A4" s="1012"/>
      <c r="B4" s="1012"/>
      <c r="C4" s="1012"/>
      <c r="E4" s="1012"/>
      <c r="F4" s="1012"/>
      <c r="H4" s="1012"/>
      <c r="I4" s="1012"/>
    </row>
    <row r="5" spans="1:9" ht="23.25" customHeight="1" thickTop="1" thickBot="1" x14ac:dyDescent="0.3">
      <c r="A5" s="11" t="s">
        <v>143</v>
      </c>
      <c r="B5" s="62"/>
      <c r="C5" s="63"/>
    </row>
    <row r="6" spans="1:9" ht="23.25" customHeight="1" thickBot="1" x14ac:dyDescent="0.3">
      <c r="A6" s="11" t="s">
        <v>425</v>
      </c>
      <c r="B6" s="62"/>
      <c r="C6" s="63"/>
    </row>
    <row r="7" spans="1:9" ht="23.25" customHeight="1" thickBot="1" x14ac:dyDescent="0.3">
      <c r="A7" s="41" t="s">
        <v>142</v>
      </c>
      <c r="B7" s="62">
        <f>B5+B6</f>
        <v>0</v>
      </c>
      <c r="C7" s="63">
        <f>C5+C6</f>
        <v>0</v>
      </c>
      <c r="E7" s="292">
        <f>SUM(B5:B6)-B7</f>
        <v>0</v>
      </c>
      <c r="F7" s="295">
        <f>SUM(C5:C6)-C7</f>
        <v>0</v>
      </c>
      <c r="H7" s="292">
        <f>B7-'BS old'!$D$55</f>
        <v>0</v>
      </c>
      <c r="I7" s="295">
        <f>C7-'BS old'!$G$55</f>
        <v>0</v>
      </c>
    </row>
    <row r="8" spans="1:9" ht="23.25" customHeight="1" thickBot="1" x14ac:dyDescent="0.3">
      <c r="A8" s="11" t="s">
        <v>144</v>
      </c>
      <c r="B8" s="62"/>
      <c r="C8" s="63"/>
    </row>
    <row r="9" spans="1:9" ht="23.25" customHeight="1" thickBot="1" x14ac:dyDescent="0.3">
      <c r="A9" s="11" t="s">
        <v>145</v>
      </c>
      <c r="B9" s="62"/>
      <c r="C9" s="63"/>
    </row>
    <row r="10" spans="1:9" ht="23.25" customHeight="1" thickBot="1" x14ac:dyDescent="0.3">
      <c r="A10" s="22" t="s">
        <v>137</v>
      </c>
      <c r="B10" s="64">
        <f>B8+B9</f>
        <v>0</v>
      </c>
      <c r="C10" s="65">
        <f>C8+C9</f>
        <v>0</v>
      </c>
      <c r="E10" s="292">
        <f>SUM(B8:B9)-B10</f>
        <v>0</v>
      </c>
      <c r="F10" s="295">
        <f>SUM(C8:C9)-C10</f>
        <v>0</v>
      </c>
      <c r="H10" s="292">
        <f>B10-'BS old'!$D$47</f>
        <v>0</v>
      </c>
      <c r="I10" s="295">
        <f>C10-'BS old'!$G$47</f>
        <v>0</v>
      </c>
    </row>
    <row r="11" spans="1:9" ht="17.25"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125" priority="6" operator="lessThan">
      <formula>0</formula>
    </cfRule>
    <cfRule type="cellIs" dxfId="124" priority="7" operator="greaterThan">
      <formula>0</formula>
    </cfRule>
  </conditionalFormatting>
  <conditionalFormatting sqref="H7:I10">
    <cfRule type="cellIs" dxfId="123" priority="1" operator="lessThan">
      <formula>0</formula>
    </cfRule>
    <cfRule type="cellIs" dxfId="122" priority="2" operator="greaterThan">
      <formula>0</formula>
    </cfRule>
    <cfRule type="cellIs" dxfId="121" priority="4" operator="lessThan">
      <formula>0</formula>
    </cfRule>
    <cfRule type="cellIs" dxfId="120"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1011" t="s">
        <v>147</v>
      </c>
      <c r="B2" s="1032" t="s">
        <v>2</v>
      </c>
      <c r="C2" s="1033"/>
    </row>
    <row r="3" spans="1:3" ht="16.5" thickTop="1" thickBot="1" x14ac:dyDescent="0.3">
      <c r="A3" s="1012"/>
      <c r="B3" s="8" t="s">
        <v>148</v>
      </c>
      <c r="C3" s="56" t="s">
        <v>149</v>
      </c>
    </row>
    <row r="4" spans="1:3" ht="23.25" customHeight="1" thickTop="1" thickBot="1" x14ac:dyDescent="0.3">
      <c r="A4" s="9" t="s">
        <v>150</v>
      </c>
      <c r="B4" s="42"/>
      <c r="C4" s="10"/>
    </row>
    <row r="5" spans="1:3" ht="23.25" customHeight="1" thickBot="1" x14ac:dyDescent="0.3">
      <c r="A5" s="11" t="s">
        <v>151</v>
      </c>
      <c r="B5" s="59" t="s">
        <v>18</v>
      </c>
      <c r="C5" s="12"/>
    </row>
    <row r="6" spans="1:3" ht="23.25" customHeight="1" thickBot="1" x14ac:dyDescent="0.3">
      <c r="A6" s="13" t="s">
        <v>152</v>
      </c>
      <c r="B6" s="31" t="s">
        <v>18</v>
      </c>
      <c r="C6" s="14"/>
    </row>
    <row r="7" spans="1:3" ht="17.25"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289" customWidth="1"/>
    <col min="6" max="6" width="36" style="294" customWidth="1"/>
    <col min="7" max="7" width="3.85546875" customWidth="1"/>
    <col min="8" max="8" width="18.5703125" style="289" customWidth="1"/>
    <col min="9" max="9" width="37" style="294" customWidth="1"/>
  </cols>
  <sheetData>
    <row r="1" spans="1:9" ht="16.5" x14ac:dyDescent="0.3">
      <c r="A1" s="1" t="s">
        <v>153</v>
      </c>
      <c r="E1" s="1023" t="s">
        <v>946</v>
      </c>
      <c r="F1" s="1025"/>
      <c r="H1" s="1023" t="s">
        <v>948</v>
      </c>
      <c r="I1" s="1025"/>
    </row>
    <row r="2" spans="1:9" ht="17.25" thickBot="1" x14ac:dyDescent="0.35">
      <c r="A2" s="5" t="s">
        <v>154</v>
      </c>
    </row>
    <row r="3" spans="1:9" ht="30" customHeight="1" thickTop="1" thickBot="1" x14ac:dyDescent="0.3">
      <c r="A3" s="7" t="s">
        <v>131</v>
      </c>
      <c r="B3" s="8" t="s">
        <v>2</v>
      </c>
      <c r="C3" s="8" t="s">
        <v>3</v>
      </c>
      <c r="E3" s="56" t="s">
        <v>2</v>
      </c>
      <c r="F3" s="56" t="s">
        <v>3</v>
      </c>
      <c r="H3" s="56" t="s">
        <v>2</v>
      </c>
      <c r="I3" s="56" t="s">
        <v>3</v>
      </c>
    </row>
    <row r="4" spans="1:9" ht="18.75" customHeight="1" thickTop="1" thickBot="1" x14ac:dyDescent="0.3">
      <c r="A4" s="9" t="s">
        <v>155</v>
      </c>
      <c r="B4" s="42"/>
      <c r="C4" s="10"/>
      <c r="H4" s="292">
        <f>B4+B7-'BS old'!$D$65</f>
        <v>0</v>
      </c>
      <c r="I4" s="295">
        <f>C4+C7-'BS old'!$G$65</f>
        <v>0</v>
      </c>
    </row>
    <row r="5" spans="1:9" ht="18.75" customHeight="1" thickBot="1" x14ac:dyDescent="0.3">
      <c r="A5" s="11" t="s">
        <v>156</v>
      </c>
      <c r="B5" s="19"/>
      <c r="C5" s="12"/>
      <c r="H5" s="292">
        <f>B5-'BS old'!$D$66</f>
        <v>0</v>
      </c>
      <c r="I5" s="295">
        <f>C5-'BS old'!$G$66</f>
        <v>0</v>
      </c>
    </row>
    <row r="6" spans="1:9" ht="18.75" customHeight="1" thickBot="1" x14ac:dyDescent="0.3">
      <c r="A6" s="11" t="s">
        <v>157</v>
      </c>
      <c r="B6" s="19"/>
      <c r="C6" s="12"/>
      <c r="E6" s="292"/>
      <c r="F6" s="295"/>
      <c r="H6" s="292">
        <f>B6-'BS old'!$D$67</f>
        <v>0</v>
      </c>
      <c r="I6" s="295">
        <f>C6-'BS old'!$G$67</f>
        <v>0</v>
      </c>
    </row>
    <row r="7" spans="1:9" ht="18.75" customHeight="1" thickBot="1" x14ac:dyDescent="0.3">
      <c r="A7" s="11" t="s">
        <v>158</v>
      </c>
      <c r="B7" s="19"/>
      <c r="C7" s="12"/>
      <c r="H7" s="292">
        <f>H4</f>
        <v>0</v>
      </c>
      <c r="I7" s="295">
        <f>I4</f>
        <v>0</v>
      </c>
    </row>
    <row r="8" spans="1:9" ht="18.75" customHeight="1" thickBot="1" x14ac:dyDescent="0.3">
      <c r="A8" s="22" t="s">
        <v>14</v>
      </c>
      <c r="B8" s="55">
        <f>SUM(B4:B7)</f>
        <v>0</v>
      </c>
      <c r="C8" s="57">
        <f>SUM(C4:C7)</f>
        <v>0</v>
      </c>
      <c r="E8" s="292">
        <f>SUM(B4:B7)-B8</f>
        <v>0</v>
      </c>
      <c r="F8" s="295">
        <f>SUM(C4:C7)-C8</f>
        <v>0</v>
      </c>
      <c r="H8" s="292">
        <f>B8-SUM('BS old'!$D$65:$D$67)</f>
        <v>0</v>
      </c>
      <c r="I8" s="295">
        <f>C8-SUM('BS old'!$G$65:$G$67)</f>
        <v>0</v>
      </c>
    </row>
    <row r="9" spans="1:9" ht="15.75" thickTop="1" x14ac:dyDescent="0.25">
      <c r="E9" s="292"/>
      <c r="F9" s="295"/>
    </row>
  </sheetData>
  <mergeCells count="2">
    <mergeCell ref="E1:F1"/>
    <mergeCell ref="H1:I1"/>
  </mergeCells>
  <conditionalFormatting sqref="E6:F9">
    <cfRule type="cellIs" dxfId="119" priority="9" operator="lessThan">
      <formula>0</formula>
    </cfRule>
    <cfRule type="cellIs" dxfId="118" priority="10" operator="greaterThan">
      <formula>0</formula>
    </cfRule>
  </conditionalFormatting>
  <conditionalFormatting sqref="H1:I1">
    <cfRule type="cellIs" priority="8" stopIfTrue="1" operator="greaterThan">
      <formula>0</formula>
    </cfRule>
  </conditionalFormatting>
  <conditionalFormatting sqref="H8:I8">
    <cfRule type="cellIs" dxfId="117" priority="6" operator="lessThan">
      <formula>0</formula>
    </cfRule>
    <cfRule type="cellIs" dxfId="116" priority="7" operator="greaterThan">
      <formula>0</formula>
    </cfRule>
  </conditionalFormatting>
  <conditionalFormatting sqref="H4:I8">
    <cfRule type="cellIs" dxfId="115" priority="1" operator="lessThan">
      <formula>0</formula>
    </cfRule>
    <cfRule type="cellIs" dxfId="114"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289" customWidth="1" outlineLevel="1"/>
    <col min="8" max="9" width="20.42578125" style="290" customWidth="1" outlineLevel="1"/>
    <col min="10" max="10" width="20.42578125" style="294" customWidth="1"/>
    <col min="12" max="12" width="20.42578125" style="296" customWidth="1"/>
  </cols>
  <sheetData>
    <row r="1" spans="1:13" ht="16.5" x14ac:dyDescent="0.3">
      <c r="A1" s="1" t="s">
        <v>153</v>
      </c>
      <c r="G1" s="1023" t="s">
        <v>946</v>
      </c>
      <c r="H1" s="1024"/>
      <c r="I1" s="1024"/>
      <c r="J1" s="1025"/>
      <c r="L1" s="302" t="s">
        <v>948</v>
      </c>
      <c r="M1" s="299"/>
    </row>
    <row r="3" spans="1:13" ht="17.25" thickBot="1" x14ac:dyDescent="0.35">
      <c r="A3" s="5" t="s">
        <v>15</v>
      </c>
    </row>
    <row r="4" spans="1:13" ht="16.5" thickTop="1" thickBot="1" x14ac:dyDescent="0.3">
      <c r="A4" s="1011" t="s">
        <v>159</v>
      </c>
      <c r="B4" s="1013" t="s">
        <v>2</v>
      </c>
      <c r="C4" s="1019"/>
      <c r="D4" s="1019"/>
      <c r="E4" s="1014"/>
    </row>
    <row r="5" spans="1:13" ht="18" customHeight="1" thickTop="1" x14ac:dyDescent="0.25">
      <c r="A5" s="1018"/>
      <c r="B5" s="1018" t="s">
        <v>32</v>
      </c>
      <c r="C5" s="1018" t="s">
        <v>27</v>
      </c>
      <c r="D5" s="1018" t="s">
        <v>28</v>
      </c>
      <c r="E5" s="1018" t="s">
        <v>30</v>
      </c>
      <c r="G5" s="1011" t="s">
        <v>32</v>
      </c>
      <c r="H5" s="1011" t="s">
        <v>27</v>
      </c>
      <c r="I5" s="1011" t="s">
        <v>28</v>
      </c>
      <c r="J5" s="1011" t="s">
        <v>30</v>
      </c>
      <c r="L5" s="1011" t="s">
        <v>30</v>
      </c>
    </row>
    <row r="6" spans="1:13" ht="17.25" customHeight="1" thickBot="1" x14ac:dyDescent="0.3">
      <c r="A6" s="1012"/>
      <c r="B6" s="1012"/>
      <c r="C6" s="1012"/>
      <c r="D6" s="1012"/>
      <c r="E6" s="1012"/>
      <c r="G6" s="1012"/>
      <c r="H6" s="1012"/>
      <c r="I6" s="1012"/>
      <c r="J6" s="1012"/>
      <c r="L6" s="1012"/>
    </row>
    <row r="7" spans="1:13" ht="21.75" customHeight="1" thickTop="1" thickBot="1" x14ac:dyDescent="0.3">
      <c r="A7" s="11" t="s">
        <v>160</v>
      </c>
      <c r="B7" s="19"/>
      <c r="C7" s="19"/>
      <c r="D7" s="19"/>
      <c r="E7" s="12">
        <f>SUM(B7:D7)</f>
        <v>0</v>
      </c>
      <c r="J7" s="295">
        <f>SUM(B7:D7)-E7</f>
        <v>0</v>
      </c>
    </row>
    <row r="8" spans="1:13" ht="21.75" customHeight="1" thickBot="1" x14ac:dyDescent="0.3">
      <c r="A8" s="11" t="s">
        <v>161</v>
      </c>
      <c r="B8" s="19"/>
      <c r="C8" s="19"/>
      <c r="D8" s="19"/>
      <c r="E8" s="12">
        <f t="shared" ref="E8:E12" si="0">SUM(B8:D8)</f>
        <v>0</v>
      </c>
      <c r="J8" s="295">
        <f t="shared" ref="J8:J12" si="1">SUM(B8:D8)-E8</f>
        <v>0</v>
      </c>
    </row>
    <row r="9" spans="1:13" ht="21.75" customHeight="1" thickBot="1" x14ac:dyDescent="0.3">
      <c r="A9" s="11" t="s">
        <v>162</v>
      </c>
      <c r="B9" s="19"/>
      <c r="C9" s="19"/>
      <c r="D9" s="19"/>
      <c r="E9" s="12">
        <f t="shared" si="0"/>
        <v>0</v>
      </c>
      <c r="J9" s="295">
        <f t="shared" si="1"/>
        <v>0</v>
      </c>
    </row>
    <row r="10" spans="1:13" ht="21.75" customHeight="1" thickBot="1" x14ac:dyDescent="0.3">
      <c r="A10" s="11" t="s">
        <v>163</v>
      </c>
      <c r="B10" s="19"/>
      <c r="C10" s="19"/>
      <c r="D10" s="19"/>
      <c r="E10" s="12">
        <f t="shared" si="0"/>
        <v>0</v>
      </c>
      <c r="J10" s="295">
        <f t="shared" si="1"/>
        <v>0</v>
      </c>
    </row>
    <row r="11" spans="1:13" ht="21.75" customHeight="1" thickBot="1" x14ac:dyDescent="0.3">
      <c r="A11" s="11" t="s">
        <v>164</v>
      </c>
      <c r="B11" s="19"/>
      <c r="C11" s="19"/>
      <c r="D11" s="19"/>
      <c r="E11" s="12">
        <f t="shared" si="0"/>
        <v>0</v>
      </c>
      <c r="J11" s="295">
        <f t="shared" si="1"/>
        <v>0</v>
      </c>
    </row>
    <row r="12" spans="1:13" ht="21.75" customHeight="1" thickBot="1" x14ac:dyDescent="0.3">
      <c r="A12" s="11" t="s">
        <v>165</v>
      </c>
      <c r="B12" s="19"/>
      <c r="C12" s="19"/>
      <c r="D12" s="19"/>
      <c r="E12" s="12">
        <f t="shared" si="0"/>
        <v>0</v>
      </c>
      <c r="J12" s="295">
        <f t="shared" si="1"/>
        <v>0</v>
      </c>
    </row>
    <row r="13" spans="1:13" ht="21.75" customHeight="1" thickBot="1" x14ac:dyDescent="0.3">
      <c r="A13" s="22" t="s">
        <v>166</v>
      </c>
      <c r="B13" s="55">
        <f>SUM(B7:B12)</f>
        <v>0</v>
      </c>
      <c r="C13" s="55">
        <f t="shared" ref="C13:E13" si="2">SUM(C7:C12)</f>
        <v>0</v>
      </c>
      <c r="D13" s="55">
        <f t="shared" si="2"/>
        <v>0</v>
      </c>
      <c r="E13" s="57">
        <f t="shared" si="2"/>
        <v>0</v>
      </c>
      <c r="G13" s="292">
        <f>SUM(B7:B12)-B13</f>
        <v>0</v>
      </c>
      <c r="H13" s="291">
        <f t="shared" ref="H13:J13" si="3">SUM(C7:C12)-C13</f>
        <v>0</v>
      </c>
      <c r="I13" s="291">
        <f t="shared" si="3"/>
        <v>0</v>
      </c>
      <c r="J13" s="295">
        <f t="shared" si="3"/>
        <v>0</v>
      </c>
      <c r="L13" s="303">
        <f>E13-SUM('BS old'!$D$68:$D$69)</f>
        <v>0</v>
      </c>
    </row>
    <row r="14" spans="1:13" ht="15.75" thickTop="1" x14ac:dyDescent="0.25"/>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13" priority="3" operator="lessThan">
      <formula>0</formula>
    </cfRule>
    <cfRule type="cellIs" dxfId="112" priority="4" operator="greaterThan">
      <formula>0</formula>
    </cfRule>
  </conditionalFormatting>
  <conditionalFormatting sqref="J13">
    <cfRule type="cellIs" dxfId="111" priority="1" operator="lessThan">
      <formula>0</formula>
    </cfRule>
    <cfRule type="cellIs" dxfId="110" priority="2"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289" hidden="1" customWidth="1" outlineLevel="1"/>
    <col min="10" max="11" width="23.140625" style="290" hidden="1" customWidth="1" outlineLevel="1"/>
    <col min="12" max="12" width="20.140625" style="290" hidden="1" customWidth="1" outlineLevel="1"/>
    <col min="13" max="13" width="24.85546875" style="294" customWidth="1" collapsed="1"/>
    <col min="14" max="14" width="9.140625" style="290"/>
    <col min="15" max="15" width="20.42578125" style="296" customWidth="1"/>
  </cols>
  <sheetData>
    <row r="1" spans="1:15" ht="17.25" thickBot="1" x14ac:dyDescent="0.35">
      <c r="A1" s="1" t="s">
        <v>167</v>
      </c>
      <c r="I1" s="1029" t="s">
        <v>946</v>
      </c>
      <c r="J1" s="1030"/>
      <c r="K1" s="1030"/>
      <c r="L1" s="1030"/>
      <c r="M1" s="1031"/>
      <c r="N1" s="294"/>
      <c r="O1" s="302" t="s">
        <v>948</v>
      </c>
    </row>
    <row r="2" spans="1:15" ht="55.5" customHeight="1" thickTop="1" thickBot="1" x14ac:dyDescent="0.3">
      <c r="A2" s="56" t="s">
        <v>168</v>
      </c>
      <c r="B2" s="56" t="s">
        <v>169</v>
      </c>
      <c r="C2" s="56" t="s">
        <v>170</v>
      </c>
      <c r="D2" s="56" t="s">
        <v>88</v>
      </c>
      <c r="E2" s="56" t="s">
        <v>421</v>
      </c>
      <c r="F2" s="56" t="s">
        <v>171</v>
      </c>
      <c r="I2" s="56" t="s">
        <v>169</v>
      </c>
      <c r="J2" s="56" t="s">
        <v>170</v>
      </c>
      <c r="K2" s="56" t="s">
        <v>88</v>
      </c>
      <c r="L2" s="173" t="s">
        <v>421</v>
      </c>
      <c r="M2" s="56" t="s">
        <v>171</v>
      </c>
      <c r="N2" s="305"/>
      <c r="O2" s="56" t="s">
        <v>171</v>
      </c>
    </row>
    <row r="3" spans="1:15" ht="23.25" customHeight="1" thickTop="1" thickBot="1" x14ac:dyDescent="0.3">
      <c r="A3" s="68" t="s">
        <v>164</v>
      </c>
      <c r="B3" s="76"/>
      <c r="C3" s="76"/>
      <c r="D3" s="76"/>
      <c r="E3" s="76"/>
      <c r="F3" s="77">
        <f>SUM(B3:E3)</f>
        <v>0</v>
      </c>
      <c r="M3" s="295">
        <f>SUM(B3:E3)-F3</f>
        <v>0</v>
      </c>
      <c r="N3" s="295"/>
    </row>
    <row r="4" spans="1:15" ht="23.25" customHeight="1" thickBot="1" x14ac:dyDescent="0.3">
      <c r="A4" s="11" t="s">
        <v>165</v>
      </c>
      <c r="B4" s="76"/>
      <c r="C4" s="76"/>
      <c r="D4" s="76"/>
      <c r="E4" s="76"/>
      <c r="F4" s="77">
        <f t="shared" ref="F4:F5" si="0">SUM(B4:E4)</f>
        <v>0</v>
      </c>
      <c r="M4" s="295">
        <f>SUM(B4:E4)-F4</f>
        <v>0</v>
      </c>
      <c r="N4" s="295"/>
    </row>
    <row r="5" spans="1:15" ht="23.25" customHeight="1" thickBot="1" x14ac:dyDescent="0.3">
      <c r="A5" s="22" t="s">
        <v>166</v>
      </c>
      <c r="B5" s="78">
        <f>SUM(B3:B4)</f>
        <v>0</v>
      </c>
      <c r="C5" s="78">
        <f>SUM(C3:C4)</f>
        <v>0</v>
      </c>
      <c r="D5" s="78">
        <f>SUM(D3:D4)</f>
        <v>0</v>
      </c>
      <c r="E5" s="78">
        <f>SUM(E3:E4)</f>
        <v>0</v>
      </c>
      <c r="F5" s="79">
        <f t="shared" si="0"/>
        <v>0</v>
      </c>
      <c r="I5" s="292">
        <f>SUM(B3:B4)-B5</f>
        <v>0</v>
      </c>
      <c r="J5" s="291">
        <f>SUM(C3:C4)-C5</f>
        <v>0</v>
      </c>
      <c r="K5" s="291">
        <f>SUM(D3:D4)-D5</f>
        <v>0</v>
      </c>
      <c r="L5" s="291">
        <f>SUM(E3:E4)-E5</f>
        <v>0</v>
      </c>
      <c r="M5" s="295">
        <f>SUM(F3:F4)-F5</f>
        <v>0</v>
      </c>
      <c r="N5" s="295"/>
      <c r="O5" s="303">
        <f>F5-SUM('BS old'!E68:E69)</f>
        <v>0</v>
      </c>
    </row>
    <row r="6" spans="1:15" ht="15.75" thickTop="1" x14ac:dyDescent="0.25">
      <c r="M6" s="295"/>
      <c r="N6" s="295"/>
    </row>
    <row r="7" spans="1:15" x14ac:dyDescent="0.25">
      <c r="M7" s="295"/>
      <c r="N7" s="295"/>
    </row>
    <row r="8" spans="1:15" x14ac:dyDescent="0.25">
      <c r="M8" s="295"/>
      <c r="N8" s="295"/>
    </row>
    <row r="10" spans="1:15" x14ac:dyDescent="0.25">
      <c r="B10" s="17"/>
    </row>
  </sheetData>
  <mergeCells count="1">
    <mergeCell ref="I1:M1"/>
  </mergeCells>
  <conditionalFormatting sqref="O1">
    <cfRule type="cellIs" priority="3" stopIfTrue="1" operator="greaterThan">
      <formula>0</formula>
    </cfRule>
  </conditionalFormatting>
  <conditionalFormatting sqref="I3:K8 L5 O3:O8 M3:N9">
    <cfRule type="cellIs" dxfId="109" priority="1" operator="lessThan">
      <formula>0</formula>
    </cfRule>
    <cfRule type="cellIs" dxfId="108" priority="2"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72" t="s">
        <v>131</v>
      </c>
      <c r="B2" s="73" t="s">
        <v>36</v>
      </c>
    </row>
    <row r="3" spans="1:2" ht="24" thickTop="1" thickBot="1" x14ac:dyDescent="0.3">
      <c r="A3" s="9" t="s">
        <v>172</v>
      </c>
      <c r="B3" s="74"/>
    </row>
    <row r="4" spans="1:2" ht="23.25" thickBot="1" x14ac:dyDescent="0.3">
      <c r="A4" s="13" t="s">
        <v>173</v>
      </c>
      <c r="B4" s="75"/>
    </row>
    <row r="5" spans="1:2" ht="15.75" thickTop="1" x14ac:dyDescent="0.25"/>
  </sheetData>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81" t="s">
        <v>168</v>
      </c>
      <c r="B2" s="547" t="s">
        <v>426</v>
      </c>
      <c r="C2" s="547" t="s">
        <v>427</v>
      </c>
      <c r="D2" s="547" t="s">
        <v>428</v>
      </c>
    </row>
    <row r="3" spans="1:4" ht="16.5" thickTop="1" thickBot="1" x14ac:dyDescent="0.3">
      <c r="A3" s="68" t="s">
        <v>160</v>
      </c>
      <c r="B3" s="76"/>
      <c r="C3" s="76"/>
      <c r="D3" s="77"/>
    </row>
    <row r="4" spans="1:4" ht="15.75" thickBot="1" x14ac:dyDescent="0.3">
      <c r="A4" s="68" t="s">
        <v>161</v>
      </c>
      <c r="B4" s="76"/>
      <c r="C4" s="76"/>
      <c r="D4" s="77"/>
    </row>
    <row r="5" spans="1:4" ht="15.75" thickBot="1" x14ac:dyDescent="0.3">
      <c r="A5" s="68" t="s">
        <v>176</v>
      </c>
      <c r="B5" s="76"/>
      <c r="C5" s="76"/>
      <c r="D5" s="77"/>
    </row>
    <row r="6" spans="1:4" ht="15.75" thickBot="1" x14ac:dyDescent="0.3">
      <c r="A6" s="68" t="s">
        <v>164</v>
      </c>
      <c r="B6" s="76"/>
      <c r="C6" s="76"/>
      <c r="D6" s="77"/>
    </row>
    <row r="7" spans="1:4" ht="26.25" customHeight="1" thickBot="1" x14ac:dyDescent="0.3">
      <c r="A7" s="83" t="s">
        <v>166</v>
      </c>
      <c r="B7" s="82"/>
      <c r="C7" s="82"/>
      <c r="D7" s="75"/>
    </row>
    <row r="8" spans="1:4" ht="15.75" thickTop="1" x14ac:dyDescent="0.25"/>
  </sheetData>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289" customWidth="1"/>
    <col min="6" max="6" width="41.28515625" style="294" customWidth="1"/>
    <col min="8" max="8" width="26.7109375" style="289" customWidth="1"/>
    <col min="9" max="9" width="26.7109375" style="294" customWidth="1"/>
  </cols>
  <sheetData>
    <row r="1" spans="1:9" ht="17.25" thickBot="1" x14ac:dyDescent="0.35">
      <c r="A1" s="1" t="s">
        <v>177</v>
      </c>
      <c r="E1" s="1029" t="s">
        <v>946</v>
      </c>
      <c r="F1" s="1031"/>
      <c r="G1" s="299"/>
      <c r="H1" s="1023" t="s">
        <v>948</v>
      </c>
      <c r="I1" s="1025"/>
    </row>
    <row r="2" spans="1:9" ht="35.25" thickTop="1" thickBot="1" x14ac:dyDescent="0.3">
      <c r="A2" s="81" t="s">
        <v>178</v>
      </c>
      <c r="B2" s="547" t="s">
        <v>2</v>
      </c>
      <c r="C2" s="547" t="s">
        <v>3</v>
      </c>
      <c r="E2" s="56" t="s">
        <v>2</v>
      </c>
      <c r="F2" s="56" t="s">
        <v>3</v>
      </c>
      <c r="H2" s="56" t="s">
        <v>2</v>
      </c>
      <c r="I2" s="56" t="s">
        <v>3</v>
      </c>
    </row>
    <row r="3" spans="1:9" ht="24" thickTop="1" thickBot="1" x14ac:dyDescent="0.3">
      <c r="A3" s="22" t="s">
        <v>179</v>
      </c>
      <c r="B3" s="306">
        <f>SUM(B4:B5)</f>
        <v>0</v>
      </c>
      <c r="C3" s="140">
        <f>SUM(C4:C5)</f>
        <v>0</v>
      </c>
      <c r="E3" s="292">
        <f>SUM(B4:B5)-B3</f>
        <v>0</v>
      </c>
      <c r="F3" s="295">
        <f>SUM(C4:C5)-C3</f>
        <v>0</v>
      </c>
      <c r="H3" s="292">
        <f>B3-'BS old'!$D$71</f>
        <v>0</v>
      </c>
      <c r="I3" s="309">
        <f>C3-'BS old'!$G$71</f>
        <v>0</v>
      </c>
    </row>
    <row r="4" spans="1:9" ht="16.5" thickTop="1" thickBot="1" x14ac:dyDescent="0.3">
      <c r="A4" s="11"/>
      <c r="B4" s="307"/>
      <c r="C4" s="77"/>
    </row>
    <row r="5" spans="1:9" ht="15.75" thickBot="1" x14ac:dyDescent="0.3">
      <c r="A5" s="13"/>
      <c r="B5" s="308"/>
      <c r="C5" s="75"/>
    </row>
    <row r="6" spans="1:9" ht="24" thickTop="1" thickBot="1" x14ac:dyDescent="0.3">
      <c r="A6" s="22" t="s">
        <v>180</v>
      </c>
      <c r="B6" s="308">
        <f>SUM(B7:B8)</f>
        <v>0</v>
      </c>
      <c r="C6" s="140">
        <f>SUM(C7:C8)</f>
        <v>0</v>
      </c>
      <c r="E6" s="292">
        <f>SUM(B7:B8)-B6</f>
        <v>0</v>
      </c>
      <c r="F6" s="295">
        <f>SUM(C7:C8)-C6</f>
        <v>0</v>
      </c>
      <c r="H6" s="292">
        <f>B6-'BS old'!$D$72</f>
        <v>0</v>
      </c>
      <c r="I6" s="295">
        <f>C6-'BS old'!$G$72</f>
        <v>0</v>
      </c>
    </row>
    <row r="7" spans="1:9" ht="16.5" thickTop="1" thickBot="1" x14ac:dyDescent="0.3">
      <c r="A7" s="11"/>
      <c r="B7" s="307"/>
      <c r="C7" s="77"/>
    </row>
    <row r="8" spans="1:9" ht="15.75" thickBot="1" x14ac:dyDescent="0.3">
      <c r="A8" s="13"/>
      <c r="B8" s="308"/>
      <c r="C8" s="75"/>
    </row>
    <row r="9" spans="1:9" ht="24" customHeight="1" thickTop="1" thickBot="1" x14ac:dyDescent="0.3">
      <c r="A9" s="22" t="s">
        <v>181</v>
      </c>
      <c r="B9" s="308">
        <f>SUM(B10:B11)</f>
        <v>0</v>
      </c>
      <c r="C9" s="140">
        <f>SUM(C10:C11)</f>
        <v>0</v>
      </c>
      <c r="E9" s="292">
        <f>SUM(B10:B11)-B9</f>
        <v>0</v>
      </c>
      <c r="F9" s="295">
        <f>SUM(C10:C11)-C9</f>
        <v>0</v>
      </c>
      <c r="H9" s="292">
        <f>B9-'BS old'!$D$73</f>
        <v>0</v>
      </c>
      <c r="I9" s="295">
        <f>C9-'BS old'!$G$73</f>
        <v>0</v>
      </c>
    </row>
    <row r="10" spans="1:9" ht="16.5" thickTop="1" thickBot="1" x14ac:dyDescent="0.3">
      <c r="A10" s="11"/>
      <c r="B10" s="307"/>
      <c r="C10" s="77"/>
    </row>
    <row r="11" spans="1:9" ht="15.75" thickBot="1" x14ac:dyDescent="0.3">
      <c r="A11" s="13"/>
      <c r="B11" s="308"/>
      <c r="C11" s="75"/>
    </row>
    <row r="12" spans="1:9" ht="24" thickTop="1" thickBot="1" x14ac:dyDescent="0.3">
      <c r="A12" s="22" t="s">
        <v>182</v>
      </c>
      <c r="B12" s="308">
        <f>SUM(B13:B14)</f>
        <v>0</v>
      </c>
      <c r="C12" s="140">
        <f>SUM(C13:C14)</f>
        <v>0</v>
      </c>
      <c r="E12" s="292">
        <f>SUM(B13:B14)-B12</f>
        <v>0</v>
      </c>
      <c r="F12" s="295">
        <f>SUM(C13:C14)-C12</f>
        <v>0</v>
      </c>
      <c r="H12" s="292">
        <f>B12-'BS old'!$D$74</f>
        <v>0</v>
      </c>
      <c r="I12" s="295">
        <f>C12-'BS old'!$G$74</f>
        <v>0</v>
      </c>
    </row>
    <row r="13" spans="1:9" ht="16.5" thickTop="1" thickBot="1" x14ac:dyDescent="0.3">
      <c r="A13" s="11"/>
      <c r="B13" s="307"/>
      <c r="C13" s="77"/>
    </row>
    <row r="14" spans="1:9" ht="15.75" thickBot="1" x14ac:dyDescent="0.3">
      <c r="A14" s="13"/>
      <c r="B14" s="308"/>
      <c r="C14" s="75"/>
    </row>
    <row r="15" spans="1:9" ht="15.75" thickTop="1" x14ac:dyDescent="0.25"/>
  </sheetData>
  <mergeCells count="2">
    <mergeCell ref="E1:F1"/>
    <mergeCell ref="H1:I1"/>
  </mergeCells>
  <conditionalFormatting sqref="H1">
    <cfRule type="cellIs" priority="5" stopIfTrue="1" operator="greaterThan">
      <formula>0</formula>
    </cfRule>
  </conditionalFormatting>
  <conditionalFormatting sqref="E3:F12">
    <cfRule type="cellIs" dxfId="107" priority="3" operator="lessThan">
      <formula>0</formula>
    </cfRule>
    <cfRule type="cellIs" dxfId="106" priority="4" operator="greaterThan">
      <formula>0</formula>
    </cfRule>
  </conditionalFormatting>
  <conditionalFormatting sqref="H3:I12">
    <cfRule type="cellIs" dxfId="105" priority="1" operator="lessThan">
      <formula>0</formula>
    </cfRule>
    <cfRule type="cellIs" dxfId="104"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289"/>
    <col min="11" max="14" width="9.140625" style="290"/>
    <col min="15" max="15" width="9.140625" style="294"/>
  </cols>
  <sheetData>
    <row r="1" spans="1:15" ht="17.25" thickBot="1" x14ac:dyDescent="0.35">
      <c r="A1" s="1" t="s">
        <v>183</v>
      </c>
      <c r="J1" s="1029" t="s">
        <v>946</v>
      </c>
      <c r="K1" s="1030"/>
      <c r="L1" s="1030"/>
      <c r="M1" s="1030"/>
      <c r="N1" s="1030"/>
      <c r="O1" s="1031"/>
    </row>
    <row r="2" spans="1:15" ht="49.5" customHeight="1" thickTop="1" thickBot="1" x14ac:dyDescent="0.3">
      <c r="A2" s="1034" t="s">
        <v>1</v>
      </c>
      <c r="B2" s="1020" t="s">
        <v>2</v>
      </c>
      <c r="C2" s="1021"/>
      <c r="D2" s="1022"/>
      <c r="E2" s="1013" t="s">
        <v>456</v>
      </c>
      <c r="F2" s="1019"/>
      <c r="G2" s="1014"/>
      <c r="J2" s="1020" t="s">
        <v>2</v>
      </c>
      <c r="K2" s="1021"/>
      <c r="L2" s="1022"/>
      <c r="M2" s="1013" t="s">
        <v>456</v>
      </c>
      <c r="N2" s="1019"/>
      <c r="O2" s="1014"/>
    </row>
    <row r="3" spans="1:15" ht="16.5" thickTop="1" thickBot="1" x14ac:dyDescent="0.3">
      <c r="A3" s="1035"/>
      <c r="B3" s="1020" t="s">
        <v>184</v>
      </c>
      <c r="C3" s="1021"/>
      <c r="D3" s="1022"/>
      <c r="E3" s="1020" t="s">
        <v>184</v>
      </c>
      <c r="F3" s="1021"/>
      <c r="G3" s="1022"/>
      <c r="J3" s="1020" t="s">
        <v>184</v>
      </c>
      <c r="K3" s="1021"/>
      <c r="L3" s="1022"/>
      <c r="M3" s="1020" t="s">
        <v>184</v>
      </c>
      <c r="N3" s="1021"/>
      <c r="O3" s="1022"/>
    </row>
    <row r="4" spans="1:15" s="4" customFormat="1" ht="45" customHeight="1" thickTop="1" thickBot="1" x14ac:dyDescent="0.3">
      <c r="A4" s="1036"/>
      <c r="B4" s="18" t="s">
        <v>185</v>
      </c>
      <c r="C4" s="18" t="s">
        <v>186</v>
      </c>
      <c r="D4" s="18" t="s">
        <v>187</v>
      </c>
      <c r="E4" s="18" t="s">
        <v>185</v>
      </c>
      <c r="F4" s="18" t="s">
        <v>186</v>
      </c>
      <c r="G4" s="18" t="s">
        <v>187</v>
      </c>
      <c r="J4" s="56" t="s">
        <v>185</v>
      </c>
      <c r="K4" s="18" t="s">
        <v>186</v>
      </c>
      <c r="L4" s="18" t="s">
        <v>187</v>
      </c>
      <c r="M4" s="18" t="s">
        <v>185</v>
      </c>
      <c r="N4" s="18" t="s">
        <v>186</v>
      </c>
      <c r="O4" s="18" t="s">
        <v>187</v>
      </c>
    </row>
    <row r="5" spans="1:15" ht="16.5" thickTop="1" thickBot="1" x14ac:dyDescent="0.3">
      <c r="A5" s="68" t="s">
        <v>188</v>
      </c>
      <c r="B5" s="76"/>
      <c r="C5" s="76"/>
      <c r="D5" s="76"/>
      <c r="E5" s="76"/>
      <c r="F5" s="76"/>
      <c r="G5" s="77"/>
    </row>
    <row r="6" spans="1:15" ht="15.75" thickBot="1" x14ac:dyDescent="0.3">
      <c r="A6" s="68" t="s">
        <v>189</v>
      </c>
      <c r="B6" s="76"/>
      <c r="C6" s="76"/>
      <c r="D6" s="76"/>
      <c r="E6" s="76"/>
      <c r="F6" s="76"/>
      <c r="G6" s="77"/>
    </row>
    <row r="7" spans="1:15" ht="15.75" thickBot="1" x14ac:dyDescent="0.3">
      <c r="A7" s="69" t="s">
        <v>14</v>
      </c>
      <c r="B7" s="82">
        <f>B5+B6</f>
        <v>0</v>
      </c>
      <c r="C7" s="82">
        <f t="shared" ref="C7:G7" si="0">C5+C6</f>
        <v>0</v>
      </c>
      <c r="D7" s="82">
        <f t="shared" si="0"/>
        <v>0</v>
      </c>
      <c r="E7" s="82">
        <f t="shared" si="0"/>
        <v>0</v>
      </c>
      <c r="F7" s="82">
        <f t="shared" si="0"/>
        <v>0</v>
      </c>
      <c r="G7" s="75">
        <f t="shared" si="0"/>
        <v>0</v>
      </c>
      <c r="J7" s="292">
        <f>SUM(B5:B6)-B7</f>
        <v>0</v>
      </c>
      <c r="K7" s="291">
        <f t="shared" ref="K7:O7" si="1">SUM(C5:C6)-C7</f>
        <v>0</v>
      </c>
      <c r="L7" s="291">
        <f t="shared" si="1"/>
        <v>0</v>
      </c>
      <c r="M7" s="291">
        <f t="shared" si="1"/>
        <v>0</v>
      </c>
      <c r="N7" s="291">
        <f t="shared" si="1"/>
        <v>0</v>
      </c>
      <c r="O7" s="295">
        <f t="shared" si="1"/>
        <v>0</v>
      </c>
    </row>
    <row r="8" spans="1:15" ht="15.75" thickTop="1" x14ac:dyDescent="0.25"/>
  </sheetData>
  <mergeCells count="10">
    <mergeCell ref="B2:D2"/>
    <mergeCell ref="E2:G2"/>
    <mergeCell ref="B3:D3"/>
    <mergeCell ref="E3:G3"/>
    <mergeCell ref="A2:A4"/>
    <mergeCell ref="J2:L2"/>
    <mergeCell ref="M2:O2"/>
    <mergeCell ref="J3:L3"/>
    <mergeCell ref="M3:O3"/>
    <mergeCell ref="J1:O1"/>
  </mergeCells>
  <conditionalFormatting sqref="J5:O7">
    <cfRule type="cellIs" dxfId="103" priority="3" operator="lessThan">
      <formula>0</formula>
    </cfRule>
    <cfRule type="cellIs" dxfId="102" priority="4" operator="greaterThan">
      <formula>0</formula>
    </cfRule>
  </conditionalFormatting>
  <conditionalFormatting sqref="J7:O7">
    <cfRule type="cellIs" dxfId="101" priority="1" operator="lessThan">
      <formula>0</formula>
    </cfRule>
    <cfRule type="cellIs" dxfId="100" priority="2" operator="greaterThan">
      <formula>0</formula>
    </cfRule>
  </conditionalFormatting>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296" customWidth="1"/>
    <col min="5" max="5" width="14.42578125" customWidth="1"/>
    <col min="6" max="6" width="11.42578125" customWidth="1"/>
  </cols>
  <sheetData>
    <row r="1" spans="1:8" ht="49.5" x14ac:dyDescent="0.3">
      <c r="A1" s="3" t="s">
        <v>190</v>
      </c>
      <c r="D1" s="304" t="s">
        <v>946</v>
      </c>
      <c r="E1" s="299"/>
      <c r="F1" s="299"/>
      <c r="G1" s="299"/>
      <c r="H1" s="299"/>
    </row>
    <row r="2" spans="1:8" ht="15.75" thickBot="1" x14ac:dyDescent="0.3">
      <c r="A2" s="17" t="s">
        <v>8</v>
      </c>
      <c r="B2" s="17"/>
    </row>
    <row r="3" spans="1:8" ht="18.75" customHeight="1" thickTop="1" thickBot="1" x14ac:dyDescent="0.3">
      <c r="A3" s="81" t="s">
        <v>131</v>
      </c>
      <c r="B3" s="48" t="s">
        <v>3</v>
      </c>
      <c r="D3" s="81" t="s">
        <v>3</v>
      </c>
    </row>
    <row r="4" spans="1:8" ht="18.75" customHeight="1" thickTop="1" thickBot="1" x14ac:dyDescent="0.3">
      <c r="A4" s="69" t="s">
        <v>191</v>
      </c>
      <c r="B4" s="86"/>
    </row>
    <row r="5" spans="1:8" ht="18.75" customHeight="1" thickTop="1" thickBot="1" x14ac:dyDescent="0.3">
      <c r="A5" s="69" t="s">
        <v>192</v>
      </c>
      <c r="B5" s="85" t="s">
        <v>2</v>
      </c>
    </row>
    <row r="6" spans="1:8" ht="18.75" customHeight="1" thickTop="1" thickBot="1" x14ac:dyDescent="0.3">
      <c r="A6" s="68" t="s">
        <v>193</v>
      </c>
      <c r="B6" s="77"/>
    </row>
    <row r="7" spans="1:8" ht="18.75" customHeight="1" thickBot="1" x14ac:dyDescent="0.3">
      <c r="A7" s="68" t="s">
        <v>194</v>
      </c>
      <c r="B7" s="77"/>
    </row>
    <row r="8" spans="1:8" ht="18.75" customHeight="1" thickBot="1" x14ac:dyDescent="0.3">
      <c r="A8" s="68" t="s">
        <v>195</v>
      </c>
      <c r="B8" s="77"/>
    </row>
    <row r="9" spans="1:8" ht="18.75" customHeight="1" thickBot="1" x14ac:dyDescent="0.3">
      <c r="A9" s="68" t="s">
        <v>196</v>
      </c>
      <c r="B9" s="77"/>
    </row>
    <row r="10" spans="1:8" ht="18.75" customHeight="1" thickBot="1" x14ac:dyDescent="0.3">
      <c r="A10" s="68" t="s">
        <v>197</v>
      </c>
      <c r="B10" s="77"/>
    </row>
    <row r="11" spans="1:8" ht="18.75" customHeight="1" thickBot="1" x14ac:dyDescent="0.3">
      <c r="A11" s="68" t="s">
        <v>198</v>
      </c>
      <c r="B11" s="77"/>
    </row>
    <row r="12" spans="1:8" ht="18.75" customHeight="1" thickBot="1" x14ac:dyDescent="0.3">
      <c r="A12" s="68" t="s">
        <v>199</v>
      </c>
      <c r="B12" s="77"/>
    </row>
    <row r="13" spans="1:8" ht="18.75" customHeight="1" thickBot="1" x14ac:dyDescent="0.3">
      <c r="A13" s="68" t="s">
        <v>200</v>
      </c>
      <c r="B13" s="77"/>
    </row>
    <row r="14" spans="1:8" ht="18.75" customHeight="1" thickBot="1" x14ac:dyDescent="0.3">
      <c r="A14" s="69" t="s">
        <v>14</v>
      </c>
      <c r="B14" s="75">
        <f>SUM(B6:B13)</f>
        <v>0</v>
      </c>
      <c r="D14" s="303">
        <f>SUM(B6:B13)-B14</f>
        <v>0</v>
      </c>
    </row>
    <row r="15" spans="1:8" ht="18.75" customHeight="1" thickTop="1" x14ac:dyDescent="0.25">
      <c r="A15" s="17"/>
      <c r="B15" s="17"/>
    </row>
    <row r="16" spans="1:8" ht="18.75" customHeight="1" thickBot="1" x14ac:dyDescent="0.3">
      <c r="A16" s="17" t="s">
        <v>15</v>
      </c>
      <c r="B16" s="17"/>
    </row>
    <row r="17" spans="1:4" ht="18.75" customHeight="1" thickTop="1" thickBot="1" x14ac:dyDescent="0.3">
      <c r="A17" s="81" t="s">
        <v>131</v>
      </c>
      <c r="B17" s="48" t="s">
        <v>3</v>
      </c>
    </row>
    <row r="18" spans="1:4" ht="18.75" customHeight="1" thickTop="1" thickBot="1" x14ac:dyDescent="0.3">
      <c r="A18" s="69" t="s">
        <v>201</v>
      </c>
      <c r="B18" s="86"/>
    </row>
    <row r="19" spans="1:4" ht="18.75" customHeight="1" thickTop="1" thickBot="1" x14ac:dyDescent="0.3">
      <c r="A19" s="69" t="s">
        <v>202</v>
      </c>
      <c r="B19" s="85" t="s">
        <v>2</v>
      </c>
    </row>
    <row r="20" spans="1:4" ht="18.75" customHeight="1" thickTop="1" thickBot="1" x14ac:dyDescent="0.3">
      <c r="A20" s="68" t="s">
        <v>203</v>
      </c>
      <c r="B20" s="77"/>
    </row>
    <row r="21" spans="1:4" ht="18.75" customHeight="1" thickBot="1" x14ac:dyDescent="0.3">
      <c r="A21" s="68" t="s">
        <v>204</v>
      </c>
      <c r="B21" s="77"/>
    </row>
    <row r="22" spans="1:4" ht="18.75" customHeight="1" thickBot="1" x14ac:dyDescent="0.3">
      <c r="A22" s="68" t="s">
        <v>205</v>
      </c>
      <c r="B22" s="77"/>
    </row>
    <row r="23" spans="1:4" ht="18.75" customHeight="1" thickBot="1" x14ac:dyDescent="0.3">
      <c r="A23" s="68" t="s">
        <v>206</v>
      </c>
      <c r="B23" s="77"/>
    </row>
    <row r="24" spans="1:4" ht="18.75" customHeight="1" thickBot="1" x14ac:dyDescent="0.3">
      <c r="A24" s="68" t="s">
        <v>207</v>
      </c>
      <c r="B24" s="77"/>
    </row>
    <row r="25" spans="1:4" ht="18.75" customHeight="1" thickBot="1" x14ac:dyDescent="0.3">
      <c r="A25" s="68" t="s">
        <v>200</v>
      </c>
      <c r="B25" s="77"/>
    </row>
    <row r="26" spans="1:4" ht="18.75" customHeight="1" thickBot="1" x14ac:dyDescent="0.3">
      <c r="A26" s="69" t="s">
        <v>208</v>
      </c>
      <c r="B26" s="75">
        <f>SUM(B20:B25)</f>
        <v>0</v>
      </c>
      <c r="D26" s="303">
        <f>SUM(B20:B25)-B26</f>
        <v>0</v>
      </c>
    </row>
    <row r="27" spans="1:4" ht="17.25" thickTop="1" x14ac:dyDescent="0.3">
      <c r="A27" s="1"/>
    </row>
  </sheetData>
  <conditionalFormatting sqref="D14:D26">
    <cfRule type="cellIs" dxfId="99" priority="2" operator="lessThan">
      <formula>0</formula>
    </cfRule>
    <cfRule type="cellIs" dxfId="98" priority="3"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s="36" customFormat="1" ht="16.5" x14ac:dyDescent="0.3">
      <c r="A1" s="1" t="s">
        <v>7</v>
      </c>
    </row>
    <row r="2" spans="1:7" x14ac:dyDescent="0.25">
      <c r="A2" s="17"/>
      <c r="B2" s="17"/>
      <c r="C2" s="17"/>
      <c r="D2" s="17"/>
      <c r="E2" s="17"/>
      <c r="F2" s="17"/>
      <c r="G2" s="17"/>
    </row>
    <row r="3" spans="1:7" ht="15.75" thickBot="1" x14ac:dyDescent="0.3">
      <c r="A3" s="17" t="s">
        <v>15</v>
      </c>
      <c r="B3" s="17"/>
      <c r="C3" s="17"/>
      <c r="D3" s="17"/>
      <c r="E3" s="17"/>
      <c r="F3" s="17"/>
      <c r="G3" s="17"/>
    </row>
    <row r="4" spans="1:7" ht="44.25" customHeight="1" thickTop="1" thickBot="1" x14ac:dyDescent="0.3">
      <c r="A4" s="1013" t="s">
        <v>16</v>
      </c>
      <c r="B4" s="1014"/>
      <c r="C4" s="1013" t="s">
        <v>10</v>
      </c>
      <c r="D4" s="1014"/>
      <c r="E4" s="1011" t="s">
        <v>11</v>
      </c>
      <c r="F4" s="1011" t="s">
        <v>418</v>
      </c>
      <c r="G4" s="17"/>
    </row>
    <row r="5" spans="1:7" ht="27" customHeight="1" thickTop="1" thickBot="1" x14ac:dyDescent="0.3">
      <c r="A5" s="343" t="s">
        <v>9</v>
      </c>
      <c r="B5" s="18" t="s">
        <v>17</v>
      </c>
      <c r="C5" s="18" t="s">
        <v>13</v>
      </c>
      <c r="D5" s="18" t="s">
        <v>12</v>
      </c>
      <c r="E5" s="1012"/>
      <c r="F5" s="1012"/>
      <c r="G5" s="17"/>
    </row>
    <row r="6" spans="1:7" ht="16.5" thickTop="1" thickBot="1" x14ac:dyDescent="0.3">
      <c r="A6" s="11"/>
      <c r="B6" s="28"/>
      <c r="C6" s="19"/>
      <c r="D6" s="29"/>
      <c r="E6" s="29"/>
      <c r="F6" s="30"/>
      <c r="G6" s="17"/>
    </row>
    <row r="7" spans="1:7" ht="15.75" thickBot="1" x14ac:dyDescent="0.3">
      <c r="A7" s="11"/>
      <c r="B7" s="28"/>
      <c r="C7" s="19"/>
      <c r="D7" s="29"/>
      <c r="E7" s="29"/>
      <c r="F7" s="30"/>
      <c r="G7" s="17"/>
    </row>
    <row r="8" spans="1:7" ht="15.75" thickBot="1" x14ac:dyDescent="0.3">
      <c r="A8" s="11"/>
      <c r="B8" s="28"/>
      <c r="C8" s="19"/>
      <c r="D8" s="29"/>
      <c r="E8" s="29"/>
      <c r="F8" s="30"/>
      <c r="G8" s="17"/>
    </row>
    <row r="9" spans="1:7" ht="15.75" thickBot="1" x14ac:dyDescent="0.3">
      <c r="A9" s="22" t="s">
        <v>14</v>
      </c>
      <c r="B9" s="31" t="s">
        <v>18</v>
      </c>
      <c r="C9" s="23">
        <f>SUM(C6:C8)</f>
        <v>0</v>
      </c>
      <c r="D9" s="32">
        <f>SUM(D6:D8)</f>
        <v>0</v>
      </c>
      <c r="E9" s="32">
        <f t="shared" ref="E9:F9" si="0">SUM(E6:E8)</f>
        <v>0</v>
      </c>
      <c r="F9" s="33">
        <f t="shared" si="0"/>
        <v>0</v>
      </c>
      <c r="G9" s="17"/>
    </row>
    <row r="10" spans="1:7" ht="15.75" thickTop="1" x14ac:dyDescent="0.25">
      <c r="A10" s="34"/>
      <c r="B10" s="34"/>
      <c r="C10" s="34"/>
      <c r="D10" s="34"/>
      <c r="E10" s="34"/>
      <c r="F10" s="34"/>
      <c r="G10" s="34"/>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M45"/>
  <sheetViews>
    <sheetView showGridLines="0" workbookViewId="0">
      <selection activeCell="F12" sqref="F12"/>
    </sheetView>
  </sheetViews>
  <sheetFormatPr defaultColWidth="9.140625" defaultRowHeight="11.25" x14ac:dyDescent="0.25"/>
  <cols>
    <col min="1" max="1" width="28.42578125" style="17" customWidth="1"/>
    <col min="2" max="6" width="11.5703125" style="17" customWidth="1"/>
    <col min="7" max="8" width="9.140625" style="17"/>
    <col min="9" max="9" width="20.140625" style="312" customWidth="1"/>
    <col min="10" max="10" width="9.140625" style="17" customWidth="1"/>
    <col min="11" max="11" width="26.85546875" style="312" customWidth="1"/>
    <col min="12" max="12" width="9.140625" style="17"/>
    <col min="13" max="13" width="31.28515625" style="312" customWidth="1"/>
    <col min="14" max="16384" width="9.140625" style="17"/>
  </cols>
  <sheetData>
    <row r="1" spans="1:13" ht="15" x14ac:dyDescent="0.25">
      <c r="I1" s="302" t="s">
        <v>946</v>
      </c>
      <c r="K1" s="302" t="s">
        <v>950</v>
      </c>
      <c r="M1" s="304" t="s">
        <v>948</v>
      </c>
    </row>
    <row r="2" spans="1:13" ht="12" thickBot="1" x14ac:dyDescent="0.3"/>
    <row r="3" spans="1:13" ht="13.5" customHeight="1" thickTop="1" thickBot="1" x14ac:dyDescent="0.3">
      <c r="A3" s="1040" t="s">
        <v>429</v>
      </c>
      <c r="B3" s="1037" t="s">
        <v>2</v>
      </c>
      <c r="C3" s="1038"/>
      <c r="D3" s="1038"/>
      <c r="E3" s="1038"/>
      <c r="F3" s="1039"/>
    </row>
    <row r="4" spans="1:13" ht="46.5" thickTop="1" thickBot="1" x14ac:dyDescent="0.3">
      <c r="A4" s="1041"/>
      <c r="B4" s="89" t="s">
        <v>436</v>
      </c>
      <c r="C4" s="89" t="s">
        <v>27</v>
      </c>
      <c r="D4" s="89" t="s">
        <v>28</v>
      </c>
      <c r="E4" s="89" t="s">
        <v>29</v>
      </c>
      <c r="F4" s="18" t="s">
        <v>392</v>
      </c>
      <c r="I4" s="56" t="s">
        <v>392</v>
      </c>
      <c r="K4" s="56" t="s">
        <v>436</v>
      </c>
      <c r="M4" s="56" t="s">
        <v>392</v>
      </c>
    </row>
    <row r="5" spans="1:13" ht="22.5" customHeight="1" thickTop="1" thickBot="1" x14ac:dyDescent="0.3">
      <c r="A5" s="87" t="s">
        <v>393</v>
      </c>
      <c r="B5" s="90"/>
      <c r="C5" s="90"/>
      <c r="D5" s="90"/>
      <c r="E5" s="90"/>
      <c r="F5" s="91">
        <f>SUM(B5:E5)</f>
        <v>0</v>
      </c>
      <c r="I5" s="312">
        <f>SUM(B5:E5)-F5</f>
        <v>0</v>
      </c>
      <c r="K5" s="312">
        <f>B5-F27</f>
        <v>0</v>
      </c>
      <c r="M5" s="313">
        <f>F5-'BS old'!$D$84</f>
        <v>0</v>
      </c>
    </row>
    <row r="6" spans="1:13" ht="22.5" customHeight="1" thickBot="1" x14ac:dyDescent="0.3">
      <c r="A6" s="87" t="s">
        <v>394</v>
      </c>
      <c r="B6" s="90"/>
      <c r="C6" s="90"/>
      <c r="D6" s="90"/>
      <c r="E6" s="90"/>
      <c r="F6" s="91">
        <f t="shared" ref="F6:F21" si="0">SUM(B6:E6)</f>
        <v>0</v>
      </c>
      <c r="I6" s="312">
        <f>SUM(B6:E6)-F6</f>
        <v>0</v>
      </c>
      <c r="K6" s="312">
        <f>B6-F28</f>
        <v>0</v>
      </c>
      <c r="M6" s="313">
        <f>F6-'BS old'!$D$85</f>
        <v>0</v>
      </c>
    </row>
    <row r="7" spans="1:13" ht="22.5" customHeight="1" thickBot="1" x14ac:dyDescent="0.3">
      <c r="A7" s="87" t="s">
        <v>430</v>
      </c>
      <c r="B7" s="90"/>
      <c r="C7" s="90"/>
      <c r="D7" s="90"/>
      <c r="E7" s="90"/>
      <c r="F7" s="91">
        <f t="shared" si="0"/>
        <v>0</v>
      </c>
      <c r="I7" s="312">
        <f t="shared" ref="I7:I22" si="1">SUM(B7:E7)-F7</f>
        <v>0</v>
      </c>
      <c r="K7" s="312">
        <f t="shared" ref="K7:K22" si="2">B7-F29</f>
        <v>0</v>
      </c>
      <c r="M7" s="313">
        <f>F7-'BS old'!$D$86</f>
        <v>0</v>
      </c>
    </row>
    <row r="8" spans="1:13" ht="22.5" customHeight="1" thickBot="1" x14ac:dyDescent="0.3">
      <c r="A8" s="87" t="s">
        <v>431</v>
      </c>
      <c r="B8" s="90"/>
      <c r="C8" s="90"/>
      <c r="D8" s="90"/>
      <c r="E8" s="90"/>
      <c r="F8" s="91">
        <f t="shared" si="0"/>
        <v>0</v>
      </c>
      <c r="I8" s="312">
        <f t="shared" si="1"/>
        <v>0</v>
      </c>
      <c r="K8" s="312">
        <f t="shared" si="2"/>
        <v>0</v>
      </c>
      <c r="M8" s="312">
        <f>F8-'BS old'!$D$87</f>
        <v>0</v>
      </c>
    </row>
    <row r="9" spans="1:13" ht="22.5" customHeight="1" thickBot="1" x14ac:dyDescent="0.3">
      <c r="A9" s="87" t="s">
        <v>395</v>
      </c>
      <c r="B9" s="90"/>
      <c r="C9" s="90"/>
      <c r="D9" s="90"/>
      <c r="E9" s="90"/>
      <c r="F9" s="91">
        <f t="shared" si="0"/>
        <v>0</v>
      </c>
      <c r="I9" s="312">
        <f t="shared" si="1"/>
        <v>0</v>
      </c>
      <c r="K9" s="312">
        <f t="shared" si="2"/>
        <v>0</v>
      </c>
      <c r="M9" s="313">
        <f>F9-'BS old'!$D$89</f>
        <v>0</v>
      </c>
    </row>
    <row r="10" spans="1:13" ht="22.5" customHeight="1" thickBot="1" x14ac:dyDescent="0.3">
      <c r="A10" s="87" t="s">
        <v>396</v>
      </c>
      <c r="B10" s="90"/>
      <c r="C10" s="90"/>
      <c r="D10" s="90"/>
      <c r="E10" s="90"/>
      <c r="F10" s="91">
        <f t="shared" si="0"/>
        <v>0</v>
      </c>
      <c r="I10" s="312">
        <f t="shared" si="1"/>
        <v>0</v>
      </c>
      <c r="K10" s="312">
        <f t="shared" si="2"/>
        <v>0</v>
      </c>
      <c r="M10" s="313">
        <f>F10-'BS old'!$D$90</f>
        <v>0</v>
      </c>
    </row>
    <row r="11" spans="1:13" ht="22.5" customHeight="1" thickBot="1" x14ac:dyDescent="0.3">
      <c r="A11" s="87" t="s">
        <v>397</v>
      </c>
      <c r="B11" s="90"/>
      <c r="C11" s="90"/>
      <c r="D11" s="90"/>
      <c r="E11" s="90"/>
      <c r="F11" s="91">
        <f>SUM(B11:E11)</f>
        <v>0</v>
      </c>
      <c r="I11" s="312">
        <f t="shared" si="1"/>
        <v>0</v>
      </c>
      <c r="K11" s="312">
        <f t="shared" si="2"/>
        <v>0</v>
      </c>
      <c r="M11" s="313">
        <f>F11-'BS old'!$D$91</f>
        <v>0</v>
      </c>
    </row>
    <row r="12" spans="1:13" ht="22.5" customHeight="1" thickBot="1" x14ac:dyDescent="0.3">
      <c r="A12" s="87" t="s">
        <v>398</v>
      </c>
      <c r="B12" s="90"/>
      <c r="C12" s="90"/>
      <c r="D12" s="90"/>
      <c r="E12" s="90"/>
      <c r="F12" s="91">
        <f t="shared" si="0"/>
        <v>0</v>
      </c>
      <c r="I12" s="312">
        <f t="shared" si="1"/>
        <v>0</v>
      </c>
      <c r="K12" s="312">
        <f t="shared" si="2"/>
        <v>0</v>
      </c>
      <c r="M12" s="313">
        <f>F12-'BS old'!$D$92-'BS old'!$D$93</f>
        <v>0</v>
      </c>
    </row>
    <row r="13" spans="1:13" ht="22.5" customHeight="1" thickBot="1" x14ac:dyDescent="0.3">
      <c r="A13" s="87" t="s">
        <v>432</v>
      </c>
      <c r="B13" s="90"/>
      <c r="C13" s="90"/>
      <c r="D13" s="90"/>
      <c r="E13" s="90"/>
      <c r="F13" s="91">
        <f t="shared" si="0"/>
        <v>0</v>
      </c>
      <c r="I13" s="312">
        <f t="shared" si="1"/>
        <v>0</v>
      </c>
      <c r="K13" s="312">
        <f t="shared" si="2"/>
        <v>0</v>
      </c>
      <c r="M13" s="313">
        <f>F13-'BS old'!$D$94</f>
        <v>0</v>
      </c>
    </row>
    <row r="14" spans="1:13" ht="22.5" customHeight="1" thickBot="1" x14ac:dyDescent="0.3">
      <c r="A14" s="87" t="s">
        <v>399</v>
      </c>
      <c r="B14" s="90"/>
      <c r="C14" s="90"/>
      <c r="D14" s="90"/>
      <c r="E14" s="90"/>
      <c r="F14" s="91">
        <f t="shared" si="0"/>
        <v>0</v>
      </c>
      <c r="I14" s="312">
        <f t="shared" si="1"/>
        <v>0</v>
      </c>
      <c r="K14" s="312">
        <f t="shared" si="2"/>
        <v>0</v>
      </c>
      <c r="M14" s="313">
        <f>F14-'BS old'!$D$96</f>
        <v>0</v>
      </c>
    </row>
    <row r="15" spans="1:13" ht="22.5" customHeight="1" thickBot="1" x14ac:dyDescent="0.3">
      <c r="A15" s="87" t="s">
        <v>400</v>
      </c>
      <c r="B15" s="90"/>
      <c r="C15" s="90"/>
      <c r="D15" s="90"/>
      <c r="E15" s="90"/>
      <c r="F15" s="91">
        <f t="shared" si="0"/>
        <v>0</v>
      </c>
      <c r="I15" s="312">
        <f t="shared" si="1"/>
        <v>0</v>
      </c>
      <c r="K15" s="312">
        <f t="shared" si="2"/>
        <v>0</v>
      </c>
      <c r="M15" s="313">
        <f>F15-'BS old'!$D$97</f>
        <v>0</v>
      </c>
    </row>
    <row r="16" spans="1:13" ht="22.5" customHeight="1" thickBot="1" x14ac:dyDescent="0.3">
      <c r="A16" s="87" t="s">
        <v>401</v>
      </c>
      <c r="B16" s="90"/>
      <c r="C16" s="90"/>
      <c r="D16" s="90"/>
      <c r="E16" s="90"/>
      <c r="F16" s="91">
        <f t="shared" si="0"/>
        <v>0</v>
      </c>
      <c r="I16" s="312">
        <f t="shared" si="1"/>
        <v>0</v>
      </c>
      <c r="K16" s="312">
        <f t="shared" si="2"/>
        <v>0</v>
      </c>
      <c r="M16" s="313">
        <f>F16-'BS old'!$D$98</f>
        <v>0</v>
      </c>
    </row>
    <row r="17" spans="1:13" ht="22.5" customHeight="1" thickBot="1" x14ac:dyDescent="0.3">
      <c r="A17" s="87" t="s">
        <v>402</v>
      </c>
      <c r="B17" s="90"/>
      <c r="C17" s="90"/>
      <c r="D17" s="90"/>
      <c r="E17" s="90"/>
      <c r="F17" s="91">
        <f t="shared" si="0"/>
        <v>0</v>
      </c>
      <c r="I17" s="312">
        <f t="shared" si="1"/>
        <v>0</v>
      </c>
      <c r="K17" s="312">
        <f t="shared" si="2"/>
        <v>0</v>
      </c>
      <c r="M17" s="313">
        <f>F17-'BS old'!$D$100</f>
        <v>0</v>
      </c>
    </row>
    <row r="18" spans="1:13" ht="22.5" customHeight="1" thickBot="1" x14ac:dyDescent="0.3">
      <c r="A18" s="87" t="s">
        <v>433</v>
      </c>
      <c r="B18" s="90"/>
      <c r="C18" s="90"/>
      <c r="D18" s="90"/>
      <c r="E18" s="90"/>
      <c r="F18" s="91">
        <f t="shared" si="0"/>
        <v>0</v>
      </c>
      <c r="I18" s="312">
        <f t="shared" si="1"/>
        <v>0</v>
      </c>
      <c r="K18" s="312">
        <f t="shared" si="2"/>
        <v>0</v>
      </c>
      <c r="M18" s="313">
        <f>F18-'BS old'!$D$101</f>
        <v>0</v>
      </c>
    </row>
    <row r="19" spans="1:13" ht="22.5" customHeight="1" thickBot="1" x14ac:dyDescent="0.3">
      <c r="A19" s="87" t="s">
        <v>434</v>
      </c>
      <c r="B19" s="90"/>
      <c r="C19" s="90"/>
      <c r="D19" s="90"/>
      <c r="E19" s="90"/>
      <c r="F19" s="91">
        <f t="shared" si="0"/>
        <v>0</v>
      </c>
      <c r="I19" s="312">
        <f t="shared" si="1"/>
        <v>0</v>
      </c>
      <c r="K19" s="312">
        <f t="shared" si="2"/>
        <v>0</v>
      </c>
      <c r="M19" s="313">
        <f>F19-'BS old'!$D$102</f>
        <v>0</v>
      </c>
    </row>
    <row r="20" spans="1:13" ht="22.5" customHeight="1" thickBot="1" x14ac:dyDescent="0.3">
      <c r="A20" s="87" t="s">
        <v>403</v>
      </c>
      <c r="B20" s="90"/>
      <c r="C20" s="90"/>
      <c r="D20" s="90"/>
      <c r="E20" s="90"/>
      <c r="F20" s="91">
        <f t="shared" si="0"/>
        <v>0</v>
      </c>
      <c r="I20" s="312">
        <f t="shared" si="1"/>
        <v>0</v>
      </c>
      <c r="K20" s="312">
        <f t="shared" si="2"/>
        <v>0</v>
      </c>
      <c r="M20" s="314"/>
    </row>
    <row r="21" spans="1:13" ht="22.5" customHeight="1" thickBot="1" x14ac:dyDescent="0.3">
      <c r="A21" s="87" t="s">
        <v>404</v>
      </c>
      <c r="B21" s="90"/>
      <c r="C21" s="90"/>
      <c r="D21" s="90"/>
      <c r="E21" s="90"/>
      <c r="F21" s="91">
        <f t="shared" si="0"/>
        <v>0</v>
      </c>
      <c r="I21" s="312">
        <f t="shared" si="1"/>
        <v>0</v>
      </c>
      <c r="K21" s="312">
        <f t="shared" si="2"/>
        <v>0</v>
      </c>
      <c r="M21" s="314"/>
    </row>
    <row r="22" spans="1:13" ht="22.5" customHeight="1" thickBot="1" x14ac:dyDescent="0.3">
      <c r="A22" s="88" t="s">
        <v>435</v>
      </c>
      <c r="B22" s="92"/>
      <c r="C22" s="92"/>
      <c r="D22" s="92"/>
      <c r="E22" s="92"/>
      <c r="F22" s="95">
        <f>SUM(B22:E22)</f>
        <v>0</v>
      </c>
      <c r="I22" s="312">
        <f t="shared" si="1"/>
        <v>0</v>
      </c>
      <c r="K22" s="312">
        <f t="shared" si="2"/>
        <v>0</v>
      </c>
      <c r="M22" s="314"/>
    </row>
    <row r="23" spans="1:13" ht="22.5" customHeight="1" thickTop="1" x14ac:dyDescent="0.25">
      <c r="A23" s="93"/>
      <c r="B23" s="94"/>
      <c r="C23" s="94"/>
      <c r="D23" s="94"/>
      <c r="E23" s="94"/>
      <c r="F23" s="94"/>
    </row>
    <row r="24" spans="1:13" ht="12" thickBot="1" x14ac:dyDescent="0.3"/>
    <row r="25" spans="1:13" ht="13.5" customHeight="1" thickTop="1" thickBot="1" x14ac:dyDescent="0.3">
      <c r="A25" s="1040" t="s">
        <v>429</v>
      </c>
      <c r="B25" s="1037" t="s">
        <v>3</v>
      </c>
      <c r="C25" s="1038"/>
      <c r="D25" s="1038"/>
      <c r="E25" s="1038"/>
      <c r="F25" s="1039"/>
    </row>
    <row r="26" spans="1:13" ht="46.5" thickTop="1" thickBot="1" x14ac:dyDescent="0.3">
      <c r="A26" s="1041"/>
      <c r="B26" s="89" t="s">
        <v>436</v>
      </c>
      <c r="C26" s="89" t="s">
        <v>27</v>
      </c>
      <c r="D26" s="89" t="s">
        <v>28</v>
      </c>
      <c r="E26" s="89" t="s">
        <v>29</v>
      </c>
      <c r="F26" s="18" t="s">
        <v>392</v>
      </c>
      <c r="I26" s="56" t="s">
        <v>392</v>
      </c>
      <c r="M26" s="56" t="s">
        <v>392</v>
      </c>
    </row>
    <row r="27" spans="1:13" ht="22.5" customHeight="1" thickTop="1" thickBot="1" x14ac:dyDescent="0.3">
      <c r="A27" s="87" t="s">
        <v>393</v>
      </c>
      <c r="B27" s="90"/>
      <c r="C27" s="90"/>
      <c r="D27" s="90"/>
      <c r="E27" s="90"/>
      <c r="F27" s="91">
        <f>SUM(B27:E27)</f>
        <v>0</v>
      </c>
      <c r="I27" s="312">
        <f>SUM(B27:E27)-F27</f>
        <v>0</v>
      </c>
      <c r="M27" s="313">
        <f>F27-'BS old'!E84</f>
        <v>0</v>
      </c>
    </row>
    <row r="28" spans="1:13" ht="22.5" customHeight="1" thickBot="1" x14ac:dyDescent="0.3">
      <c r="A28" s="87" t="s">
        <v>394</v>
      </c>
      <c r="B28" s="90"/>
      <c r="C28" s="90"/>
      <c r="D28" s="90"/>
      <c r="E28" s="90"/>
      <c r="F28" s="91">
        <f t="shared" ref="F28:F42" si="3">SUM(B28:E28)</f>
        <v>0</v>
      </c>
      <c r="I28" s="312">
        <f>SUM(B28:E28)-F28</f>
        <v>0</v>
      </c>
      <c r="M28" s="313">
        <f>F28-'BS old'!E85</f>
        <v>0</v>
      </c>
    </row>
    <row r="29" spans="1:13" ht="22.5" customHeight="1" thickBot="1" x14ac:dyDescent="0.3">
      <c r="A29" s="87" t="s">
        <v>430</v>
      </c>
      <c r="B29" s="90"/>
      <c r="C29" s="90"/>
      <c r="D29" s="90"/>
      <c r="E29" s="90"/>
      <c r="F29" s="91">
        <f t="shared" si="3"/>
        <v>0</v>
      </c>
      <c r="I29" s="312">
        <f t="shared" ref="I29:I44" si="4">SUM(B29:E29)-F29</f>
        <v>0</v>
      </c>
      <c r="M29" s="313">
        <f>F29-'BS old'!E86</f>
        <v>0</v>
      </c>
    </row>
    <row r="30" spans="1:13" ht="22.5" customHeight="1" thickBot="1" x14ac:dyDescent="0.3">
      <c r="A30" s="87" t="s">
        <v>431</v>
      </c>
      <c r="B30" s="90"/>
      <c r="C30" s="90"/>
      <c r="D30" s="90"/>
      <c r="E30" s="90"/>
      <c r="F30" s="91">
        <f t="shared" si="3"/>
        <v>0</v>
      </c>
      <c r="I30" s="312">
        <f t="shared" si="4"/>
        <v>0</v>
      </c>
      <c r="M30" s="313">
        <f>F30-'BS old'!E87</f>
        <v>0</v>
      </c>
    </row>
    <row r="31" spans="1:13" ht="22.5" customHeight="1" thickBot="1" x14ac:dyDescent="0.3">
      <c r="A31" s="87" t="s">
        <v>395</v>
      </c>
      <c r="B31" s="90"/>
      <c r="C31" s="90"/>
      <c r="D31" s="90"/>
      <c r="E31" s="90"/>
      <c r="F31" s="91">
        <f t="shared" si="3"/>
        <v>0</v>
      </c>
      <c r="I31" s="312">
        <f t="shared" si="4"/>
        <v>0</v>
      </c>
      <c r="M31" s="313">
        <f>F31-'BS old'!E89</f>
        <v>0</v>
      </c>
    </row>
    <row r="32" spans="1:13" ht="22.5" customHeight="1" thickBot="1" x14ac:dyDescent="0.3">
      <c r="A32" s="87" t="s">
        <v>396</v>
      </c>
      <c r="B32" s="90"/>
      <c r="C32" s="90"/>
      <c r="D32" s="90"/>
      <c r="E32" s="90"/>
      <c r="F32" s="91">
        <f t="shared" si="3"/>
        <v>0</v>
      </c>
      <c r="I32" s="312">
        <f t="shared" si="4"/>
        <v>0</v>
      </c>
      <c r="M32" s="313">
        <f>F32-'BS old'!E90</f>
        <v>0</v>
      </c>
    </row>
    <row r="33" spans="1:13" ht="22.5" customHeight="1" thickBot="1" x14ac:dyDescent="0.3">
      <c r="A33" s="87" t="s">
        <v>397</v>
      </c>
      <c r="B33" s="90"/>
      <c r="C33" s="90"/>
      <c r="D33" s="90"/>
      <c r="E33" s="90"/>
      <c r="F33" s="91">
        <f t="shared" si="3"/>
        <v>0</v>
      </c>
      <c r="I33" s="312">
        <f t="shared" si="4"/>
        <v>0</v>
      </c>
      <c r="M33" s="313">
        <f>F33-'BS old'!E91</f>
        <v>0</v>
      </c>
    </row>
    <row r="34" spans="1:13" ht="22.5" customHeight="1" thickBot="1" x14ac:dyDescent="0.3">
      <c r="A34" s="87" t="s">
        <v>398</v>
      </c>
      <c r="B34" s="90"/>
      <c r="C34" s="90"/>
      <c r="D34" s="90"/>
      <c r="E34" s="90"/>
      <c r="F34" s="91">
        <f t="shared" si="3"/>
        <v>0</v>
      </c>
      <c r="I34" s="312">
        <f t="shared" si="4"/>
        <v>0</v>
      </c>
      <c r="M34" s="313">
        <f>F34-'BS old'!E92-'BS old'!E93</f>
        <v>0</v>
      </c>
    </row>
    <row r="35" spans="1:13" ht="22.5" customHeight="1" thickBot="1" x14ac:dyDescent="0.3">
      <c r="A35" s="87" t="s">
        <v>432</v>
      </c>
      <c r="B35" s="90"/>
      <c r="C35" s="90"/>
      <c r="D35" s="90"/>
      <c r="E35" s="90"/>
      <c r="F35" s="91">
        <f t="shared" si="3"/>
        <v>0</v>
      </c>
      <c r="I35" s="312">
        <f t="shared" si="4"/>
        <v>0</v>
      </c>
      <c r="M35" s="313">
        <f>F35-'BS old'!E94</f>
        <v>0</v>
      </c>
    </row>
    <row r="36" spans="1:13" ht="22.5" customHeight="1" thickBot="1" x14ac:dyDescent="0.3">
      <c r="A36" s="87" t="s">
        <v>399</v>
      </c>
      <c r="B36" s="90"/>
      <c r="C36" s="90"/>
      <c r="D36" s="90"/>
      <c r="E36" s="90"/>
      <c r="F36" s="91">
        <f t="shared" si="3"/>
        <v>0</v>
      </c>
      <c r="I36" s="312">
        <f t="shared" si="4"/>
        <v>0</v>
      </c>
      <c r="M36" s="313">
        <f>F36-'BS old'!E96</f>
        <v>0</v>
      </c>
    </row>
    <row r="37" spans="1:13" ht="22.5" customHeight="1" thickBot="1" x14ac:dyDescent="0.3">
      <c r="A37" s="87" t="s">
        <v>400</v>
      </c>
      <c r="B37" s="90"/>
      <c r="C37" s="90"/>
      <c r="D37" s="90"/>
      <c r="E37" s="90"/>
      <c r="F37" s="91">
        <f t="shared" si="3"/>
        <v>0</v>
      </c>
      <c r="I37" s="312">
        <f t="shared" si="4"/>
        <v>0</v>
      </c>
      <c r="M37" s="313">
        <f>F37-'BS old'!E97</f>
        <v>0</v>
      </c>
    </row>
    <row r="38" spans="1:13" ht="22.5" customHeight="1" thickBot="1" x14ac:dyDescent="0.3">
      <c r="A38" s="87" t="s">
        <v>401</v>
      </c>
      <c r="B38" s="90"/>
      <c r="C38" s="90"/>
      <c r="D38" s="90"/>
      <c r="E38" s="90"/>
      <c r="F38" s="91">
        <f t="shared" si="3"/>
        <v>0</v>
      </c>
      <c r="I38" s="312">
        <f t="shared" si="4"/>
        <v>0</v>
      </c>
      <c r="M38" s="313">
        <f>F38-'BS old'!E98</f>
        <v>0</v>
      </c>
    </row>
    <row r="39" spans="1:13" ht="22.5" customHeight="1" thickBot="1" x14ac:dyDescent="0.3">
      <c r="A39" s="87" t="s">
        <v>402</v>
      </c>
      <c r="B39" s="90"/>
      <c r="C39" s="90"/>
      <c r="D39" s="90"/>
      <c r="E39" s="90"/>
      <c r="F39" s="91">
        <f t="shared" si="3"/>
        <v>0</v>
      </c>
      <c r="I39" s="312">
        <f t="shared" si="4"/>
        <v>0</v>
      </c>
      <c r="M39" s="313">
        <f>F39-'BS old'!E100</f>
        <v>0</v>
      </c>
    </row>
    <row r="40" spans="1:13" ht="22.5" customHeight="1" thickBot="1" x14ac:dyDescent="0.3">
      <c r="A40" s="87" t="s">
        <v>433</v>
      </c>
      <c r="B40" s="90"/>
      <c r="C40" s="90"/>
      <c r="D40" s="90"/>
      <c r="E40" s="90"/>
      <c r="F40" s="91">
        <f t="shared" si="3"/>
        <v>0</v>
      </c>
      <c r="I40" s="312">
        <f t="shared" si="4"/>
        <v>0</v>
      </c>
      <c r="M40" s="313">
        <f>F40-'BS old'!E101</f>
        <v>0</v>
      </c>
    </row>
    <row r="41" spans="1:13" ht="22.5" customHeight="1" thickBot="1" x14ac:dyDescent="0.3">
      <c r="A41" s="87" t="s">
        <v>434</v>
      </c>
      <c r="B41" s="90"/>
      <c r="C41" s="90"/>
      <c r="D41" s="90"/>
      <c r="E41" s="90"/>
      <c r="F41" s="91">
        <f t="shared" si="3"/>
        <v>0</v>
      </c>
      <c r="I41" s="312">
        <f t="shared" si="4"/>
        <v>0</v>
      </c>
      <c r="M41" s="313">
        <f>F41-'BS old'!E102</f>
        <v>0</v>
      </c>
    </row>
    <row r="42" spans="1:13" ht="22.5" customHeight="1" thickBot="1" x14ac:dyDescent="0.3">
      <c r="A42" s="87" t="s">
        <v>403</v>
      </c>
      <c r="B42" s="90"/>
      <c r="C42" s="90"/>
      <c r="D42" s="90"/>
      <c r="E42" s="90"/>
      <c r="F42" s="91">
        <f t="shared" si="3"/>
        <v>0</v>
      </c>
      <c r="I42" s="312">
        <f t="shared" si="4"/>
        <v>0</v>
      </c>
      <c r="M42" s="314"/>
    </row>
    <row r="43" spans="1:13" ht="22.5" customHeight="1" thickBot="1" x14ac:dyDescent="0.3">
      <c r="A43" s="87" t="s">
        <v>404</v>
      </c>
      <c r="B43" s="90"/>
      <c r="C43" s="90"/>
      <c r="D43" s="90"/>
      <c r="E43" s="90"/>
      <c r="F43" s="91">
        <f>SUM(B43:E43)</f>
        <v>0</v>
      </c>
      <c r="I43" s="312">
        <f t="shared" si="4"/>
        <v>0</v>
      </c>
      <c r="M43" s="314"/>
    </row>
    <row r="44" spans="1:13" ht="22.5" customHeight="1" thickBot="1" x14ac:dyDescent="0.3">
      <c r="A44" s="88" t="s">
        <v>435</v>
      </c>
      <c r="B44" s="92"/>
      <c r="C44" s="92"/>
      <c r="D44" s="92"/>
      <c r="E44" s="92"/>
      <c r="F44" s="95">
        <f>SUM(B44:E44)</f>
        <v>0</v>
      </c>
      <c r="I44" s="312">
        <f t="shared" si="4"/>
        <v>0</v>
      </c>
      <c r="M44" s="314"/>
    </row>
    <row r="45" spans="1:13" ht="12" thickTop="1" x14ac:dyDescent="0.25"/>
  </sheetData>
  <mergeCells count="4">
    <mergeCell ref="B3:F3"/>
    <mergeCell ref="A25:A26"/>
    <mergeCell ref="B25:F25"/>
    <mergeCell ref="A3:A4"/>
  </mergeCells>
  <conditionalFormatting sqref="I5:I22 I27:I44 M5:M19 M27:M41 K5:K22">
    <cfRule type="cellIs" dxfId="97" priority="12" operator="lessThan">
      <formula>0</formula>
    </cfRule>
    <cfRule type="cellIs" dxfId="96"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289" hidden="1" customWidth="1" outlineLevel="1"/>
    <col min="9" max="11" width="12.7109375" style="290" hidden="1" customWidth="1" outlineLevel="1"/>
    <col min="12" max="12" width="18" style="294" customWidth="1" collapsed="1"/>
    <col min="14" max="14" width="27.42578125" style="296" customWidth="1"/>
    <col min="16" max="16" width="24.7109375" style="296" customWidth="1"/>
    <col min="17" max="17" width="27.7109375" customWidth="1"/>
  </cols>
  <sheetData>
    <row r="1" spans="1:16" x14ac:dyDescent="0.25">
      <c r="A1" s="96" t="s">
        <v>209</v>
      </c>
      <c r="B1" s="17"/>
      <c r="C1" s="17"/>
      <c r="D1" s="17"/>
      <c r="E1" s="17"/>
      <c r="F1" s="17"/>
      <c r="H1" s="1023" t="s">
        <v>946</v>
      </c>
      <c r="I1" s="1024"/>
      <c r="J1" s="1024"/>
      <c r="K1" s="1024"/>
      <c r="L1" s="1025"/>
      <c r="N1" s="302" t="s">
        <v>950</v>
      </c>
      <c r="P1" s="304" t="s">
        <v>948</v>
      </c>
    </row>
    <row r="2" spans="1:16" ht="15.75" thickBot="1" x14ac:dyDescent="0.3">
      <c r="A2" s="17" t="s">
        <v>8</v>
      </c>
      <c r="B2" s="17"/>
      <c r="C2" s="17"/>
      <c r="D2" s="17"/>
      <c r="E2" s="17"/>
      <c r="F2" s="17"/>
      <c r="N2" s="312"/>
    </row>
    <row r="3" spans="1:16" ht="16.5" thickTop="1" thickBot="1" x14ac:dyDescent="0.3">
      <c r="A3" s="1034" t="s">
        <v>131</v>
      </c>
      <c r="B3" s="1020" t="s">
        <v>2</v>
      </c>
      <c r="C3" s="1021"/>
      <c r="D3" s="1021"/>
      <c r="E3" s="1021"/>
      <c r="F3" s="1022"/>
      <c r="N3" s="312"/>
    </row>
    <row r="4" spans="1:16" s="4" customFormat="1" ht="33" customHeight="1" thickTop="1" thickBot="1" x14ac:dyDescent="0.3">
      <c r="A4" s="1036"/>
      <c r="B4" s="18" t="s">
        <v>32</v>
      </c>
      <c r="C4" s="18" t="s">
        <v>124</v>
      </c>
      <c r="D4" s="99" t="s">
        <v>210</v>
      </c>
      <c r="E4" s="546" t="s">
        <v>211</v>
      </c>
      <c r="F4" s="18" t="s">
        <v>30</v>
      </c>
      <c r="H4" s="56" t="s">
        <v>32</v>
      </c>
      <c r="I4" s="56" t="s">
        <v>124</v>
      </c>
      <c r="J4" s="56" t="s">
        <v>210</v>
      </c>
      <c r="K4" s="56" t="s">
        <v>211</v>
      </c>
      <c r="L4" s="56" t="s">
        <v>30</v>
      </c>
      <c r="N4" s="56" t="s">
        <v>436</v>
      </c>
      <c r="P4" s="56" t="s">
        <v>30</v>
      </c>
    </row>
    <row r="5" spans="1:16" ht="21" customHeight="1" thickTop="1" thickBot="1" x14ac:dyDescent="0.3">
      <c r="A5" s="83" t="s">
        <v>212</v>
      </c>
      <c r="B5" s="82">
        <f>SUM(B6:B10)</f>
        <v>0</v>
      </c>
      <c r="C5" s="82">
        <f>SUM(C6:C10)</f>
        <v>0</v>
      </c>
      <c r="D5" s="82">
        <f t="shared" ref="D5:E5" si="0">SUM(D6:D10)</f>
        <v>0</v>
      </c>
      <c r="E5" s="82">
        <f t="shared" si="0"/>
        <v>0</v>
      </c>
      <c r="F5" s="140">
        <f>SUM(B5:E5)</f>
        <v>0</v>
      </c>
      <c r="H5" s="292">
        <f>SUM(B6:B10)-B5</f>
        <v>0</v>
      </c>
      <c r="I5" s="291">
        <f t="shared" ref="I5:K5" si="1">SUM(C6:C10)-C5</f>
        <v>0</v>
      </c>
      <c r="J5" s="291">
        <f t="shared" si="1"/>
        <v>0</v>
      </c>
      <c r="K5" s="291">
        <f t="shared" si="1"/>
        <v>0</v>
      </c>
      <c r="L5" s="295">
        <f>SUM(B5:E5)-F5</f>
        <v>0</v>
      </c>
      <c r="N5" s="303">
        <f>B5-F23</f>
        <v>0</v>
      </c>
      <c r="P5" s="303">
        <f>F5-'BS old'!$D$105-'BS old'!$D$107</f>
        <v>0</v>
      </c>
    </row>
    <row r="6" spans="1:16" ht="21" customHeight="1" thickTop="1" thickBot="1" x14ac:dyDescent="0.3">
      <c r="A6" s="105"/>
      <c r="B6" s="76"/>
      <c r="C6" s="76"/>
      <c r="D6" s="141"/>
      <c r="E6" s="141"/>
      <c r="F6" s="142">
        <f t="shared" ref="F6:F17" si="2">SUM(B6:E6)</f>
        <v>0</v>
      </c>
      <c r="L6" s="295">
        <f>SUM(B6:E6)-F6</f>
        <v>0</v>
      </c>
      <c r="N6" s="303">
        <f>B6-F24</f>
        <v>0</v>
      </c>
    </row>
    <row r="7" spans="1:16" ht="21" customHeight="1" thickBot="1" x14ac:dyDescent="0.3">
      <c r="A7" s="105"/>
      <c r="B7" s="76"/>
      <c r="C7" s="76"/>
      <c r="D7" s="117"/>
      <c r="E7" s="117"/>
      <c r="F7" s="142">
        <f t="shared" si="2"/>
        <v>0</v>
      </c>
      <c r="L7" s="295">
        <f t="shared" ref="L7:L10" si="3">SUM(B7:E7)-F7</f>
        <v>0</v>
      </c>
      <c r="N7" s="303">
        <f t="shared" ref="N7:N17" si="4">B7-F25</f>
        <v>0</v>
      </c>
    </row>
    <row r="8" spans="1:16" ht="21" customHeight="1" thickBot="1" x14ac:dyDescent="0.3">
      <c r="A8" s="105"/>
      <c r="B8" s="76"/>
      <c r="C8" s="76"/>
      <c r="D8" s="117"/>
      <c r="E8" s="117"/>
      <c r="F8" s="142">
        <f t="shared" si="2"/>
        <v>0</v>
      </c>
      <c r="L8" s="295">
        <f t="shared" si="3"/>
        <v>0</v>
      </c>
      <c r="N8" s="303">
        <f t="shared" si="4"/>
        <v>0</v>
      </c>
    </row>
    <row r="9" spans="1:16" ht="21" customHeight="1" thickBot="1" x14ac:dyDescent="0.3">
      <c r="A9" s="105"/>
      <c r="B9" s="76"/>
      <c r="C9" s="76"/>
      <c r="D9" s="117"/>
      <c r="E9" s="117"/>
      <c r="F9" s="142">
        <f t="shared" si="2"/>
        <v>0</v>
      </c>
      <c r="L9" s="295">
        <f t="shared" si="3"/>
        <v>0</v>
      </c>
      <c r="N9" s="303">
        <f t="shared" si="4"/>
        <v>0</v>
      </c>
    </row>
    <row r="10" spans="1:16" ht="21" customHeight="1" thickBot="1" x14ac:dyDescent="0.3">
      <c r="A10" s="147"/>
      <c r="B10" s="82"/>
      <c r="C10" s="82"/>
      <c r="D10" s="143"/>
      <c r="E10" s="143"/>
      <c r="F10" s="144">
        <f t="shared" si="2"/>
        <v>0</v>
      </c>
      <c r="L10" s="295">
        <f t="shared" si="3"/>
        <v>0</v>
      </c>
      <c r="N10" s="303">
        <f t="shared" si="4"/>
        <v>0</v>
      </c>
    </row>
    <row r="11" spans="1:16" ht="21" customHeight="1" thickTop="1" thickBot="1" x14ac:dyDescent="0.3">
      <c r="A11" s="83" t="s">
        <v>213</v>
      </c>
      <c r="B11" s="82">
        <f>SUM(B12:B17)</f>
        <v>0</v>
      </c>
      <c r="C11" s="82">
        <f>SUM(C12:C17)</f>
        <v>0</v>
      </c>
      <c r="D11" s="82">
        <f t="shared" ref="D11:E11" si="5">SUM(D12:D17)</f>
        <v>0</v>
      </c>
      <c r="E11" s="82">
        <f t="shared" si="5"/>
        <v>0</v>
      </c>
      <c r="F11" s="140">
        <f>SUM(B11:E11)</f>
        <v>0</v>
      </c>
      <c r="H11" s="292">
        <f>SUM(B12:B17)-B11</f>
        <v>0</v>
      </c>
      <c r="I11" s="291">
        <f t="shared" ref="I11:K11" si="6">SUM(C12:C17)-C11</f>
        <v>0</v>
      </c>
      <c r="J11" s="291">
        <f t="shared" si="6"/>
        <v>0</v>
      </c>
      <c r="K11" s="291">
        <f t="shared" si="6"/>
        <v>0</v>
      </c>
      <c r="L11" s="295">
        <f>SUM(B11:E11)-F11</f>
        <v>0</v>
      </c>
      <c r="N11" s="303">
        <f t="shared" si="4"/>
        <v>0</v>
      </c>
      <c r="P11" s="303">
        <f>F11-'BS old'!$D$106-'BS old'!$D$108</f>
        <v>0</v>
      </c>
    </row>
    <row r="12" spans="1:16" ht="21" customHeight="1" thickTop="1" thickBot="1" x14ac:dyDescent="0.3">
      <c r="A12" s="105"/>
      <c r="B12" s="76"/>
      <c r="C12" s="76"/>
      <c r="D12" s="141"/>
      <c r="E12" s="141"/>
      <c r="F12" s="142">
        <f t="shared" si="2"/>
        <v>0</v>
      </c>
      <c r="L12" s="295">
        <f>SUM(B12:E12)-F12</f>
        <v>0</v>
      </c>
      <c r="N12" s="303">
        <f t="shared" si="4"/>
        <v>0</v>
      </c>
    </row>
    <row r="13" spans="1:16" ht="21" customHeight="1" thickBot="1" x14ac:dyDescent="0.3">
      <c r="A13" s="105"/>
      <c r="B13" s="76"/>
      <c r="C13" s="76"/>
      <c r="D13" s="117"/>
      <c r="E13" s="117"/>
      <c r="F13" s="142">
        <f t="shared" si="2"/>
        <v>0</v>
      </c>
      <c r="L13" s="295">
        <f>SUM(B13:E13)-F13</f>
        <v>0</v>
      </c>
      <c r="N13" s="303">
        <f>B13-F31</f>
        <v>0</v>
      </c>
    </row>
    <row r="14" spans="1:16" ht="21" customHeight="1" thickBot="1" x14ac:dyDescent="0.3">
      <c r="A14" s="105"/>
      <c r="B14" s="76"/>
      <c r="C14" s="76"/>
      <c r="D14" s="117"/>
      <c r="E14" s="117"/>
      <c r="F14" s="142">
        <f t="shared" si="2"/>
        <v>0</v>
      </c>
      <c r="L14" s="295">
        <f t="shared" ref="L14:L17" si="7">SUM(B14:E14)-F14</f>
        <v>0</v>
      </c>
      <c r="N14" s="303">
        <f t="shared" si="4"/>
        <v>0</v>
      </c>
    </row>
    <row r="15" spans="1:16" ht="21" customHeight="1" thickBot="1" x14ac:dyDescent="0.3">
      <c r="A15" s="105"/>
      <c r="B15" s="76"/>
      <c r="C15" s="76"/>
      <c r="D15" s="117"/>
      <c r="E15" s="117"/>
      <c r="F15" s="142">
        <f t="shared" si="2"/>
        <v>0</v>
      </c>
      <c r="L15" s="295">
        <f t="shared" si="7"/>
        <v>0</v>
      </c>
      <c r="N15" s="303">
        <f t="shared" si="4"/>
        <v>0</v>
      </c>
    </row>
    <row r="16" spans="1:16" ht="21" customHeight="1" thickBot="1" x14ac:dyDescent="0.3">
      <c r="A16" s="105"/>
      <c r="B16" s="76"/>
      <c r="C16" s="76"/>
      <c r="D16" s="117"/>
      <c r="E16" s="117"/>
      <c r="F16" s="142">
        <f t="shared" si="2"/>
        <v>0</v>
      </c>
      <c r="L16" s="295">
        <f t="shared" si="7"/>
        <v>0</v>
      </c>
      <c r="N16" s="303">
        <f t="shared" si="4"/>
        <v>0</v>
      </c>
    </row>
    <row r="17" spans="1:16" ht="21" customHeight="1" thickBot="1" x14ac:dyDescent="0.3">
      <c r="A17" s="147"/>
      <c r="B17" s="78"/>
      <c r="C17" s="78"/>
      <c r="D17" s="145"/>
      <c r="E17" s="145"/>
      <c r="F17" s="146">
        <f t="shared" si="2"/>
        <v>0</v>
      </c>
      <c r="L17" s="295">
        <f t="shared" si="7"/>
        <v>0</v>
      </c>
      <c r="N17" s="303">
        <f t="shared" si="4"/>
        <v>0</v>
      </c>
    </row>
    <row r="18" spans="1:16" ht="15.75" thickTop="1" x14ac:dyDescent="0.25">
      <c r="A18" s="4"/>
      <c r="B18" s="4"/>
      <c r="C18" s="4"/>
      <c r="D18" s="4"/>
      <c r="E18" s="4"/>
      <c r="F18" s="4"/>
      <c r="N18" s="303"/>
    </row>
    <row r="19" spans="1:16" ht="16.5" x14ac:dyDescent="0.3">
      <c r="A19" s="2"/>
      <c r="N19" s="303"/>
    </row>
    <row r="20" spans="1:16" ht="15.75" thickBot="1" x14ac:dyDescent="0.3">
      <c r="A20" s="17" t="s">
        <v>15</v>
      </c>
      <c r="B20" s="17"/>
      <c r="C20" s="17"/>
      <c r="D20" s="17"/>
      <c r="E20" s="17"/>
      <c r="F20" s="17"/>
      <c r="N20" s="303"/>
    </row>
    <row r="21" spans="1:16" ht="16.5" thickTop="1" thickBot="1" x14ac:dyDescent="0.3">
      <c r="A21" s="1034" t="s">
        <v>131</v>
      </c>
      <c r="B21" s="1020" t="s">
        <v>3</v>
      </c>
      <c r="C21" s="1021"/>
      <c r="D21" s="1021"/>
      <c r="E21" s="1021"/>
      <c r="F21" s="1022"/>
      <c r="N21" s="303"/>
    </row>
    <row r="22" spans="1:16" s="4" customFormat="1" ht="35.25" thickTop="1" thickBot="1" x14ac:dyDescent="0.3">
      <c r="A22" s="1036"/>
      <c r="B22" s="18" t="s">
        <v>32</v>
      </c>
      <c r="C22" s="18" t="s">
        <v>124</v>
      </c>
      <c r="D22" s="99" t="s">
        <v>210</v>
      </c>
      <c r="E22" s="27" t="s">
        <v>211</v>
      </c>
      <c r="F22" s="18" t="s">
        <v>30</v>
      </c>
      <c r="H22" s="316"/>
      <c r="I22" s="315"/>
      <c r="J22" s="315"/>
      <c r="K22" s="315"/>
      <c r="L22" s="298"/>
      <c r="N22" s="303"/>
      <c r="P22" s="317"/>
    </row>
    <row r="23" spans="1:16" ht="21" customHeight="1" thickTop="1" thickBot="1" x14ac:dyDescent="0.3">
      <c r="A23" s="147" t="s">
        <v>212</v>
      </c>
      <c r="B23" s="82">
        <f>SUM(B24:B28)</f>
        <v>0</v>
      </c>
      <c r="C23" s="82">
        <f>SUM(C24:C28)</f>
        <v>0</v>
      </c>
      <c r="D23" s="82">
        <f t="shared" ref="D23" si="8">SUM(D24:D28)</f>
        <v>0</v>
      </c>
      <c r="E23" s="82">
        <f t="shared" ref="E23" si="9">SUM(E24:E28)</f>
        <v>0</v>
      </c>
      <c r="F23" s="140">
        <f>SUM(B23:E23)</f>
        <v>0</v>
      </c>
      <c r="H23" s="292">
        <f>SUM(B24:B28)-B23</f>
        <v>0</v>
      </c>
      <c r="I23" s="291">
        <f t="shared" ref="I23" si="10">SUM(C24:C28)-C23</f>
        <v>0</v>
      </c>
      <c r="J23" s="291">
        <f t="shared" ref="J23" si="11">SUM(D24:D28)-D23</f>
        <v>0</v>
      </c>
      <c r="K23" s="291">
        <f t="shared" ref="K23" si="12">SUM(E24:E28)-E23</f>
        <v>0</v>
      </c>
      <c r="L23" s="295">
        <f>SUM(B23:E23)-F23</f>
        <v>0</v>
      </c>
      <c r="N23" s="303"/>
      <c r="P23" s="303">
        <f>F23-'BS old'!E105-'BS old'!E107</f>
        <v>0</v>
      </c>
    </row>
    <row r="24" spans="1:16" ht="21" customHeight="1" thickTop="1" thickBot="1" x14ac:dyDescent="0.3">
      <c r="A24" s="105"/>
      <c r="B24" s="76"/>
      <c r="C24" s="76"/>
      <c r="D24" s="141"/>
      <c r="E24" s="141"/>
      <c r="F24" s="142">
        <f t="shared" ref="F24:F35" si="13">SUM(B24:E24)</f>
        <v>0</v>
      </c>
      <c r="L24" s="295">
        <f>SUM(B24:E24)-F24</f>
        <v>0</v>
      </c>
      <c r="N24" s="303"/>
    </row>
    <row r="25" spans="1:16" ht="21" customHeight="1" thickBot="1" x14ac:dyDescent="0.3">
      <c r="A25" s="105"/>
      <c r="B25" s="76"/>
      <c r="C25" s="76"/>
      <c r="D25" s="117"/>
      <c r="E25" s="117"/>
      <c r="F25" s="142">
        <f t="shared" si="13"/>
        <v>0</v>
      </c>
      <c r="L25" s="295">
        <f t="shared" ref="L25:L28" si="14">SUM(B25:E25)-F25</f>
        <v>0</v>
      </c>
      <c r="N25" s="303"/>
    </row>
    <row r="26" spans="1:16" ht="21" customHeight="1" thickBot="1" x14ac:dyDescent="0.3">
      <c r="A26" s="105"/>
      <c r="B26" s="76"/>
      <c r="C26" s="76"/>
      <c r="D26" s="117"/>
      <c r="E26" s="117"/>
      <c r="F26" s="142">
        <f t="shared" si="13"/>
        <v>0</v>
      </c>
      <c r="L26" s="295">
        <f t="shared" si="14"/>
        <v>0</v>
      </c>
      <c r="N26" s="303"/>
    </row>
    <row r="27" spans="1:16" ht="21" customHeight="1" thickBot="1" x14ac:dyDescent="0.3">
      <c r="A27" s="105"/>
      <c r="B27" s="76"/>
      <c r="C27" s="76"/>
      <c r="D27" s="117"/>
      <c r="E27" s="117"/>
      <c r="F27" s="142">
        <f t="shared" si="13"/>
        <v>0</v>
      </c>
      <c r="L27" s="295">
        <f t="shared" si="14"/>
        <v>0</v>
      </c>
      <c r="N27" s="303"/>
    </row>
    <row r="28" spans="1:16" ht="21" customHeight="1" thickBot="1" x14ac:dyDescent="0.3">
      <c r="A28" s="147"/>
      <c r="B28" s="82"/>
      <c r="C28" s="82"/>
      <c r="D28" s="143"/>
      <c r="E28" s="143"/>
      <c r="F28" s="144">
        <f t="shared" si="13"/>
        <v>0</v>
      </c>
      <c r="L28" s="295">
        <f t="shared" si="14"/>
        <v>0</v>
      </c>
      <c r="N28" s="303"/>
    </row>
    <row r="29" spans="1:16" ht="21" customHeight="1" thickTop="1" thickBot="1" x14ac:dyDescent="0.3">
      <c r="A29" s="147" t="s">
        <v>213</v>
      </c>
      <c r="B29" s="82">
        <f>SUM(B30:B34)</f>
        <v>0</v>
      </c>
      <c r="C29" s="82">
        <f>SUM(C30:C34)</f>
        <v>0</v>
      </c>
      <c r="D29" s="82">
        <f t="shared" ref="D29" si="15">SUM(D30:D34)</f>
        <v>0</v>
      </c>
      <c r="E29" s="82">
        <f t="shared" ref="E29" si="16">SUM(E30:E34)</f>
        <v>0</v>
      </c>
      <c r="F29" s="140">
        <f>SUM(B29:E29)</f>
        <v>0</v>
      </c>
      <c r="H29" s="292">
        <f>SUM(B30:B35)-B29</f>
        <v>0</v>
      </c>
      <c r="I29" s="291">
        <f t="shared" ref="I29" si="17">SUM(C30:C35)-C29</f>
        <v>0</v>
      </c>
      <c r="J29" s="291">
        <f t="shared" ref="J29" si="18">SUM(D30:D35)-D29</f>
        <v>0</v>
      </c>
      <c r="K29" s="291">
        <f t="shared" ref="K29" si="19">SUM(E30:E35)-E29</f>
        <v>0</v>
      </c>
      <c r="L29" s="295">
        <f>SUM(B29:E29)-F29</f>
        <v>0</v>
      </c>
      <c r="N29" s="303"/>
      <c r="P29" s="303">
        <f>F29-'BS old'!E106-'BS old'!E108</f>
        <v>0</v>
      </c>
    </row>
    <row r="30" spans="1:16" ht="21" customHeight="1" thickTop="1" thickBot="1" x14ac:dyDescent="0.3">
      <c r="A30" s="105"/>
      <c r="B30" s="76"/>
      <c r="C30" s="76"/>
      <c r="D30" s="141"/>
      <c r="E30" s="141"/>
      <c r="F30" s="142">
        <f t="shared" si="13"/>
        <v>0</v>
      </c>
      <c r="L30" s="295">
        <f>SUM(B30:E30)-F30</f>
        <v>0</v>
      </c>
      <c r="N30" s="303"/>
    </row>
    <row r="31" spans="1:16" ht="21" customHeight="1" thickBot="1" x14ac:dyDescent="0.3">
      <c r="A31" s="105"/>
      <c r="B31" s="76"/>
      <c r="C31" s="76"/>
      <c r="D31" s="117"/>
      <c r="E31" s="117"/>
      <c r="F31" s="142">
        <f t="shared" si="13"/>
        <v>0</v>
      </c>
      <c r="L31" s="295">
        <f t="shared" ref="L31:L35" si="20">SUM(B31:E31)-F31</f>
        <v>0</v>
      </c>
      <c r="N31" s="303"/>
    </row>
    <row r="32" spans="1:16" ht="21" customHeight="1" thickBot="1" x14ac:dyDescent="0.3">
      <c r="A32" s="105"/>
      <c r="B32" s="76"/>
      <c r="C32" s="76"/>
      <c r="D32" s="117"/>
      <c r="E32" s="117"/>
      <c r="F32" s="142">
        <f t="shared" si="13"/>
        <v>0</v>
      </c>
      <c r="L32" s="295">
        <f t="shared" si="20"/>
        <v>0</v>
      </c>
      <c r="N32" s="303"/>
    </row>
    <row r="33" spans="1:14" ht="21" customHeight="1" thickBot="1" x14ac:dyDescent="0.3">
      <c r="A33" s="105"/>
      <c r="B33" s="76"/>
      <c r="C33" s="76"/>
      <c r="D33" s="117"/>
      <c r="E33" s="117"/>
      <c r="F33" s="142">
        <f t="shared" si="13"/>
        <v>0</v>
      </c>
      <c r="L33" s="295">
        <f t="shared" si="20"/>
        <v>0</v>
      </c>
      <c r="N33" s="303"/>
    </row>
    <row r="34" spans="1:14" ht="21" customHeight="1" thickBot="1" x14ac:dyDescent="0.3">
      <c r="A34" s="105"/>
      <c r="B34" s="76"/>
      <c r="C34" s="76"/>
      <c r="D34" s="117"/>
      <c r="E34" s="117"/>
      <c r="F34" s="142">
        <f t="shared" si="13"/>
        <v>0</v>
      </c>
      <c r="L34" s="295">
        <f t="shared" si="20"/>
        <v>0</v>
      </c>
      <c r="N34" s="303"/>
    </row>
    <row r="35" spans="1:14" ht="21" customHeight="1" thickBot="1" x14ac:dyDescent="0.3">
      <c r="A35" s="147"/>
      <c r="B35" s="78"/>
      <c r="C35" s="78"/>
      <c r="D35" s="145"/>
      <c r="E35" s="145"/>
      <c r="F35" s="146">
        <f t="shared" si="13"/>
        <v>0</v>
      </c>
      <c r="L35" s="295">
        <f t="shared" si="20"/>
        <v>0</v>
      </c>
      <c r="N35" s="303"/>
    </row>
    <row r="36" spans="1:14" ht="15.75" thickTop="1" x14ac:dyDescent="0.25"/>
  </sheetData>
  <mergeCells count="5">
    <mergeCell ref="B21:F21"/>
    <mergeCell ref="A21:A22"/>
    <mergeCell ref="A3:A4"/>
    <mergeCell ref="B3:F3"/>
    <mergeCell ref="H1:L1"/>
  </mergeCells>
  <conditionalFormatting sqref="H5:K35">
    <cfRule type="cellIs" dxfId="95" priority="31" operator="lessThan">
      <formula>0</formula>
    </cfRule>
    <cfRule type="cellIs" dxfId="94" priority="32" operator="greaterThan">
      <formula>0</formula>
    </cfRule>
  </conditionalFormatting>
  <conditionalFormatting sqref="H5:L36">
    <cfRule type="cellIs" dxfId="93" priority="26" operator="lessThan">
      <formula>0</formula>
    </cfRule>
    <cfRule type="cellIs" dxfId="92"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91" priority="23" operator="lessThan">
      <formula>0</formula>
    </cfRule>
    <cfRule type="cellIs" dxfId="90" priority="24" operator="greaterThan">
      <formula>0</formula>
    </cfRule>
  </conditionalFormatting>
  <conditionalFormatting sqref="P5:P29">
    <cfRule type="cellIs" dxfId="89" priority="21" operator="lessThan">
      <formula>0</formula>
    </cfRule>
    <cfRule type="cellIs" dxfId="88" priority="22" operator="greaterThan">
      <formula>0</formula>
    </cfRule>
  </conditionalFormatting>
  <conditionalFormatting sqref="L5">
    <cfRule type="cellIs" dxfId="87" priority="16" operator="lessThan">
      <formula>0</formula>
    </cfRule>
    <cfRule type="cellIs" dxfId="86"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85" priority="11" operator="lessThan">
      <formula>0</formula>
    </cfRule>
    <cfRule type="cellIs" dxfId="84"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83" priority="6" operator="lessThan">
      <formula>0</formula>
    </cfRule>
    <cfRule type="cellIs" dxfId="82"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81" priority="1" operator="lessThan">
      <formula>0</formula>
    </cfRule>
    <cfRule type="cellIs" dxfId="80"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289" customWidth="1"/>
    <col min="6" max="6" width="25.28515625" style="294" customWidth="1"/>
    <col min="7" max="7" width="5.85546875" customWidth="1"/>
    <col min="8" max="8" width="29.42578125" style="289" customWidth="1"/>
    <col min="9" max="9" width="30.85546875" style="294" customWidth="1"/>
  </cols>
  <sheetData>
    <row r="1" spans="1:9" ht="17.25" thickBot="1" x14ac:dyDescent="0.35">
      <c r="A1" s="1" t="s">
        <v>214</v>
      </c>
      <c r="E1" s="1029" t="s">
        <v>946</v>
      </c>
      <c r="F1" s="1031"/>
      <c r="H1" s="1029" t="s">
        <v>948</v>
      </c>
      <c r="I1" s="1031"/>
    </row>
    <row r="2" spans="1:9" ht="26.25" customHeight="1" thickTop="1" thickBot="1" x14ac:dyDescent="0.3">
      <c r="A2" s="81" t="s">
        <v>131</v>
      </c>
      <c r="B2" s="35" t="s">
        <v>2</v>
      </c>
      <c r="C2" s="35" t="s">
        <v>3</v>
      </c>
      <c r="E2" s="56" t="s">
        <v>2</v>
      </c>
      <c r="F2" s="174" t="s">
        <v>3</v>
      </c>
      <c r="H2" s="56" t="s">
        <v>2</v>
      </c>
      <c r="I2" s="174" t="s">
        <v>3</v>
      </c>
    </row>
    <row r="3" spans="1:9" ht="20.25" customHeight="1" thickTop="1" thickBot="1" x14ac:dyDescent="0.3">
      <c r="A3" s="11" t="s">
        <v>215</v>
      </c>
      <c r="B3" s="148"/>
      <c r="C3" s="149"/>
    </row>
    <row r="4" spans="1:9" ht="20.25" customHeight="1" thickBot="1" x14ac:dyDescent="0.3">
      <c r="A4" s="11" t="s">
        <v>437</v>
      </c>
      <c r="B4" s="148"/>
      <c r="C4" s="149"/>
    </row>
    <row r="5" spans="1:9" ht="20.25" customHeight="1" thickBot="1" x14ac:dyDescent="0.3">
      <c r="A5" s="41" t="s">
        <v>216</v>
      </c>
      <c r="B5" s="76">
        <f>B3+B4</f>
        <v>0</v>
      </c>
      <c r="C5" s="77">
        <f>C3+C4</f>
        <v>0</v>
      </c>
      <c r="E5" s="292">
        <f>SUM(B3:B4)-B5</f>
        <v>0</v>
      </c>
      <c r="F5" s="295">
        <f>SUM(C3:C4)-C5</f>
        <v>0</v>
      </c>
      <c r="H5" s="292">
        <f>B5-'BS old'!$D$121</f>
        <v>0</v>
      </c>
      <c r="I5" s="295">
        <f>C5-'BS old'!$E$121</f>
        <v>0</v>
      </c>
    </row>
    <row r="6" spans="1:9" ht="20.25" customHeight="1" thickBot="1" x14ac:dyDescent="0.3">
      <c r="A6" s="11" t="s">
        <v>217</v>
      </c>
      <c r="B6" s="76"/>
      <c r="C6" s="77"/>
    </row>
    <row r="7" spans="1:9" ht="20.25" customHeight="1" thickBot="1" x14ac:dyDescent="0.3">
      <c r="A7" s="11" t="s">
        <v>218</v>
      </c>
      <c r="B7" s="150"/>
      <c r="C7" s="123"/>
    </row>
    <row r="8" spans="1:9" ht="20.25" customHeight="1" thickBot="1" x14ac:dyDescent="0.3">
      <c r="A8" s="22" t="s">
        <v>219</v>
      </c>
      <c r="B8" s="143">
        <f>B6+B7</f>
        <v>0</v>
      </c>
      <c r="C8" s="124">
        <f>C6+C7</f>
        <v>0</v>
      </c>
      <c r="E8" s="292">
        <f>SUM(B6:B7)-B8</f>
        <v>0</v>
      </c>
      <c r="F8" s="295">
        <f>SUM(C6:C7)-C8</f>
        <v>0</v>
      </c>
      <c r="H8" s="292">
        <f>B8-'BS old'!$D$109</f>
        <v>0</v>
      </c>
      <c r="I8" s="295">
        <f>C8-'BS old'!$E$109</f>
        <v>0</v>
      </c>
    </row>
    <row r="9" spans="1:9" ht="15.75" thickTop="1" x14ac:dyDescent="0.25"/>
  </sheetData>
  <mergeCells count="2">
    <mergeCell ref="E1:F1"/>
    <mergeCell ref="H1:I1"/>
  </mergeCells>
  <conditionalFormatting sqref="H1">
    <cfRule type="cellIs" priority="3" stopIfTrue="1" operator="greaterThan">
      <formula>0</formula>
    </cfRule>
  </conditionalFormatting>
  <conditionalFormatting sqref="E3:I12">
    <cfRule type="cellIs" dxfId="79" priority="1" operator="lessThan">
      <formula>0</formula>
    </cfRule>
    <cfRule type="cellIs" dxfId="78" priority="2"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289" customWidth="1"/>
    <col min="6" max="6" width="27.85546875" style="294" customWidth="1"/>
    <col min="7" max="7" width="10.42578125" customWidth="1"/>
    <col min="8" max="8" width="23.140625" style="289" customWidth="1"/>
    <col min="9" max="9" width="23.140625" style="294" customWidth="1"/>
  </cols>
  <sheetData>
    <row r="1" spans="1:9" ht="17.25" thickBot="1" x14ac:dyDescent="0.35">
      <c r="A1" s="1" t="s">
        <v>442</v>
      </c>
      <c r="E1" s="1029" t="s">
        <v>946</v>
      </c>
      <c r="F1" s="1031"/>
      <c r="H1" s="1029" t="s">
        <v>948</v>
      </c>
      <c r="I1" s="1031"/>
    </row>
    <row r="2" spans="1:9" ht="21.75" customHeight="1" thickTop="1" thickBot="1" x14ac:dyDescent="0.3">
      <c r="A2" s="56" t="s">
        <v>131</v>
      </c>
      <c r="B2" s="35" t="s">
        <v>2</v>
      </c>
      <c r="C2" s="35" t="s">
        <v>3</v>
      </c>
      <c r="E2" s="56" t="s">
        <v>2</v>
      </c>
      <c r="F2" s="174" t="s">
        <v>3</v>
      </c>
      <c r="H2" s="56" t="s">
        <v>2</v>
      </c>
      <c r="I2" s="174" t="s">
        <v>3</v>
      </c>
    </row>
    <row r="3" spans="1:9" ht="21.75" customHeight="1" thickTop="1" thickBot="1" x14ac:dyDescent="0.3">
      <c r="A3" s="100" t="s">
        <v>234</v>
      </c>
      <c r="B3" s="76"/>
      <c r="C3" s="77"/>
    </row>
    <row r="4" spans="1:9" ht="21.75" customHeight="1" thickBot="1" x14ac:dyDescent="0.3">
      <c r="A4" s="68" t="s">
        <v>235</v>
      </c>
      <c r="B4" s="76"/>
      <c r="C4" s="77"/>
    </row>
    <row r="5" spans="1:9" ht="21.75" customHeight="1" thickBot="1" x14ac:dyDescent="0.3">
      <c r="A5" s="68" t="s">
        <v>236</v>
      </c>
      <c r="B5" s="76"/>
      <c r="C5" s="77"/>
    </row>
    <row r="6" spans="1:9" ht="21.75" customHeight="1" thickBot="1" x14ac:dyDescent="0.3">
      <c r="A6" s="68" t="s">
        <v>237</v>
      </c>
      <c r="B6" s="76"/>
      <c r="C6" s="77"/>
    </row>
    <row r="7" spans="1:9" ht="21.75" customHeight="1" thickBot="1" x14ac:dyDescent="0.3">
      <c r="A7" s="100" t="s">
        <v>238</v>
      </c>
      <c r="B7" s="76">
        <f>SUM(B4:B6)</f>
        <v>0</v>
      </c>
      <c r="C7" s="77">
        <f>SUM(C4:C6)</f>
        <v>0</v>
      </c>
      <c r="E7" s="292">
        <f>SUM(B4:B6)-B7</f>
        <v>0</v>
      </c>
      <c r="F7" s="295">
        <f>SUM(C4:C6)-C7</f>
        <v>0</v>
      </c>
    </row>
    <row r="8" spans="1:9" ht="21.75" customHeight="1" thickBot="1" x14ac:dyDescent="0.3">
      <c r="A8" s="100" t="s">
        <v>239</v>
      </c>
      <c r="B8" s="76"/>
      <c r="C8" s="77"/>
    </row>
    <row r="9" spans="1:9" ht="21.75" customHeight="1" thickBot="1" x14ac:dyDescent="0.3">
      <c r="A9" s="69" t="s">
        <v>240</v>
      </c>
      <c r="B9" s="82">
        <f>B3+B7+B8</f>
        <v>0</v>
      </c>
      <c r="C9" s="75">
        <f>C3+C7+C8</f>
        <v>0</v>
      </c>
      <c r="E9" s="292">
        <f>B3+B7+B8-B9</f>
        <v>0</v>
      </c>
      <c r="F9" s="295">
        <f>C3+C7+C8-C9</f>
        <v>0</v>
      </c>
      <c r="H9" s="292">
        <f>B9-'BS old'!$D$118</f>
        <v>0</v>
      </c>
      <c r="I9" s="295">
        <f>C9-'BS old'!$E$118</f>
        <v>0</v>
      </c>
    </row>
    <row r="10" spans="1:9" ht="17.25" thickTop="1" x14ac:dyDescent="0.3">
      <c r="A10" s="2"/>
    </row>
  </sheetData>
  <mergeCells count="2">
    <mergeCell ref="E1:F1"/>
    <mergeCell ref="H1:I1"/>
  </mergeCells>
  <conditionalFormatting sqref="E7:F9">
    <cfRule type="cellIs" dxfId="77" priority="4" operator="lessThan">
      <formula>0</formula>
    </cfRule>
    <cfRule type="cellIs" dxfId="76" priority="5" operator="greaterThan">
      <formula>0</formula>
    </cfRule>
  </conditionalFormatting>
  <conditionalFormatting sqref="H1">
    <cfRule type="cellIs" priority="3" stopIfTrue="1" operator="greaterThan">
      <formula>0</formula>
    </cfRule>
  </conditionalFormatting>
  <conditionalFormatting sqref="H9:I9">
    <cfRule type="cellIs" dxfId="75" priority="1" operator="lessThan">
      <formula>0</formula>
    </cfRule>
    <cfRule type="cellIs" dxfId="74" priority="2"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443</v>
      </c>
    </row>
    <row r="2" spans="1:6" s="4" customFormat="1" ht="21.75" customHeight="1" thickTop="1" thickBot="1" x14ac:dyDescent="0.3">
      <c r="A2" s="56" t="s">
        <v>241</v>
      </c>
      <c r="B2" s="35" t="s">
        <v>242</v>
      </c>
      <c r="C2" s="35" t="s">
        <v>243</v>
      </c>
      <c r="D2" s="35" t="s">
        <v>244</v>
      </c>
      <c r="E2" s="35" t="s">
        <v>245</v>
      </c>
      <c r="F2" s="35" t="s">
        <v>184</v>
      </c>
    </row>
    <row r="3" spans="1:6" ht="21.75" customHeight="1" thickTop="1" thickBot="1" x14ac:dyDescent="0.3">
      <c r="A3" s="105"/>
      <c r="B3" s="103"/>
      <c r="C3" s="76"/>
      <c r="D3" s="76"/>
      <c r="E3" s="76"/>
      <c r="F3" s="77"/>
    </row>
    <row r="4" spans="1:6" ht="21.75" customHeight="1" thickBot="1" x14ac:dyDescent="0.3">
      <c r="A4" s="105"/>
      <c r="B4" s="103"/>
      <c r="C4" s="76"/>
      <c r="D4" s="76"/>
      <c r="E4" s="76"/>
      <c r="F4" s="77"/>
    </row>
    <row r="5" spans="1:6" ht="21.75" customHeight="1" thickBot="1" x14ac:dyDescent="0.3">
      <c r="A5" s="105"/>
      <c r="B5" s="103"/>
      <c r="C5" s="76"/>
      <c r="D5" s="76"/>
      <c r="E5" s="76"/>
      <c r="F5" s="77"/>
    </row>
    <row r="6" spans="1:6" ht="21.75" customHeight="1" thickBot="1" x14ac:dyDescent="0.3">
      <c r="A6" s="106"/>
      <c r="B6" s="104"/>
      <c r="C6" s="82"/>
      <c r="D6" s="82"/>
      <c r="E6" s="82"/>
      <c r="F6" s="75"/>
    </row>
    <row r="7" spans="1:6" ht="15.75" thickTop="1" x14ac:dyDescent="0.25"/>
  </sheetData>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tabColor rgb="FFFFFF00"/>
  </sheetPr>
  <dimension ref="A1:I26"/>
  <sheetViews>
    <sheetView showGridLines="0" topLeftCell="A10" zoomScaleNormal="100" workbookViewId="0">
      <selection activeCell="H19" sqref="H19:I19"/>
    </sheetView>
  </sheetViews>
  <sheetFormatPr defaultColWidth="9.140625" defaultRowHeight="11.25" x14ac:dyDescent="0.25"/>
  <cols>
    <col min="1" max="1" width="23" style="17" customWidth="1"/>
    <col min="2" max="2" width="8.28515625" style="17" customWidth="1"/>
    <col min="3" max="6" width="13.85546875" style="17" customWidth="1"/>
    <col min="7" max="7" width="23.28515625" style="17" customWidth="1"/>
    <col min="8" max="8" width="18.28515625" style="311" customWidth="1"/>
    <col min="9" max="9" width="18.28515625" style="310" customWidth="1"/>
    <col min="10" max="16384" width="9.140625" style="17"/>
  </cols>
  <sheetData>
    <row r="1" spans="1:9" ht="15" x14ac:dyDescent="0.25">
      <c r="A1" s="96" t="s">
        <v>444</v>
      </c>
      <c r="H1" s="1023" t="s">
        <v>948</v>
      </c>
      <c r="I1" s="1025"/>
    </row>
    <row r="2" spans="1:9" ht="12" thickBot="1" x14ac:dyDescent="0.3">
      <c r="A2" s="17" t="s">
        <v>8</v>
      </c>
    </row>
    <row r="3" spans="1:9" ht="66.75" customHeight="1" thickTop="1" thickBot="1" x14ac:dyDescent="0.3">
      <c r="A3" s="16" t="s">
        <v>131</v>
      </c>
      <c r="B3" s="16" t="s">
        <v>246</v>
      </c>
      <c r="C3" s="47" t="s">
        <v>441</v>
      </c>
      <c r="D3" s="16" t="s">
        <v>247</v>
      </c>
      <c r="E3" s="16" t="s">
        <v>248</v>
      </c>
      <c r="F3" s="16" t="s">
        <v>249</v>
      </c>
      <c r="H3" s="56" t="s">
        <v>248</v>
      </c>
      <c r="I3" s="56" t="s">
        <v>249</v>
      </c>
    </row>
    <row r="4" spans="1:9" ht="21.75" customHeight="1" thickTop="1" thickBot="1" x14ac:dyDescent="0.3">
      <c r="A4" s="49" t="s">
        <v>250</v>
      </c>
      <c r="B4" s="84"/>
      <c r="C4" s="84"/>
      <c r="D4" s="84"/>
      <c r="E4" s="84"/>
      <c r="F4" s="80"/>
      <c r="H4" s="321">
        <f>SUM(E5:E7)-'BS old'!$D$134</f>
        <v>0</v>
      </c>
      <c r="I4" s="319">
        <f>SUM(F5:F7)-'BS old'!$E$134</f>
        <v>0</v>
      </c>
    </row>
    <row r="5" spans="1:9" ht="21.75" customHeight="1" thickTop="1" thickBot="1" x14ac:dyDescent="0.3">
      <c r="A5" s="68"/>
      <c r="B5" s="107"/>
      <c r="C5" s="110"/>
      <c r="D5" s="114"/>
      <c r="E5" s="76"/>
      <c r="F5" s="77"/>
    </row>
    <row r="6" spans="1:9" ht="21.75" customHeight="1" thickBot="1" x14ac:dyDescent="0.3">
      <c r="A6" s="68"/>
      <c r="B6" s="107"/>
      <c r="C6" s="110"/>
      <c r="D6" s="90"/>
      <c r="E6" s="76"/>
      <c r="F6" s="77"/>
    </row>
    <row r="7" spans="1:9" ht="21.75" customHeight="1" thickBot="1" x14ac:dyDescent="0.3">
      <c r="A7" s="68"/>
      <c r="B7" s="107"/>
      <c r="C7" s="110"/>
      <c r="D7" s="90"/>
      <c r="E7" s="76"/>
      <c r="F7" s="77"/>
    </row>
    <row r="8" spans="1:9" ht="21.75" customHeight="1" thickBot="1" x14ac:dyDescent="0.3">
      <c r="A8" s="97" t="s">
        <v>251</v>
      </c>
      <c r="B8" s="108"/>
      <c r="C8" s="111"/>
      <c r="D8" s="111"/>
      <c r="E8" s="111"/>
      <c r="F8" s="112"/>
      <c r="H8" s="321">
        <f>SUM(E9:E11)-'BS old'!$D$135</f>
        <v>0</v>
      </c>
      <c r="I8" s="319">
        <f>SUM(F9:F11)-'BS old'!$E$135</f>
        <v>0</v>
      </c>
    </row>
    <row r="9" spans="1:9" ht="21.75" customHeight="1" thickTop="1" thickBot="1" x14ac:dyDescent="0.3">
      <c r="A9" s="68"/>
      <c r="B9" s="107"/>
      <c r="C9" s="110"/>
      <c r="D9" s="90"/>
      <c r="E9" s="76"/>
      <c r="F9" s="77"/>
    </row>
    <row r="10" spans="1:9" ht="21.75" customHeight="1" thickBot="1" x14ac:dyDescent="0.3">
      <c r="A10" s="68"/>
      <c r="B10" s="107"/>
      <c r="C10" s="110"/>
      <c r="D10" s="90"/>
      <c r="E10" s="76"/>
      <c r="F10" s="77"/>
    </row>
    <row r="11" spans="1:9" ht="21.75" customHeight="1" thickBot="1" x14ac:dyDescent="0.3">
      <c r="A11" s="69"/>
      <c r="B11" s="109"/>
      <c r="C11" s="113"/>
      <c r="D11" s="92"/>
      <c r="E11" s="82"/>
      <c r="F11" s="75"/>
    </row>
    <row r="12" spans="1:9" ht="12" thickTop="1" x14ac:dyDescent="0.25">
      <c r="A12" s="96"/>
    </row>
    <row r="13" spans="1:9" ht="12" thickBot="1" x14ac:dyDescent="0.3">
      <c r="A13" s="17" t="s">
        <v>15</v>
      </c>
    </row>
    <row r="14" spans="1:9" ht="66.75" customHeight="1" thickTop="1" thickBot="1" x14ac:dyDescent="0.3">
      <c r="A14" s="16" t="s">
        <v>131</v>
      </c>
      <c r="B14" s="16" t="s">
        <v>246</v>
      </c>
      <c r="C14" s="47" t="s">
        <v>441</v>
      </c>
      <c r="D14" s="16" t="s">
        <v>247</v>
      </c>
      <c r="E14" s="16" t="s">
        <v>248</v>
      </c>
      <c r="F14" s="16" t="s">
        <v>249</v>
      </c>
    </row>
    <row r="15" spans="1:9" ht="21.75" customHeight="1" thickTop="1" thickBot="1" x14ac:dyDescent="0.3">
      <c r="A15" s="49" t="s">
        <v>438</v>
      </c>
      <c r="B15" s="84"/>
      <c r="C15" s="84"/>
      <c r="D15" s="84"/>
      <c r="E15" s="84"/>
      <c r="F15" s="80"/>
      <c r="H15" s="322"/>
      <c r="I15" s="320"/>
    </row>
    <row r="16" spans="1:9" ht="21.75" customHeight="1" thickTop="1" thickBot="1" x14ac:dyDescent="0.3">
      <c r="A16" s="68"/>
      <c r="B16" s="107"/>
      <c r="C16" s="110"/>
      <c r="D16" s="90"/>
      <c r="E16" s="76"/>
      <c r="F16" s="77"/>
    </row>
    <row r="17" spans="1:9" ht="21.75" customHeight="1" thickBot="1" x14ac:dyDescent="0.3">
      <c r="A17" s="68"/>
      <c r="B17" s="107"/>
      <c r="C17" s="110"/>
      <c r="D17" s="90"/>
      <c r="E17" s="76"/>
      <c r="F17" s="77"/>
    </row>
    <row r="18" spans="1:9" ht="21.75" customHeight="1" thickBot="1" x14ac:dyDescent="0.3">
      <c r="A18" s="68"/>
      <c r="B18" s="107"/>
      <c r="C18" s="110"/>
      <c r="D18" s="90"/>
      <c r="E18" s="76"/>
      <c r="F18" s="77"/>
    </row>
    <row r="19" spans="1:9" ht="21.75" customHeight="1" thickBot="1" x14ac:dyDescent="0.3">
      <c r="A19" s="97" t="s">
        <v>439</v>
      </c>
      <c r="B19" s="108"/>
      <c r="C19" s="111"/>
      <c r="D19" s="111"/>
      <c r="E19" s="111"/>
      <c r="F19" s="112"/>
      <c r="H19" s="321">
        <f>SUM(E20:E22,E24:E25)-'BS old'!$D$132</f>
        <v>0</v>
      </c>
      <c r="I19" s="319">
        <f>SUM(F20:F22,F24:F25)-'BS old'!$E$132</f>
        <v>0</v>
      </c>
    </row>
    <row r="20" spans="1:9" ht="21.75" customHeight="1" thickTop="1" thickBot="1" x14ac:dyDescent="0.3">
      <c r="A20" s="68"/>
      <c r="B20" s="107"/>
      <c r="C20" s="110"/>
      <c r="D20" s="90"/>
      <c r="E20" s="76"/>
      <c r="F20" s="77"/>
    </row>
    <row r="21" spans="1:9" ht="21.75" customHeight="1" thickBot="1" x14ac:dyDescent="0.3">
      <c r="A21" s="68"/>
      <c r="B21" s="107"/>
      <c r="C21" s="110"/>
      <c r="D21" s="90"/>
      <c r="E21" s="76"/>
      <c r="F21" s="77"/>
    </row>
    <row r="22" spans="1:9" ht="21.75" customHeight="1" thickBot="1" x14ac:dyDescent="0.3">
      <c r="A22" s="68"/>
      <c r="B22" s="107"/>
      <c r="C22" s="110"/>
      <c r="D22" s="90"/>
      <c r="E22" s="76"/>
      <c r="F22" s="77"/>
    </row>
    <row r="23" spans="1:9" ht="21.75" customHeight="1" thickBot="1" x14ac:dyDescent="0.3">
      <c r="A23" s="97" t="s">
        <v>440</v>
      </c>
      <c r="B23" s="108"/>
      <c r="C23" s="111"/>
      <c r="D23" s="111"/>
      <c r="E23" s="111"/>
      <c r="F23" s="112"/>
    </row>
    <row r="24" spans="1:9" ht="21.75" customHeight="1" thickTop="1" thickBot="1" x14ac:dyDescent="0.3">
      <c r="A24" s="68"/>
      <c r="B24" s="107"/>
      <c r="C24" s="110"/>
      <c r="D24" s="90"/>
      <c r="E24" s="76"/>
      <c r="F24" s="77"/>
    </row>
    <row r="25" spans="1:9" ht="21.75" customHeight="1" thickBot="1" x14ac:dyDescent="0.3">
      <c r="A25" s="69"/>
      <c r="B25" s="109"/>
      <c r="C25" s="113"/>
      <c r="D25" s="92"/>
      <c r="E25" s="82"/>
      <c r="F25" s="75"/>
    </row>
    <row r="26" spans="1:9" ht="12" thickTop="1" x14ac:dyDescent="0.25"/>
  </sheetData>
  <mergeCells count="1">
    <mergeCell ref="H1:I1"/>
  </mergeCells>
  <conditionalFormatting sqref="H1">
    <cfRule type="cellIs" priority="5" stopIfTrue="1" operator="greaterThan">
      <formula>0</formula>
    </cfRule>
  </conditionalFormatting>
  <conditionalFormatting sqref="H19:I19">
    <cfRule type="cellIs" dxfId="73" priority="3" operator="lessThan">
      <formula>0</formula>
    </cfRule>
    <cfRule type="cellIs" dxfId="72" priority="4" operator="greaterThan">
      <formula>0</formula>
    </cfRule>
  </conditionalFormatting>
  <conditionalFormatting sqref="H4:I8">
    <cfRule type="cellIs" dxfId="71" priority="1" operator="lessThan">
      <formula>0</formula>
    </cfRule>
    <cfRule type="cellIs" dxfId="70"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445</v>
      </c>
    </row>
    <row r="2" spans="1:3" ht="24" thickTop="1" thickBot="1" x14ac:dyDescent="0.3">
      <c r="A2" s="81" t="s">
        <v>131</v>
      </c>
      <c r="B2" s="35" t="s">
        <v>2</v>
      </c>
      <c r="C2" s="35" t="s">
        <v>3</v>
      </c>
    </row>
    <row r="3" spans="1:3" ht="23.25" customHeight="1" thickTop="1" thickBot="1" x14ac:dyDescent="0.3">
      <c r="A3" s="41" t="s">
        <v>220</v>
      </c>
      <c r="B3" s="76"/>
      <c r="C3" s="77"/>
    </row>
    <row r="4" spans="1:3" ht="23.25" customHeight="1" thickBot="1" x14ac:dyDescent="0.3">
      <c r="A4" s="11" t="s">
        <v>221</v>
      </c>
      <c r="B4" s="76"/>
      <c r="C4" s="77"/>
    </row>
    <row r="5" spans="1:3" ht="23.25" customHeight="1" thickBot="1" x14ac:dyDescent="0.3">
      <c r="A5" s="11" t="s">
        <v>222</v>
      </c>
      <c r="B5" s="76"/>
      <c r="C5" s="77"/>
    </row>
    <row r="6" spans="1:3" ht="23.25" customHeight="1" thickBot="1" x14ac:dyDescent="0.3">
      <c r="A6" s="41" t="s">
        <v>223</v>
      </c>
      <c r="B6" s="76"/>
      <c r="C6" s="77"/>
    </row>
    <row r="7" spans="1:3" ht="23.25" customHeight="1" thickBot="1" x14ac:dyDescent="0.3">
      <c r="A7" s="11" t="s">
        <v>221</v>
      </c>
      <c r="B7" s="76"/>
      <c r="C7" s="77"/>
    </row>
    <row r="8" spans="1:3" ht="23.25" customHeight="1" thickBot="1" x14ac:dyDescent="0.3">
      <c r="A8" s="11" t="s">
        <v>222</v>
      </c>
      <c r="B8" s="76"/>
      <c r="C8" s="77"/>
    </row>
    <row r="9" spans="1:3" ht="23.25" customHeight="1" thickBot="1" x14ac:dyDescent="0.3">
      <c r="A9" s="41" t="s">
        <v>224</v>
      </c>
      <c r="B9" s="76"/>
      <c r="C9" s="77"/>
    </row>
    <row r="10" spans="1:3" ht="23.25" customHeight="1" thickBot="1" x14ac:dyDescent="0.3">
      <c r="A10" s="41" t="s">
        <v>225</v>
      </c>
      <c r="B10" s="76"/>
      <c r="C10" s="77"/>
    </row>
    <row r="11" spans="1:3" ht="23.25" customHeight="1" thickBot="1" x14ac:dyDescent="0.3">
      <c r="A11" s="41" t="s">
        <v>226</v>
      </c>
      <c r="B11" s="110">
        <v>0.19</v>
      </c>
      <c r="C11" s="115">
        <v>0.19</v>
      </c>
    </row>
    <row r="12" spans="1:3" ht="23.25" customHeight="1" thickBot="1" x14ac:dyDescent="0.3">
      <c r="A12" s="41" t="s">
        <v>227</v>
      </c>
      <c r="B12" s="76"/>
      <c r="C12" s="77"/>
    </row>
    <row r="13" spans="1:3" ht="23.25" customHeight="1" thickBot="1" x14ac:dyDescent="0.3">
      <c r="A13" s="41" t="s">
        <v>228</v>
      </c>
      <c r="B13" s="76"/>
      <c r="C13" s="77"/>
    </row>
    <row r="14" spans="1:3" ht="23.25" customHeight="1" thickBot="1" x14ac:dyDescent="0.3">
      <c r="A14" s="11" t="s">
        <v>229</v>
      </c>
      <c r="B14" s="76"/>
      <c r="C14" s="77"/>
    </row>
    <row r="15" spans="1:3" ht="23.25" customHeight="1" thickBot="1" x14ac:dyDescent="0.3">
      <c r="A15" s="11" t="s">
        <v>230</v>
      </c>
      <c r="B15" s="76"/>
      <c r="C15" s="77"/>
    </row>
    <row r="16" spans="1:3" ht="23.25" customHeight="1" thickBot="1" x14ac:dyDescent="0.3">
      <c r="A16" s="101" t="s">
        <v>231</v>
      </c>
      <c r="B16" s="76"/>
      <c r="C16" s="77"/>
    </row>
    <row r="17" spans="1:3" ht="23.25" customHeight="1" thickBot="1" x14ac:dyDescent="0.3">
      <c r="A17" s="102" t="s">
        <v>232</v>
      </c>
      <c r="B17" s="76"/>
      <c r="C17" s="77"/>
    </row>
    <row r="18" spans="1:3" ht="23.25" customHeight="1" thickBot="1" x14ac:dyDescent="0.3">
      <c r="A18" s="11" t="s">
        <v>233</v>
      </c>
      <c r="B18" s="76"/>
      <c r="C18" s="77"/>
    </row>
    <row r="19" spans="1:3" ht="23.25" customHeight="1" thickBot="1" x14ac:dyDescent="0.3">
      <c r="A19" s="13" t="s">
        <v>230</v>
      </c>
      <c r="B19" s="82"/>
      <c r="C19" s="75"/>
    </row>
    <row r="20" spans="1:3" ht="15.75" thickTop="1" x14ac:dyDescent="0.25"/>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289" customWidth="1"/>
    <col min="6" max="6" width="26" style="294" customWidth="1"/>
    <col min="7" max="7" width="5.140625" customWidth="1"/>
    <col min="8" max="8" width="22.5703125" style="325" customWidth="1"/>
    <col min="9" max="9" width="22.5703125" style="324" customWidth="1"/>
  </cols>
  <sheetData>
    <row r="1" spans="1:9" ht="17.25" thickBot="1" x14ac:dyDescent="0.3">
      <c r="A1" s="323" t="s">
        <v>252</v>
      </c>
      <c r="E1" s="1029" t="s">
        <v>946</v>
      </c>
      <c r="F1" s="1031"/>
      <c r="G1" s="299"/>
      <c r="H1" s="1042" t="s">
        <v>948</v>
      </c>
      <c r="I1" s="1043"/>
    </row>
    <row r="2" spans="1:9" ht="23.25" customHeight="1" thickTop="1" thickBot="1" x14ac:dyDescent="0.3">
      <c r="A2" s="81" t="s">
        <v>1</v>
      </c>
      <c r="B2" s="35" t="s">
        <v>2</v>
      </c>
      <c r="C2" s="35" t="s">
        <v>3</v>
      </c>
      <c r="E2" s="56" t="s">
        <v>2</v>
      </c>
      <c r="F2" s="56" t="s">
        <v>3</v>
      </c>
      <c r="H2" s="326" t="s">
        <v>2</v>
      </c>
      <c r="I2" s="326" t="s">
        <v>3</v>
      </c>
    </row>
    <row r="3" spans="1:9" ht="23.25" customHeight="1" thickTop="1" thickBot="1" x14ac:dyDescent="0.3">
      <c r="A3" s="70" t="s">
        <v>253</v>
      </c>
      <c r="B3" s="82">
        <f>SUM(B4:B5)</f>
        <v>0</v>
      </c>
      <c r="C3" s="75">
        <f>SUM(C4:C5)</f>
        <v>0</v>
      </c>
      <c r="E3" s="292">
        <f>SUM(B4:B5)-B3</f>
        <v>0</v>
      </c>
      <c r="F3" s="295">
        <f>SUM(C4:C5)-C3</f>
        <v>0</v>
      </c>
      <c r="H3" s="601">
        <f>B3-'BS old'!$D$137</f>
        <v>0</v>
      </c>
      <c r="I3" s="602">
        <f>C3-'BS old'!$E$137</f>
        <v>0</v>
      </c>
    </row>
    <row r="4" spans="1:9" ht="23.25" customHeight="1" thickTop="1" thickBot="1" x14ac:dyDescent="0.3">
      <c r="A4" s="11"/>
      <c r="B4" s="76"/>
      <c r="C4" s="77"/>
      <c r="H4" s="327"/>
      <c r="I4" s="328"/>
    </row>
    <row r="5" spans="1:9" ht="23.25" customHeight="1" thickBot="1" x14ac:dyDescent="0.3">
      <c r="A5" s="13"/>
      <c r="B5" s="82"/>
      <c r="C5" s="75"/>
      <c r="H5" s="327"/>
      <c r="I5" s="328"/>
    </row>
    <row r="6" spans="1:9" ht="23.25" customHeight="1" thickTop="1" thickBot="1" x14ac:dyDescent="0.3">
      <c r="A6" s="22" t="s">
        <v>254</v>
      </c>
      <c r="B6" s="82">
        <f>SUM(B7:B8)</f>
        <v>0</v>
      </c>
      <c r="C6" s="75">
        <f>SUM(C7:C8)</f>
        <v>0</v>
      </c>
      <c r="E6" s="292">
        <f>SUM(B7:B8)-B6</f>
        <v>0</v>
      </c>
      <c r="F6" s="295">
        <f>SUM(C7:C8)-C6</f>
        <v>0</v>
      </c>
      <c r="H6" s="601">
        <f>B6-'BS old'!$D$138</f>
        <v>0</v>
      </c>
      <c r="I6" s="602">
        <f>C6-'BS old'!$E$138</f>
        <v>0</v>
      </c>
    </row>
    <row r="7" spans="1:9" ht="23.25" customHeight="1" thickTop="1" thickBot="1" x14ac:dyDescent="0.3">
      <c r="A7" s="11"/>
      <c r="B7" s="76"/>
      <c r="C7" s="77"/>
      <c r="H7" s="327"/>
      <c r="I7" s="328"/>
    </row>
    <row r="8" spans="1:9" ht="23.25" customHeight="1" thickBot="1" x14ac:dyDescent="0.3">
      <c r="A8" s="13"/>
      <c r="B8" s="82"/>
      <c r="C8" s="75"/>
      <c r="H8" s="327"/>
      <c r="I8" s="328"/>
    </row>
    <row r="9" spans="1:9" ht="23.25" customHeight="1" thickTop="1" thickBot="1" x14ac:dyDescent="0.3">
      <c r="A9" s="22" t="s">
        <v>446</v>
      </c>
      <c r="B9" s="82">
        <f>SUM(B10:B12)</f>
        <v>0</v>
      </c>
      <c r="C9" s="75">
        <f>SUM(C10:C12)</f>
        <v>0</v>
      </c>
      <c r="E9" s="292">
        <f>SUM(B10:B12)-B9</f>
        <v>0</v>
      </c>
      <c r="F9" s="295">
        <f>SUM(C10:C12)-C9</f>
        <v>0</v>
      </c>
      <c r="H9" s="601">
        <f>B9-'BS old'!$D$139</f>
        <v>0</v>
      </c>
      <c r="I9" s="602">
        <f>C9-'BS old'!$E$139</f>
        <v>0</v>
      </c>
    </row>
    <row r="10" spans="1:9" ht="23.25" customHeight="1" thickTop="1" thickBot="1" x14ac:dyDescent="0.3">
      <c r="A10" s="11"/>
      <c r="B10" s="76"/>
      <c r="C10" s="77"/>
      <c r="H10" s="327"/>
      <c r="I10" s="328"/>
    </row>
    <row r="11" spans="1:9" ht="23.25" customHeight="1" thickBot="1" x14ac:dyDescent="0.3">
      <c r="A11" s="11"/>
      <c r="B11" s="76"/>
      <c r="C11" s="77"/>
      <c r="H11" s="327"/>
      <c r="I11" s="328"/>
    </row>
    <row r="12" spans="1:9" ht="23.25" customHeight="1" thickBot="1" x14ac:dyDescent="0.3">
      <c r="A12" s="13"/>
      <c r="B12" s="82"/>
      <c r="C12" s="75"/>
      <c r="H12" s="327"/>
      <c r="I12" s="328"/>
    </row>
    <row r="13" spans="1:9" ht="23.25" customHeight="1" thickTop="1" thickBot="1" x14ac:dyDescent="0.3">
      <c r="A13" s="22" t="s">
        <v>447</v>
      </c>
      <c r="B13" s="82">
        <f>SUM(B14:B16)</f>
        <v>0</v>
      </c>
      <c r="C13" s="75">
        <f>SUM(C14:C16)</f>
        <v>0</v>
      </c>
      <c r="E13" s="292">
        <f>SUM(B14:B16)-B13</f>
        <v>0</v>
      </c>
      <c r="F13" s="295">
        <f>SUM(C14:C16)-C13</f>
        <v>0</v>
      </c>
      <c r="H13" s="601">
        <f>B13-'BS old'!$D$140</f>
        <v>0</v>
      </c>
      <c r="I13" s="602">
        <f>C13-'BS old'!$E$140</f>
        <v>0</v>
      </c>
    </row>
    <row r="14" spans="1:9" ht="23.25" customHeight="1" thickTop="1" thickBot="1" x14ac:dyDescent="0.3">
      <c r="A14" s="11"/>
      <c r="B14" s="76"/>
      <c r="C14" s="77"/>
    </row>
    <row r="15" spans="1:9" ht="23.25" customHeight="1" thickBot="1" x14ac:dyDescent="0.3">
      <c r="A15" s="116"/>
      <c r="B15" s="117"/>
      <c r="C15" s="118"/>
    </row>
    <row r="16" spans="1:9" ht="23.25" customHeight="1" thickBot="1" x14ac:dyDescent="0.3">
      <c r="A16" s="13"/>
      <c r="B16" s="82"/>
      <c r="C16" s="75"/>
    </row>
    <row r="17" ht="15.75" thickTop="1" x14ac:dyDescent="0.25"/>
  </sheetData>
  <mergeCells count="2">
    <mergeCell ref="E1:F1"/>
    <mergeCell ref="H1:I1"/>
  </mergeCells>
  <conditionalFormatting sqref="E3:F13">
    <cfRule type="cellIs" dxfId="69" priority="4" operator="lessThan">
      <formula>0</formula>
    </cfRule>
    <cfRule type="cellIs" dxfId="68" priority="5" operator="greaterThan">
      <formula>0</formula>
    </cfRule>
  </conditionalFormatting>
  <conditionalFormatting sqref="H3:I13">
    <cfRule type="cellIs" dxfId="67" priority="1" operator="lessThan">
      <formula>0</formula>
    </cfRule>
    <cfRule type="cellIs" dxfId="66"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17" t="s">
        <v>8</v>
      </c>
      <c r="B2" s="17"/>
      <c r="C2" s="17"/>
      <c r="D2" s="17"/>
      <c r="E2" s="17"/>
    </row>
    <row r="3" spans="1:5" ht="16.5" thickTop="1" thickBot="1" x14ac:dyDescent="0.3">
      <c r="A3" s="1034" t="s">
        <v>131</v>
      </c>
      <c r="B3" s="1013" t="s">
        <v>256</v>
      </c>
      <c r="C3" s="1019"/>
      <c r="D3" s="1011" t="s">
        <v>257</v>
      </c>
      <c r="E3" s="17"/>
    </row>
    <row r="4" spans="1:5" ht="16.5" thickTop="1" thickBot="1" x14ac:dyDescent="0.3">
      <c r="A4" s="1036"/>
      <c r="B4" s="18" t="s">
        <v>258</v>
      </c>
      <c r="C4" s="66" t="s">
        <v>259</v>
      </c>
      <c r="D4" s="1012"/>
      <c r="E4" s="17"/>
    </row>
    <row r="5" spans="1:5" ht="18.75" customHeight="1" thickTop="1" thickBot="1" x14ac:dyDescent="0.3">
      <c r="A5" s="22" t="s">
        <v>260</v>
      </c>
      <c r="B5" s="55"/>
      <c r="C5" s="55"/>
      <c r="D5" s="57"/>
      <c r="E5" s="17"/>
    </row>
    <row r="6" spans="1:5" ht="18.75" customHeight="1" thickTop="1" thickBot="1" x14ac:dyDescent="0.3">
      <c r="A6" s="11"/>
      <c r="B6" s="76"/>
      <c r="C6" s="76"/>
      <c r="D6" s="77"/>
      <c r="E6" s="17"/>
    </row>
    <row r="7" spans="1:5" ht="18.75" customHeight="1" thickBot="1" x14ac:dyDescent="0.3">
      <c r="A7" s="11"/>
      <c r="B7" s="76"/>
      <c r="C7" s="76"/>
      <c r="D7" s="77"/>
      <c r="E7" s="17"/>
    </row>
    <row r="8" spans="1:5" ht="18.75" customHeight="1" thickBot="1" x14ac:dyDescent="0.3">
      <c r="A8" s="11"/>
      <c r="B8" s="76"/>
      <c r="C8" s="76"/>
      <c r="D8" s="77"/>
      <c r="E8" s="17"/>
    </row>
    <row r="9" spans="1:5" ht="18.75" customHeight="1" thickBot="1" x14ac:dyDescent="0.3">
      <c r="A9" s="13"/>
      <c r="B9" s="82"/>
      <c r="C9" s="150"/>
      <c r="D9" s="75"/>
      <c r="E9" s="17"/>
    </row>
    <row r="10" spans="1:5" ht="18.75" customHeight="1" thickTop="1" thickBot="1" x14ac:dyDescent="0.3">
      <c r="A10" s="22" t="s">
        <v>261</v>
      </c>
      <c r="B10" s="82"/>
      <c r="C10" s="151"/>
      <c r="D10" s="75"/>
      <c r="E10" s="17"/>
    </row>
    <row r="11" spans="1:5" ht="18.75" customHeight="1" thickTop="1" thickBot="1" x14ac:dyDescent="0.3">
      <c r="A11" s="11"/>
      <c r="B11" s="76"/>
      <c r="C11" s="76"/>
      <c r="D11" s="77"/>
      <c r="E11" s="17"/>
    </row>
    <row r="12" spans="1:5" ht="18.75" customHeight="1" thickBot="1" x14ac:dyDescent="0.3">
      <c r="A12" s="11"/>
      <c r="B12" s="76"/>
      <c r="C12" s="76"/>
      <c r="D12" s="77"/>
      <c r="E12" s="17"/>
    </row>
    <row r="13" spans="1:5" ht="18.75" customHeight="1" thickBot="1" x14ac:dyDescent="0.3">
      <c r="A13" s="11"/>
      <c r="B13" s="76"/>
      <c r="C13" s="76"/>
      <c r="D13" s="77"/>
      <c r="E13" s="17"/>
    </row>
    <row r="14" spans="1:5" ht="18.75" customHeight="1" thickBot="1" x14ac:dyDescent="0.3">
      <c r="A14" s="22"/>
      <c r="B14" s="82"/>
      <c r="C14" s="82"/>
      <c r="D14" s="75"/>
      <c r="E14" s="17"/>
    </row>
    <row r="15" spans="1:5" ht="15.75" thickTop="1" x14ac:dyDescent="0.25">
      <c r="A15" s="17"/>
      <c r="B15" s="17"/>
      <c r="C15" s="17"/>
      <c r="D15" s="17"/>
      <c r="E15" s="17"/>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x14ac:dyDescent="0.25">
      <c r="A2" s="17"/>
      <c r="B2" s="17"/>
      <c r="C2" s="17"/>
      <c r="D2" s="17"/>
      <c r="E2" s="17"/>
    </row>
    <row r="3" spans="1:5" ht="15.75" thickBot="1" x14ac:dyDescent="0.3">
      <c r="A3" s="17" t="s">
        <v>15</v>
      </c>
      <c r="B3" s="17"/>
      <c r="C3" s="17"/>
      <c r="D3" s="17"/>
      <c r="E3" s="17"/>
    </row>
    <row r="4" spans="1:5" ht="28.5" customHeight="1" thickTop="1" thickBot="1" x14ac:dyDescent="0.3">
      <c r="A4" s="1034" t="s">
        <v>131</v>
      </c>
      <c r="B4" s="1013" t="s">
        <v>2</v>
      </c>
      <c r="C4" s="1014"/>
      <c r="D4" s="1013" t="s">
        <v>3</v>
      </c>
      <c r="E4" s="1014"/>
    </row>
    <row r="5" spans="1:5" ht="17.25" customHeight="1" thickTop="1" thickBot="1" x14ac:dyDescent="0.3">
      <c r="A5" s="1035"/>
      <c r="B5" s="1013" t="s">
        <v>262</v>
      </c>
      <c r="C5" s="1014"/>
      <c r="D5" s="1013" t="s">
        <v>262</v>
      </c>
      <c r="E5" s="1014"/>
    </row>
    <row r="6" spans="1:5" ht="24" thickTop="1" thickBot="1" x14ac:dyDescent="0.3">
      <c r="A6" s="1036"/>
      <c r="B6" s="18" t="s">
        <v>263</v>
      </c>
      <c r="C6" s="18" t="s">
        <v>264</v>
      </c>
      <c r="D6" s="18" t="s">
        <v>263</v>
      </c>
      <c r="E6" s="18" t="s">
        <v>264</v>
      </c>
    </row>
    <row r="7" spans="1:5" ht="35.25" thickTop="1" thickBot="1" x14ac:dyDescent="0.3">
      <c r="A7" s="22" t="s">
        <v>260</v>
      </c>
      <c r="B7" s="55"/>
      <c r="C7" s="55"/>
      <c r="D7" s="57"/>
      <c r="E7" s="57"/>
    </row>
    <row r="8" spans="1:5" ht="18.75" customHeight="1" thickTop="1" thickBot="1" x14ac:dyDescent="0.3">
      <c r="A8" s="11"/>
      <c r="B8" s="76"/>
      <c r="C8" s="76"/>
      <c r="D8" s="77"/>
      <c r="E8" s="77"/>
    </row>
    <row r="9" spans="1:5" ht="18.75" customHeight="1" thickBot="1" x14ac:dyDescent="0.3">
      <c r="A9" s="11"/>
      <c r="B9" s="76"/>
      <c r="C9" s="76"/>
      <c r="D9" s="77"/>
      <c r="E9" s="77"/>
    </row>
    <row r="10" spans="1:5" ht="18.75" customHeight="1" thickBot="1" x14ac:dyDescent="0.3">
      <c r="A10" s="11"/>
      <c r="B10" s="76"/>
      <c r="C10" s="76"/>
      <c r="D10" s="77"/>
      <c r="E10" s="77"/>
    </row>
    <row r="11" spans="1:5" ht="18.75" customHeight="1" thickBot="1" x14ac:dyDescent="0.3">
      <c r="A11" s="13"/>
      <c r="B11" s="82"/>
      <c r="C11" s="150"/>
      <c r="D11" s="75"/>
      <c r="E11" s="75"/>
    </row>
    <row r="12" spans="1:5" ht="24" thickTop="1" thickBot="1" x14ac:dyDescent="0.3">
      <c r="A12" s="22" t="s">
        <v>261</v>
      </c>
      <c r="B12" s="82"/>
      <c r="C12" s="151"/>
      <c r="D12" s="75"/>
      <c r="E12" s="75"/>
    </row>
    <row r="13" spans="1:5" ht="18.75" customHeight="1" thickTop="1" thickBot="1" x14ac:dyDescent="0.3">
      <c r="A13" s="11"/>
      <c r="B13" s="76"/>
      <c r="C13" s="76"/>
      <c r="D13" s="77"/>
      <c r="E13" s="77"/>
    </row>
    <row r="14" spans="1:5" ht="18.75" customHeight="1" thickBot="1" x14ac:dyDescent="0.3">
      <c r="A14" s="11"/>
      <c r="B14" s="76"/>
      <c r="C14" s="76"/>
      <c r="D14" s="77"/>
      <c r="E14" s="77"/>
    </row>
    <row r="15" spans="1:5" ht="18.75" customHeight="1" thickBot="1" x14ac:dyDescent="0.3">
      <c r="A15" s="11"/>
      <c r="B15" s="76"/>
      <c r="C15" s="76"/>
      <c r="D15" s="77"/>
      <c r="E15" s="77"/>
    </row>
    <row r="16" spans="1:5" ht="18.75" customHeight="1" thickBot="1" x14ac:dyDescent="0.3">
      <c r="A16" s="22"/>
      <c r="B16" s="82"/>
      <c r="C16" s="82"/>
      <c r="D16" s="75"/>
      <c r="E16" s="75"/>
    </row>
    <row r="17" spans="1:5" ht="15.75" thickTop="1" x14ac:dyDescent="0.25">
      <c r="A17" s="17"/>
      <c r="B17" s="17"/>
      <c r="C17" s="17"/>
      <c r="D17" s="17"/>
      <c r="E17" s="17"/>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294"/>
    <col min="11" max="11" width="9.140625" style="561" customWidth="1" outlineLevel="1"/>
    <col min="12" max="17" width="9.140625" style="562" customWidth="1" outlineLevel="1"/>
    <col min="18" max="18" width="18.28515625" style="574" customWidth="1"/>
    <col min="19" max="19" width="9.140625" style="590"/>
    <col min="20" max="20" width="9.140625" style="562" customWidth="1" outlineLevel="1"/>
    <col min="21" max="26" width="9.140625" style="15" customWidth="1" outlineLevel="1"/>
    <col min="27" max="27" width="26.85546875" style="574" customWidth="1"/>
    <col min="28" max="28" width="9.140625" style="574"/>
    <col min="29" max="29" width="9.140625" style="561" customWidth="1" outlineLevel="1"/>
    <col min="30" max="35" width="9.140625" style="15" customWidth="1" outlineLevel="1"/>
    <col min="36" max="36" width="26.7109375" style="574" customWidth="1"/>
  </cols>
  <sheetData>
    <row r="1" spans="1:36" ht="16.5" x14ac:dyDescent="0.3">
      <c r="A1" s="1" t="s">
        <v>19</v>
      </c>
      <c r="K1" s="1015" t="s">
        <v>946</v>
      </c>
      <c r="L1" s="1016"/>
      <c r="M1" s="1016"/>
      <c r="N1" s="1016"/>
      <c r="O1" s="1016"/>
      <c r="P1" s="1016"/>
      <c r="Q1" s="1016"/>
      <c r="R1" s="1017"/>
      <c r="T1" s="1015" t="s">
        <v>947</v>
      </c>
      <c r="U1" s="1016"/>
      <c r="V1" s="1016"/>
      <c r="W1" s="1016"/>
      <c r="X1" s="1016"/>
      <c r="Y1" s="1016"/>
      <c r="Z1" s="1016"/>
      <c r="AA1" s="1017"/>
      <c r="AC1" s="1015" t="s">
        <v>948</v>
      </c>
      <c r="AD1" s="1016"/>
      <c r="AE1" s="1016"/>
      <c r="AF1" s="1016"/>
      <c r="AG1" s="1016"/>
      <c r="AH1" s="1016"/>
      <c r="AI1" s="1016"/>
      <c r="AJ1" s="1017"/>
    </row>
    <row r="2" spans="1:36" ht="17.25" thickBot="1" x14ac:dyDescent="0.35">
      <c r="A2" s="2" t="s">
        <v>8</v>
      </c>
    </row>
    <row r="3" spans="1:36" ht="15" customHeight="1" thickTop="1" thickBot="1" x14ac:dyDescent="0.3">
      <c r="A3" s="1011" t="s">
        <v>20</v>
      </c>
      <c r="B3" s="1013" t="s">
        <v>2</v>
      </c>
      <c r="C3" s="1019"/>
      <c r="D3" s="1019"/>
      <c r="E3" s="1019"/>
      <c r="F3" s="1019"/>
      <c r="G3" s="1019"/>
      <c r="H3" s="1019"/>
      <c r="I3" s="1014"/>
    </row>
    <row r="4" spans="1:36" ht="35.25" customHeight="1" thickTop="1" thickBot="1" x14ac:dyDescent="0.3">
      <c r="A4" s="1018"/>
      <c r="B4" s="37" t="s">
        <v>405</v>
      </c>
      <c r="C4" s="8" t="s">
        <v>21</v>
      </c>
      <c r="D4" s="8" t="s">
        <v>406</v>
      </c>
      <c r="E4" s="7" t="s">
        <v>22</v>
      </c>
      <c r="F4" s="37" t="s">
        <v>23</v>
      </c>
      <c r="G4" s="8" t="s">
        <v>407</v>
      </c>
      <c r="H4" s="8" t="s">
        <v>24</v>
      </c>
      <c r="I4" s="8" t="s">
        <v>14</v>
      </c>
      <c r="J4" s="339"/>
      <c r="K4" s="56" t="s">
        <v>405</v>
      </c>
      <c r="L4" s="638" t="s">
        <v>21</v>
      </c>
      <c r="M4" s="638" t="s">
        <v>406</v>
      </c>
      <c r="N4" s="56" t="s">
        <v>22</v>
      </c>
      <c r="O4" s="638" t="s">
        <v>23</v>
      </c>
      <c r="P4" s="638" t="s">
        <v>407</v>
      </c>
      <c r="Q4" s="638" t="s">
        <v>24</v>
      </c>
      <c r="R4" s="638" t="s">
        <v>14</v>
      </c>
      <c r="S4" s="562"/>
      <c r="T4" s="56" t="s">
        <v>405</v>
      </c>
      <c r="U4" s="638" t="s">
        <v>21</v>
      </c>
      <c r="V4" s="638" t="s">
        <v>406</v>
      </c>
      <c r="W4" s="56" t="s">
        <v>22</v>
      </c>
      <c r="X4" s="638" t="s">
        <v>23</v>
      </c>
      <c r="Y4" s="638" t="s">
        <v>407</v>
      </c>
      <c r="Z4" s="638" t="s">
        <v>24</v>
      </c>
      <c r="AA4" s="638" t="s">
        <v>14</v>
      </c>
      <c r="AB4" s="562"/>
      <c r="AC4" s="56" t="s">
        <v>405</v>
      </c>
      <c r="AD4" s="638" t="s">
        <v>21</v>
      </c>
      <c r="AE4" s="638" t="s">
        <v>406</v>
      </c>
      <c r="AF4" s="56" t="s">
        <v>22</v>
      </c>
      <c r="AG4" s="638" t="s">
        <v>23</v>
      </c>
      <c r="AH4" s="638" t="s">
        <v>407</v>
      </c>
      <c r="AI4" s="638" t="s">
        <v>24</v>
      </c>
      <c r="AJ4" s="638" t="s">
        <v>14</v>
      </c>
    </row>
    <row r="5" spans="1:36" ht="15" customHeight="1" thickTop="1" thickBot="1" x14ac:dyDescent="0.3">
      <c r="A5" s="38" t="s">
        <v>25</v>
      </c>
      <c r="B5" s="39"/>
      <c r="C5" s="39"/>
      <c r="D5" s="39"/>
      <c r="E5" s="39"/>
      <c r="F5" s="39"/>
      <c r="G5" s="39"/>
      <c r="H5" s="39"/>
      <c r="I5" s="40"/>
    </row>
    <row r="6" spans="1:36" ht="15" customHeight="1" thickTop="1" thickBot="1" x14ac:dyDescent="0.3">
      <c r="A6" s="41" t="s">
        <v>26</v>
      </c>
      <c r="B6" s="19"/>
      <c r="C6" s="19"/>
      <c r="D6" s="19"/>
      <c r="E6" s="19"/>
      <c r="F6" s="42"/>
      <c r="G6" s="19"/>
      <c r="H6" s="19"/>
      <c r="I6" s="12">
        <f>SUM(B6:H6)</f>
        <v>0</v>
      </c>
      <c r="R6" s="563">
        <f>SUM(B6:H6)-I6</f>
        <v>0</v>
      </c>
      <c r="T6" s="618">
        <f>B6-B35</f>
        <v>0</v>
      </c>
      <c r="U6" s="636">
        <f t="shared" ref="U6:AA6" si="0">C6-C35</f>
        <v>0</v>
      </c>
      <c r="V6" s="636">
        <f t="shared" si="0"/>
        <v>0</v>
      </c>
      <c r="W6" s="636">
        <f t="shared" si="0"/>
        <v>0</v>
      </c>
      <c r="X6" s="636">
        <f t="shared" si="0"/>
        <v>0</v>
      </c>
      <c r="Y6" s="636">
        <f t="shared" si="0"/>
        <v>0</v>
      </c>
      <c r="Z6" s="636">
        <f t="shared" si="0"/>
        <v>0</v>
      </c>
      <c r="AA6" s="563">
        <f t="shared" si="0"/>
        <v>0</v>
      </c>
    </row>
    <row r="7" spans="1:36" ht="15" customHeight="1" thickBot="1" x14ac:dyDescent="0.3">
      <c r="A7" s="11" t="s">
        <v>27</v>
      </c>
      <c r="B7" s="19"/>
      <c r="C7" s="19"/>
      <c r="D7" s="19"/>
      <c r="E7" s="19"/>
      <c r="F7" s="43"/>
      <c r="G7" s="19"/>
      <c r="H7" s="19"/>
      <c r="I7" s="12">
        <f>SUM(B7:H7)</f>
        <v>0</v>
      </c>
      <c r="R7" s="563">
        <f t="shared" ref="R7:R22" si="1">SUM(B7:H7)-I7</f>
        <v>0</v>
      </c>
    </row>
    <row r="8" spans="1:36" ht="15" customHeight="1" thickBot="1" x14ac:dyDescent="0.3">
      <c r="A8" s="11" t="s">
        <v>28</v>
      </c>
      <c r="B8" s="19"/>
      <c r="C8" s="19"/>
      <c r="D8" s="19"/>
      <c r="E8" s="19"/>
      <c r="F8" s="43"/>
      <c r="G8" s="19"/>
      <c r="H8" s="19"/>
      <c r="I8" s="12">
        <f t="shared" ref="I8:I9" si="2">SUM(B8:H8)</f>
        <v>0</v>
      </c>
      <c r="R8" s="563">
        <f t="shared" si="1"/>
        <v>0</v>
      </c>
    </row>
    <row r="9" spans="1:36" ht="15" customHeight="1" thickBot="1" x14ac:dyDescent="0.3">
      <c r="A9" s="11" t="s">
        <v>29</v>
      </c>
      <c r="B9" s="19"/>
      <c r="C9" s="19"/>
      <c r="D9" s="19"/>
      <c r="E9" s="19"/>
      <c r="F9" s="43"/>
      <c r="G9" s="19"/>
      <c r="H9" s="19"/>
      <c r="I9" s="12">
        <f t="shared" si="2"/>
        <v>0</v>
      </c>
      <c r="R9" s="563">
        <f t="shared" si="1"/>
        <v>0</v>
      </c>
    </row>
    <row r="10" spans="1:36"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14">
        <f>I6+I7-I8+I9</f>
        <v>0</v>
      </c>
      <c r="K10" s="576">
        <f>B6+B7-B8+B9-B10</f>
        <v>0</v>
      </c>
      <c r="L10" s="618">
        <f t="shared" ref="L10:R10" si="4">C6+C7-C8+C9-C10</f>
        <v>0</v>
      </c>
      <c r="M10" s="618">
        <f t="shared" si="4"/>
        <v>0</v>
      </c>
      <c r="N10" s="618">
        <f t="shared" si="4"/>
        <v>0</v>
      </c>
      <c r="O10" s="618">
        <f t="shared" si="4"/>
        <v>0</v>
      </c>
      <c r="P10" s="618">
        <f t="shared" si="4"/>
        <v>0</v>
      </c>
      <c r="Q10" s="618">
        <f t="shared" si="4"/>
        <v>0</v>
      </c>
      <c r="R10" s="618">
        <f t="shared" si="4"/>
        <v>0</v>
      </c>
      <c r="AC10" s="576">
        <f>B10-'BS old'!$D$13</f>
        <v>0</v>
      </c>
      <c r="AD10" s="636">
        <f>C10-'BS old'!$D$14</f>
        <v>0</v>
      </c>
      <c r="AE10" s="636">
        <f>D10-'BS old'!$D$15</f>
        <v>0</v>
      </c>
      <c r="AF10" s="636">
        <f>E10-'BS old'!$D$16</f>
        <v>0</v>
      </c>
      <c r="AG10" s="636">
        <f>F10-'BS old'!$D$17</f>
        <v>0</v>
      </c>
      <c r="AH10" s="636">
        <f>G10-'BS old'!$D$18</f>
        <v>0</v>
      </c>
      <c r="AI10" s="636">
        <f>H10-'BS old'!$D$19</f>
        <v>0</v>
      </c>
      <c r="AJ10" s="563">
        <f>I10-'BS old'!$D$12</f>
        <v>0</v>
      </c>
    </row>
    <row r="11" spans="1:36" ht="15" customHeight="1" thickTop="1" thickBot="1" x14ac:dyDescent="0.3">
      <c r="A11" s="38" t="s">
        <v>31</v>
      </c>
      <c r="B11" s="39"/>
      <c r="C11" s="39"/>
      <c r="D11" s="39"/>
      <c r="E11" s="39"/>
      <c r="F11" s="39"/>
      <c r="G11" s="39"/>
      <c r="H11" s="39"/>
      <c r="I11" s="40"/>
      <c r="R11" s="563"/>
    </row>
    <row r="12" spans="1:36" ht="15" customHeight="1" thickTop="1" thickBot="1" x14ac:dyDescent="0.3">
      <c r="A12" s="41" t="s">
        <v>32</v>
      </c>
      <c r="B12" s="19"/>
      <c r="C12" s="19"/>
      <c r="D12" s="19"/>
      <c r="E12" s="19"/>
      <c r="F12" s="19"/>
      <c r="G12" s="19"/>
      <c r="H12" s="19"/>
      <c r="I12" s="12">
        <f>SUM(B12:H12)</f>
        <v>0</v>
      </c>
      <c r="R12" s="563">
        <f t="shared" si="1"/>
        <v>0</v>
      </c>
      <c r="T12" s="618">
        <f>B12-B40</f>
        <v>0</v>
      </c>
      <c r="U12" s="636">
        <f t="shared" ref="U12:AA12" si="5">C12-C40</f>
        <v>0</v>
      </c>
      <c r="V12" s="636">
        <f t="shared" si="5"/>
        <v>0</v>
      </c>
      <c r="W12" s="636">
        <f t="shared" si="5"/>
        <v>0</v>
      </c>
      <c r="X12" s="636">
        <f t="shared" si="5"/>
        <v>0</v>
      </c>
      <c r="Y12" s="636">
        <f t="shared" si="5"/>
        <v>0</v>
      </c>
      <c r="Z12" s="636">
        <f t="shared" si="5"/>
        <v>0</v>
      </c>
      <c r="AA12" s="563">
        <f t="shared" si="5"/>
        <v>0</v>
      </c>
    </row>
    <row r="13" spans="1:36" ht="15" customHeight="1" thickBot="1" x14ac:dyDescent="0.3">
      <c r="A13" s="11" t="s">
        <v>27</v>
      </c>
      <c r="B13" s="19"/>
      <c r="C13" s="19"/>
      <c r="D13" s="19"/>
      <c r="E13" s="19"/>
      <c r="F13" s="19"/>
      <c r="G13" s="19"/>
      <c r="H13" s="19"/>
      <c r="I13" s="12">
        <f t="shared" ref="I13:I14" si="6">SUM(B13:H13)</f>
        <v>0</v>
      </c>
      <c r="R13" s="563">
        <f t="shared" si="1"/>
        <v>0</v>
      </c>
    </row>
    <row r="14" spans="1:36" ht="15" customHeight="1" thickBot="1" x14ac:dyDescent="0.3">
      <c r="A14" s="11" t="s">
        <v>28</v>
      </c>
      <c r="B14" s="19"/>
      <c r="C14" s="19"/>
      <c r="D14" s="19"/>
      <c r="E14" s="19"/>
      <c r="F14" s="19"/>
      <c r="G14" s="19"/>
      <c r="H14" s="19"/>
      <c r="I14" s="12">
        <f t="shared" si="6"/>
        <v>0</v>
      </c>
      <c r="R14" s="563">
        <f t="shared" si="1"/>
        <v>0</v>
      </c>
      <c r="AC14" s="637" t="s">
        <v>949</v>
      </c>
    </row>
    <row r="15" spans="1:36" ht="15" customHeight="1" thickBot="1" x14ac:dyDescent="0.3">
      <c r="A15" s="22" t="s">
        <v>30</v>
      </c>
      <c r="B15" s="23">
        <f>B12+B13-B14</f>
        <v>0</v>
      </c>
      <c r="C15" s="23">
        <f>C12+C13-C14</f>
        <v>0</v>
      </c>
      <c r="D15" s="23">
        <f t="shared" ref="D15:H15" si="7">D12+D13-D14</f>
        <v>0</v>
      </c>
      <c r="E15" s="23">
        <f t="shared" si="7"/>
        <v>0</v>
      </c>
      <c r="F15" s="23">
        <f t="shared" si="7"/>
        <v>0</v>
      </c>
      <c r="G15" s="23">
        <f t="shared" si="7"/>
        <v>0</v>
      </c>
      <c r="H15" s="23">
        <f t="shared" si="7"/>
        <v>0</v>
      </c>
      <c r="I15" s="14">
        <f>I12+I13-I14</f>
        <v>0</v>
      </c>
      <c r="K15" s="576">
        <f>B12+B13-B14-B15</f>
        <v>0</v>
      </c>
      <c r="L15" s="618">
        <f>C12+C13-C14-C15</f>
        <v>0</v>
      </c>
      <c r="M15" s="618">
        <f t="shared" ref="M15:R15" si="8">D12+D13-D14-D15</f>
        <v>0</v>
      </c>
      <c r="N15" s="618">
        <f t="shared" si="8"/>
        <v>0</v>
      </c>
      <c r="O15" s="618">
        <f t="shared" si="8"/>
        <v>0</v>
      </c>
      <c r="P15" s="618">
        <f t="shared" si="8"/>
        <v>0</v>
      </c>
      <c r="Q15" s="618">
        <f t="shared" si="8"/>
        <v>0</v>
      </c>
      <c r="R15" s="618">
        <f t="shared" si="8"/>
        <v>0</v>
      </c>
      <c r="AC15" s="576">
        <f>B15+B20-'BS old'!$E$13</f>
        <v>0</v>
      </c>
      <c r="AD15" s="636">
        <f>C15+C20-'BS old'!$E$14</f>
        <v>0</v>
      </c>
      <c r="AE15" s="636">
        <f>D15+D20-'BS old'!$E$15</f>
        <v>0</v>
      </c>
      <c r="AF15" s="636">
        <f>E15+E20-'BS old'!$E$16</f>
        <v>0</v>
      </c>
      <c r="AG15" s="636">
        <f>F15+F20-'BS old'!$E$17</f>
        <v>0</v>
      </c>
      <c r="AH15" s="636">
        <f>G15+G20-'BS old'!$E$18</f>
        <v>0</v>
      </c>
      <c r="AI15" s="636">
        <f>H15+H20-'BS old'!$E$19</f>
        <v>0</v>
      </c>
      <c r="AJ15" s="563">
        <f>I15+I20-'BS old'!$E$12</f>
        <v>0</v>
      </c>
    </row>
    <row r="16" spans="1:36" ht="15" customHeight="1" thickTop="1" thickBot="1" x14ac:dyDescent="0.3">
      <c r="A16" s="38" t="s">
        <v>33</v>
      </c>
      <c r="B16" s="39"/>
      <c r="C16" s="39"/>
      <c r="D16" s="39"/>
      <c r="E16" s="39"/>
      <c r="F16" s="39"/>
      <c r="G16" s="39"/>
      <c r="H16" s="39"/>
      <c r="I16" s="40"/>
      <c r="R16" s="563"/>
    </row>
    <row r="17" spans="1:36" ht="15" customHeight="1" thickTop="1" thickBot="1" x14ac:dyDescent="0.3">
      <c r="A17" s="41" t="s">
        <v>32</v>
      </c>
      <c r="B17" s="19"/>
      <c r="C17" s="19"/>
      <c r="D17" s="19"/>
      <c r="E17" s="19"/>
      <c r="F17" s="19"/>
      <c r="G17" s="19"/>
      <c r="H17" s="19"/>
      <c r="I17" s="12">
        <f>SUM(B17:H17)</f>
        <v>0</v>
      </c>
      <c r="R17" s="563">
        <f t="shared" si="1"/>
        <v>0</v>
      </c>
      <c r="T17" s="618">
        <f>B17-B45</f>
        <v>0</v>
      </c>
      <c r="U17" s="636">
        <f t="shared" ref="U17:AA17" si="9">C17-C45</f>
        <v>0</v>
      </c>
      <c r="V17" s="636">
        <f t="shared" si="9"/>
        <v>0</v>
      </c>
      <c r="W17" s="636">
        <f t="shared" si="9"/>
        <v>0</v>
      </c>
      <c r="X17" s="636">
        <f t="shared" si="9"/>
        <v>0</v>
      </c>
      <c r="Y17" s="636">
        <f t="shared" si="9"/>
        <v>0</v>
      </c>
      <c r="Z17" s="636">
        <f t="shared" si="9"/>
        <v>0</v>
      </c>
      <c r="AA17" s="563">
        <f t="shared" si="9"/>
        <v>0</v>
      </c>
    </row>
    <row r="18" spans="1:36" ht="15" customHeight="1" thickBot="1" x14ac:dyDescent="0.3">
      <c r="A18" s="11" t="s">
        <v>27</v>
      </c>
      <c r="B18" s="19"/>
      <c r="C18" s="19"/>
      <c r="D18" s="19"/>
      <c r="E18" s="19"/>
      <c r="F18" s="19"/>
      <c r="G18" s="19"/>
      <c r="H18" s="19"/>
      <c r="I18" s="12">
        <f t="shared" ref="I18:I19" si="10">SUM(B18:H18)</f>
        <v>0</v>
      </c>
      <c r="R18" s="563">
        <f t="shared" si="1"/>
        <v>0</v>
      </c>
    </row>
    <row r="19" spans="1:36" ht="15" customHeight="1" thickBot="1" x14ac:dyDescent="0.3">
      <c r="A19" s="11" t="s">
        <v>28</v>
      </c>
      <c r="B19" s="19"/>
      <c r="C19" s="19"/>
      <c r="D19" s="19"/>
      <c r="E19" s="19"/>
      <c r="F19" s="19"/>
      <c r="G19" s="19"/>
      <c r="H19" s="19"/>
      <c r="I19" s="12">
        <f t="shared" si="10"/>
        <v>0</v>
      </c>
      <c r="R19" s="563">
        <f t="shared" si="1"/>
        <v>0</v>
      </c>
    </row>
    <row r="20" spans="1:36" ht="15" customHeight="1" thickBot="1" x14ac:dyDescent="0.3">
      <c r="A20" s="22" t="s">
        <v>30</v>
      </c>
      <c r="B20" s="23">
        <f>B17+B18-B19</f>
        <v>0</v>
      </c>
      <c r="C20" s="23">
        <f>C17+C18-C19</f>
        <v>0</v>
      </c>
      <c r="D20" s="23">
        <f t="shared" ref="D20" si="11">D17+D18-D19</f>
        <v>0</v>
      </c>
      <c r="E20" s="23">
        <f t="shared" ref="E20" si="12">E17+E18-E19</f>
        <v>0</v>
      </c>
      <c r="F20" s="23">
        <f t="shared" ref="F20" si="13">F17+F18-F19</f>
        <v>0</v>
      </c>
      <c r="G20" s="23">
        <f t="shared" ref="G20" si="14">G17+G18-G19</f>
        <v>0</v>
      </c>
      <c r="H20" s="23">
        <f t="shared" ref="H20" si="15">H17+H18-H19</f>
        <v>0</v>
      </c>
      <c r="I20" s="14">
        <f>I17+I18-I19</f>
        <v>0</v>
      </c>
      <c r="K20" s="576">
        <f>B17+B18-B19-B20</f>
        <v>0</v>
      </c>
      <c r="L20" s="618">
        <f>C17+C18-C19-C20</f>
        <v>0</v>
      </c>
      <c r="M20" s="618">
        <f t="shared" ref="M20:R20" si="16">D17+D18-D19-D20</f>
        <v>0</v>
      </c>
      <c r="N20" s="618">
        <f t="shared" si="16"/>
        <v>0</v>
      </c>
      <c r="O20" s="618">
        <f t="shared" si="16"/>
        <v>0</v>
      </c>
      <c r="P20" s="618">
        <f t="shared" si="16"/>
        <v>0</v>
      </c>
      <c r="Q20" s="618">
        <f t="shared" si="16"/>
        <v>0</v>
      </c>
      <c r="R20" s="618">
        <f t="shared" si="16"/>
        <v>0</v>
      </c>
    </row>
    <row r="21" spans="1:36" ht="15" customHeight="1" thickTop="1" thickBot="1" x14ac:dyDescent="0.3">
      <c r="A21" s="38" t="s">
        <v>34</v>
      </c>
      <c r="B21" s="39"/>
      <c r="C21" s="39"/>
      <c r="D21" s="39"/>
      <c r="E21" s="39"/>
      <c r="F21" s="39"/>
      <c r="G21" s="39"/>
      <c r="H21" s="39"/>
      <c r="I21" s="40"/>
      <c r="R21" s="563"/>
    </row>
    <row r="22" spans="1:36" ht="15" customHeight="1" thickTop="1" thickBot="1" x14ac:dyDescent="0.3">
      <c r="A22" s="41" t="s">
        <v>32</v>
      </c>
      <c r="B22" s="19">
        <f>B6-B12-B17</f>
        <v>0</v>
      </c>
      <c r="C22" s="19">
        <f t="shared" ref="C22:I22" si="17">C6-C12-C17</f>
        <v>0</v>
      </c>
      <c r="D22" s="19">
        <f t="shared" si="17"/>
        <v>0</v>
      </c>
      <c r="E22" s="19">
        <f t="shared" si="17"/>
        <v>0</v>
      </c>
      <c r="F22" s="19">
        <f t="shared" si="17"/>
        <v>0</v>
      </c>
      <c r="G22" s="19">
        <f t="shared" si="17"/>
        <v>0</v>
      </c>
      <c r="H22" s="19">
        <f t="shared" si="17"/>
        <v>0</v>
      </c>
      <c r="I22" s="12">
        <f t="shared" si="17"/>
        <v>0</v>
      </c>
      <c r="K22" s="576">
        <f>B6-B12-B17-B22</f>
        <v>0</v>
      </c>
      <c r="L22" s="618">
        <f t="shared" ref="L22:N22" si="18">C6-C12-C17-C22</f>
        <v>0</v>
      </c>
      <c r="M22" s="618">
        <f t="shared" si="18"/>
        <v>0</v>
      </c>
      <c r="N22" s="618">
        <f t="shared" si="18"/>
        <v>0</v>
      </c>
      <c r="O22" s="618">
        <f>F6-F12-F17-F22</f>
        <v>0</v>
      </c>
      <c r="P22" s="618">
        <f t="shared" ref="P22:Q22" si="19">G6-G12-G17-G22</f>
        <v>0</v>
      </c>
      <c r="Q22" s="618">
        <f t="shared" si="19"/>
        <v>0</v>
      </c>
      <c r="R22" s="563">
        <f t="shared" si="1"/>
        <v>0</v>
      </c>
      <c r="T22" s="618">
        <f>B22-B48</f>
        <v>0</v>
      </c>
      <c r="U22" s="636">
        <f t="shared" ref="U22:AA22" si="20">C22-C48</f>
        <v>0</v>
      </c>
      <c r="V22" s="636">
        <f t="shared" si="20"/>
        <v>0</v>
      </c>
      <c r="W22" s="636">
        <f t="shared" si="20"/>
        <v>0</v>
      </c>
      <c r="X22" s="636">
        <f t="shared" si="20"/>
        <v>0</v>
      </c>
      <c r="Y22" s="636">
        <f t="shared" si="20"/>
        <v>0</v>
      </c>
      <c r="Z22" s="636">
        <f t="shared" si="20"/>
        <v>0</v>
      </c>
      <c r="AA22" s="563">
        <f t="shared" si="20"/>
        <v>0</v>
      </c>
    </row>
    <row r="23" spans="1:36" ht="15" customHeight="1" thickBot="1" x14ac:dyDescent="0.3">
      <c r="A23" s="22" t="s">
        <v>30</v>
      </c>
      <c r="B23" s="23">
        <f>B10-B15-B20</f>
        <v>0</v>
      </c>
      <c r="C23" s="23">
        <f t="shared" ref="C23:I23" si="21">C10-C15-C20</f>
        <v>0</v>
      </c>
      <c r="D23" s="23">
        <f t="shared" si="21"/>
        <v>0</v>
      </c>
      <c r="E23" s="23">
        <f t="shared" si="21"/>
        <v>0</v>
      </c>
      <c r="F23" s="23">
        <f t="shared" si="21"/>
        <v>0</v>
      </c>
      <c r="G23" s="23">
        <f t="shared" si="21"/>
        <v>0</v>
      </c>
      <c r="H23" s="23">
        <f t="shared" si="21"/>
        <v>0</v>
      </c>
      <c r="I23" s="14">
        <f t="shared" si="21"/>
        <v>0</v>
      </c>
      <c r="K23" s="576">
        <f>B10-B15-B20-B23</f>
        <v>0</v>
      </c>
      <c r="L23" s="618">
        <f t="shared" ref="L23:N23" si="22">C10-C15-C20-C23</f>
        <v>0</v>
      </c>
      <c r="M23" s="618">
        <f t="shared" si="22"/>
        <v>0</v>
      </c>
      <c r="N23" s="618">
        <f t="shared" si="22"/>
        <v>0</v>
      </c>
      <c r="O23" s="618">
        <f>F10-F15-F20-F23</f>
        <v>0</v>
      </c>
      <c r="P23" s="618">
        <f t="shared" ref="P23:Q23" si="23">G10-G15-G20-G23</f>
        <v>0</v>
      </c>
      <c r="Q23" s="618">
        <f t="shared" si="23"/>
        <v>0</v>
      </c>
      <c r="R23" s="563">
        <f>SUM(B23:H23)-I23</f>
        <v>0</v>
      </c>
      <c r="AC23" s="576">
        <f>B23-'BS old'!$F$13</f>
        <v>0</v>
      </c>
      <c r="AD23" s="636">
        <f>C23-'BS old'!$F$14</f>
        <v>0</v>
      </c>
      <c r="AE23" s="636">
        <f>D23-'BS old'!$F$15</f>
        <v>0</v>
      </c>
      <c r="AF23" s="636">
        <f>E23-'BS old'!$F$16</f>
        <v>0</v>
      </c>
      <c r="AG23" s="636">
        <f>F23-'BS old'!$F$17</f>
        <v>0</v>
      </c>
      <c r="AH23" s="636">
        <f>G23-'BS old'!$F$18</f>
        <v>0</v>
      </c>
      <c r="AI23" s="636">
        <f>H23-'BS old'!$F$19</f>
        <v>0</v>
      </c>
      <c r="AJ23" s="563">
        <f>I23-'BS old'!$F$12</f>
        <v>0</v>
      </c>
    </row>
    <row r="24" spans="1:36" ht="15.75" thickTop="1" x14ac:dyDescent="0.25">
      <c r="A24" s="45"/>
      <c r="B24" s="45"/>
      <c r="C24" s="45"/>
      <c r="D24" s="45"/>
      <c r="E24" s="45"/>
      <c r="F24" s="45"/>
      <c r="G24" s="45"/>
      <c r="H24" s="45"/>
      <c r="I24" s="45"/>
    </row>
    <row r="25" spans="1:36" x14ac:dyDescent="0.25">
      <c r="A25" s="46"/>
      <c r="B25" s="17"/>
      <c r="C25" s="17"/>
      <c r="D25" s="17"/>
      <c r="E25" s="17"/>
      <c r="F25" s="17"/>
      <c r="G25" s="17"/>
      <c r="H25" s="17"/>
      <c r="I25" s="17"/>
    </row>
    <row r="26" spans="1:36" x14ac:dyDescent="0.25">
      <c r="A26" s="46" t="s">
        <v>15</v>
      </c>
      <c r="B26" s="17"/>
      <c r="C26" s="17"/>
      <c r="D26" s="17"/>
      <c r="E26" s="17"/>
      <c r="F26" s="17"/>
      <c r="G26" s="17"/>
      <c r="H26" s="17"/>
      <c r="I26" s="17"/>
    </row>
    <row r="27" spans="1:36" ht="15.75" thickBot="1" x14ac:dyDescent="0.3">
      <c r="A27" s="45"/>
      <c r="B27" s="45"/>
      <c r="C27" s="45"/>
      <c r="D27" s="45"/>
      <c r="E27" s="45"/>
      <c r="F27" s="45"/>
      <c r="G27" s="45"/>
      <c r="H27" s="45"/>
      <c r="I27" s="17"/>
    </row>
    <row r="28" spans="1:36" ht="15" customHeight="1" thickTop="1" thickBot="1" x14ac:dyDescent="0.3">
      <c r="A28" s="1011" t="s">
        <v>20</v>
      </c>
      <c r="B28" s="1013" t="s">
        <v>3</v>
      </c>
      <c r="C28" s="1019"/>
      <c r="D28" s="1019"/>
      <c r="E28" s="1019"/>
      <c r="F28" s="1019"/>
      <c r="G28" s="1019"/>
      <c r="H28" s="1019"/>
      <c r="I28" s="1014"/>
    </row>
    <row r="29" spans="1:36" ht="35.25" thickTop="1" thickBot="1" x14ac:dyDescent="0.3">
      <c r="A29" s="1018"/>
      <c r="B29" s="37" t="s">
        <v>405</v>
      </c>
      <c r="C29" s="8" t="s">
        <v>21</v>
      </c>
      <c r="D29" s="8" t="s">
        <v>406</v>
      </c>
      <c r="E29" s="7" t="s">
        <v>22</v>
      </c>
      <c r="F29" s="37" t="s">
        <v>23</v>
      </c>
      <c r="G29" s="8" t="s">
        <v>407</v>
      </c>
      <c r="H29" s="8" t="s">
        <v>24</v>
      </c>
      <c r="I29" s="8" t="s">
        <v>14</v>
      </c>
    </row>
    <row r="30" spans="1:36" ht="15" customHeight="1" thickTop="1" thickBot="1" x14ac:dyDescent="0.3">
      <c r="A30" s="38" t="s">
        <v>25</v>
      </c>
      <c r="B30" s="39"/>
      <c r="C30" s="39"/>
      <c r="D30" s="39"/>
      <c r="E30" s="39"/>
      <c r="F30" s="39"/>
      <c r="G30" s="39"/>
      <c r="H30" s="39"/>
      <c r="I30" s="40"/>
    </row>
    <row r="31" spans="1:36" ht="15" customHeight="1" thickTop="1" thickBot="1" x14ac:dyDescent="0.3">
      <c r="A31" s="41" t="s">
        <v>26</v>
      </c>
      <c r="B31" s="19"/>
      <c r="C31" s="19"/>
      <c r="D31" s="19"/>
      <c r="E31" s="19"/>
      <c r="F31" s="42"/>
      <c r="G31" s="19"/>
      <c r="H31" s="19"/>
      <c r="I31" s="12">
        <f>SUM(B31:H31)</f>
        <v>0</v>
      </c>
      <c r="R31" s="563">
        <f>SUM(B31:H31)-I31</f>
        <v>0</v>
      </c>
    </row>
    <row r="32" spans="1:36" ht="15" customHeight="1" thickBot="1" x14ac:dyDescent="0.3">
      <c r="A32" s="11" t="s">
        <v>27</v>
      </c>
      <c r="B32" s="19"/>
      <c r="C32" s="19"/>
      <c r="D32" s="19"/>
      <c r="E32" s="19"/>
      <c r="F32" s="43"/>
      <c r="G32" s="19"/>
      <c r="H32" s="19"/>
      <c r="I32" s="12">
        <f t="shared" ref="I32:I34" si="24">SUM(B32:H32)</f>
        <v>0</v>
      </c>
      <c r="R32" s="563">
        <f t="shared" ref="R32:R34" si="25">SUM(B32:H32)-I32</f>
        <v>0</v>
      </c>
    </row>
    <row r="33" spans="1:37" ht="15" customHeight="1" thickBot="1" x14ac:dyDescent="0.3">
      <c r="A33" s="11" t="s">
        <v>28</v>
      </c>
      <c r="B33" s="19"/>
      <c r="C33" s="19"/>
      <c r="D33" s="19"/>
      <c r="E33" s="19"/>
      <c r="F33" s="43"/>
      <c r="G33" s="19"/>
      <c r="H33" s="19"/>
      <c r="I33" s="12">
        <f t="shared" si="24"/>
        <v>0</v>
      </c>
      <c r="R33" s="563">
        <f t="shared" si="25"/>
        <v>0</v>
      </c>
    </row>
    <row r="34" spans="1:37" ht="15" customHeight="1" thickBot="1" x14ac:dyDescent="0.3">
      <c r="A34" s="11" t="s">
        <v>29</v>
      </c>
      <c r="B34" s="19"/>
      <c r="C34" s="19"/>
      <c r="D34" s="19"/>
      <c r="E34" s="19"/>
      <c r="F34" s="43"/>
      <c r="G34" s="19"/>
      <c r="H34" s="19"/>
      <c r="I34" s="12">
        <f t="shared" si="24"/>
        <v>0</v>
      </c>
      <c r="R34" s="563">
        <f t="shared" si="25"/>
        <v>0</v>
      </c>
    </row>
    <row r="35" spans="1:37" ht="15" customHeight="1" thickBot="1" x14ac:dyDescent="0.3">
      <c r="A35" s="22" t="s">
        <v>30</v>
      </c>
      <c r="B35" s="23">
        <f>B31+B32-B33+B34</f>
        <v>0</v>
      </c>
      <c r="C35" s="23">
        <f>C31+C32-C33+C34</f>
        <v>0</v>
      </c>
      <c r="D35" s="23">
        <f>D31+D32-D33+D34</f>
        <v>0</v>
      </c>
      <c r="E35" s="23">
        <f t="shared" ref="E35:H35" si="26">E31+E32-E33+E34</f>
        <v>0</v>
      </c>
      <c r="F35" s="23">
        <f t="shared" si="26"/>
        <v>0</v>
      </c>
      <c r="G35" s="23">
        <f t="shared" si="26"/>
        <v>0</v>
      </c>
      <c r="H35" s="23">
        <f t="shared" si="26"/>
        <v>0</v>
      </c>
      <c r="I35" s="14">
        <f>I31+I32-I33+I34</f>
        <v>0</v>
      </c>
      <c r="K35" s="576">
        <f>B31+B32-B33+B34-B35</f>
        <v>0</v>
      </c>
      <c r="L35" s="618">
        <f t="shared" ref="L35:R35" si="27">C31+C32-C33+C34-C35</f>
        <v>0</v>
      </c>
      <c r="M35" s="618">
        <f t="shared" si="27"/>
        <v>0</v>
      </c>
      <c r="N35" s="618">
        <f t="shared" si="27"/>
        <v>0</v>
      </c>
      <c r="O35" s="618">
        <f t="shared" si="27"/>
        <v>0</v>
      </c>
      <c r="P35" s="618">
        <f t="shared" si="27"/>
        <v>0</v>
      </c>
      <c r="Q35" s="618">
        <f t="shared" si="27"/>
        <v>0</v>
      </c>
      <c r="R35" s="618">
        <f t="shared" si="27"/>
        <v>0</v>
      </c>
    </row>
    <row r="36" spans="1:37" ht="15" customHeight="1" thickTop="1" thickBot="1" x14ac:dyDescent="0.3">
      <c r="A36" s="38" t="s">
        <v>31</v>
      </c>
      <c r="B36" s="39"/>
      <c r="C36" s="39"/>
      <c r="D36" s="39"/>
      <c r="E36" s="39"/>
      <c r="F36" s="39"/>
      <c r="G36" s="39"/>
      <c r="H36" s="39"/>
      <c r="I36" s="40"/>
      <c r="R36" s="563"/>
    </row>
    <row r="37" spans="1:37" ht="15" customHeight="1" thickTop="1" thickBot="1" x14ac:dyDescent="0.3">
      <c r="A37" s="41" t="s">
        <v>32</v>
      </c>
      <c r="B37" s="19"/>
      <c r="C37" s="19"/>
      <c r="D37" s="19"/>
      <c r="E37" s="19"/>
      <c r="F37" s="19"/>
      <c r="G37" s="19"/>
      <c r="H37" s="19"/>
      <c r="I37" s="12">
        <f>SUM(B37:H37)</f>
        <v>0</v>
      </c>
      <c r="R37" s="563">
        <f t="shared" ref="R37:R39" si="28">SUM(B37:H37)-I37</f>
        <v>0</v>
      </c>
    </row>
    <row r="38" spans="1:37" ht="15" customHeight="1" thickBot="1" x14ac:dyDescent="0.3">
      <c r="A38" s="11" t="s">
        <v>27</v>
      </c>
      <c r="B38" s="19"/>
      <c r="C38" s="19"/>
      <c r="D38" s="19"/>
      <c r="E38" s="19"/>
      <c r="F38" s="19"/>
      <c r="G38" s="19"/>
      <c r="H38" s="19"/>
      <c r="I38" s="12">
        <f t="shared" ref="I38:I39" si="29">SUM(B38:H38)</f>
        <v>0</v>
      </c>
      <c r="R38" s="563">
        <f t="shared" si="28"/>
        <v>0</v>
      </c>
    </row>
    <row r="39" spans="1:37" ht="15" customHeight="1" thickBot="1" x14ac:dyDescent="0.3">
      <c r="A39" s="11" t="s">
        <v>28</v>
      </c>
      <c r="B39" s="19"/>
      <c r="C39" s="19"/>
      <c r="D39" s="19"/>
      <c r="E39" s="19"/>
      <c r="F39" s="19"/>
      <c r="G39" s="19"/>
      <c r="H39" s="19"/>
      <c r="I39" s="12">
        <f t="shared" si="29"/>
        <v>0</v>
      </c>
      <c r="R39" s="563">
        <f t="shared" si="28"/>
        <v>0</v>
      </c>
    </row>
    <row r="40" spans="1:37" ht="15" customHeight="1" thickBot="1" x14ac:dyDescent="0.3">
      <c r="A40" s="22" t="s">
        <v>30</v>
      </c>
      <c r="B40" s="23">
        <f>B37+B38-B39</f>
        <v>0</v>
      </c>
      <c r="C40" s="23">
        <f>C37+C38-C39</f>
        <v>0</v>
      </c>
      <c r="D40" s="23">
        <f t="shared" ref="D40:H40" si="30">D37+D38-D39</f>
        <v>0</v>
      </c>
      <c r="E40" s="23">
        <f t="shared" si="30"/>
        <v>0</v>
      </c>
      <c r="F40" s="23">
        <f t="shared" si="30"/>
        <v>0</v>
      </c>
      <c r="G40" s="23">
        <f t="shared" si="30"/>
        <v>0</v>
      </c>
      <c r="H40" s="23">
        <f t="shared" si="30"/>
        <v>0</v>
      </c>
      <c r="I40" s="14">
        <f>I37+I38-I39</f>
        <v>0</v>
      </c>
      <c r="K40" s="576">
        <f>B37+B38-B39-B40</f>
        <v>0</v>
      </c>
      <c r="L40" s="618">
        <f>C37+C38-C39-C40</f>
        <v>0</v>
      </c>
      <c r="M40" s="618">
        <f t="shared" ref="M40:R40" si="31">D37+D38-D39-D40</f>
        <v>0</v>
      </c>
      <c r="N40" s="618">
        <f t="shared" si="31"/>
        <v>0</v>
      </c>
      <c r="O40" s="618">
        <f t="shared" si="31"/>
        <v>0</v>
      </c>
      <c r="P40" s="618">
        <f t="shared" si="31"/>
        <v>0</v>
      </c>
      <c r="Q40" s="618">
        <f t="shared" si="31"/>
        <v>0</v>
      </c>
      <c r="R40" s="618">
        <f t="shared" si="31"/>
        <v>0</v>
      </c>
    </row>
    <row r="41" spans="1:37" ht="15" customHeight="1" thickTop="1" thickBot="1" x14ac:dyDescent="0.3">
      <c r="A41" s="38" t="s">
        <v>33</v>
      </c>
      <c r="B41" s="39"/>
      <c r="C41" s="39"/>
      <c r="D41" s="39"/>
      <c r="E41" s="39"/>
      <c r="F41" s="39"/>
      <c r="G41" s="39"/>
      <c r="H41" s="39"/>
      <c r="I41" s="40"/>
      <c r="R41" s="563"/>
    </row>
    <row r="42" spans="1:37" ht="15" customHeight="1" thickTop="1" thickBot="1" x14ac:dyDescent="0.3">
      <c r="A42" s="41" t="s">
        <v>32</v>
      </c>
      <c r="B42" s="19"/>
      <c r="C42" s="19"/>
      <c r="D42" s="19"/>
      <c r="E42" s="19"/>
      <c r="F42" s="19"/>
      <c r="G42" s="19"/>
      <c r="H42" s="19"/>
      <c r="I42" s="12">
        <f>SUM(B42:H42)</f>
        <v>0</v>
      </c>
      <c r="R42" s="563">
        <f t="shared" ref="R42:R44" si="32">SUM(B42:H42)-I42</f>
        <v>0</v>
      </c>
    </row>
    <row r="43" spans="1:37" ht="15" customHeight="1" thickBot="1" x14ac:dyDescent="0.3">
      <c r="A43" s="11" t="s">
        <v>27</v>
      </c>
      <c r="B43" s="19"/>
      <c r="C43" s="19"/>
      <c r="D43" s="19"/>
      <c r="E43" s="19"/>
      <c r="F43" s="19"/>
      <c r="G43" s="19"/>
      <c r="H43" s="19"/>
      <c r="I43" s="12">
        <f t="shared" ref="I43:I44" si="33">SUM(B43:H43)</f>
        <v>0</v>
      </c>
      <c r="R43" s="563">
        <f t="shared" si="32"/>
        <v>0</v>
      </c>
    </row>
    <row r="44" spans="1:37" ht="15" customHeight="1" thickBot="1" x14ac:dyDescent="0.3">
      <c r="A44" s="11" t="s">
        <v>28</v>
      </c>
      <c r="B44" s="19"/>
      <c r="C44" s="19"/>
      <c r="D44" s="19"/>
      <c r="E44" s="19"/>
      <c r="F44" s="19"/>
      <c r="G44" s="19"/>
      <c r="H44" s="19"/>
      <c r="I44" s="12">
        <f t="shared" si="33"/>
        <v>0</v>
      </c>
      <c r="R44" s="563">
        <f t="shared" si="32"/>
        <v>0</v>
      </c>
    </row>
    <row r="45" spans="1:37" ht="15" customHeight="1" thickBot="1" x14ac:dyDescent="0.3">
      <c r="A45" s="22" t="s">
        <v>30</v>
      </c>
      <c r="B45" s="23">
        <f>B42+B43-B44</f>
        <v>0</v>
      </c>
      <c r="C45" s="23">
        <f>C42+C43-C44</f>
        <v>0</v>
      </c>
      <c r="D45" s="23">
        <f t="shared" ref="D45:H45" si="34">D42+D43-D44</f>
        <v>0</v>
      </c>
      <c r="E45" s="23">
        <f t="shared" si="34"/>
        <v>0</v>
      </c>
      <c r="F45" s="23">
        <f t="shared" si="34"/>
        <v>0</v>
      </c>
      <c r="G45" s="23">
        <f t="shared" si="34"/>
        <v>0</v>
      </c>
      <c r="H45" s="23">
        <f t="shared" si="34"/>
        <v>0</v>
      </c>
      <c r="I45" s="14">
        <f>I42+I43-I44</f>
        <v>0</v>
      </c>
      <c r="K45" s="576">
        <f>B42+B43-B44-B45</f>
        <v>0</v>
      </c>
      <c r="L45" s="618">
        <f>C42+C43-C44-C45</f>
        <v>0</v>
      </c>
      <c r="M45" s="618">
        <f t="shared" ref="M45:R45" si="35">D42+D43-D44-D45</f>
        <v>0</v>
      </c>
      <c r="N45" s="618">
        <f t="shared" si="35"/>
        <v>0</v>
      </c>
      <c r="O45" s="618">
        <f t="shared" si="35"/>
        <v>0</v>
      </c>
      <c r="P45" s="618">
        <f t="shared" si="35"/>
        <v>0</v>
      </c>
      <c r="Q45" s="618">
        <f t="shared" si="35"/>
        <v>0</v>
      </c>
      <c r="R45" s="618">
        <f t="shared" si="35"/>
        <v>0</v>
      </c>
    </row>
    <row r="46" spans="1:37" ht="15" customHeight="1" thickTop="1" thickBot="1" x14ac:dyDescent="0.3">
      <c r="A46" s="38" t="s">
        <v>34</v>
      </c>
      <c r="B46" s="39"/>
      <c r="C46" s="39"/>
      <c r="D46" s="39"/>
      <c r="E46" s="39"/>
      <c r="F46" s="39"/>
      <c r="G46" s="39"/>
      <c r="H46" s="39"/>
      <c r="I46" s="40"/>
      <c r="R46" s="563"/>
    </row>
    <row r="47" spans="1:37" ht="15" customHeight="1" thickTop="1" thickBot="1" x14ac:dyDescent="0.3">
      <c r="A47" s="41" t="s">
        <v>32</v>
      </c>
      <c r="B47" s="19">
        <f>B31-B37-B42</f>
        <v>0</v>
      </c>
      <c r="C47" s="19">
        <f t="shared" ref="C47:I47" si="36">C31-C37-C42</f>
        <v>0</v>
      </c>
      <c r="D47" s="19">
        <f t="shared" si="36"/>
        <v>0</v>
      </c>
      <c r="E47" s="19">
        <f t="shared" si="36"/>
        <v>0</v>
      </c>
      <c r="F47" s="19">
        <f t="shared" si="36"/>
        <v>0</v>
      </c>
      <c r="G47" s="19">
        <f t="shared" si="36"/>
        <v>0</v>
      </c>
      <c r="H47" s="19">
        <f t="shared" si="36"/>
        <v>0</v>
      </c>
      <c r="I47" s="12">
        <f t="shared" si="36"/>
        <v>0</v>
      </c>
      <c r="K47" s="576">
        <f>B31-B37-B42-B47</f>
        <v>0</v>
      </c>
      <c r="L47" s="618">
        <f t="shared" ref="L47:N47" si="37">C31-C37-C42-C47</f>
        <v>0</v>
      </c>
      <c r="M47" s="618">
        <f t="shared" si="37"/>
        <v>0</v>
      </c>
      <c r="N47" s="618">
        <f t="shared" si="37"/>
        <v>0</v>
      </c>
      <c r="O47" s="618">
        <f>F31-F37-F42-F47</f>
        <v>0</v>
      </c>
      <c r="P47" s="618">
        <f t="shared" ref="P47:Q47" si="38">G31-G37-G42-G47</f>
        <v>0</v>
      </c>
      <c r="Q47" s="618">
        <f t="shared" si="38"/>
        <v>0</v>
      </c>
      <c r="R47" s="563">
        <f t="shared" ref="R47" si="39">SUM(B47:H47)-I47</f>
        <v>0</v>
      </c>
    </row>
    <row r="48" spans="1:37" ht="15" customHeight="1" thickBot="1" x14ac:dyDescent="0.3">
      <c r="A48" s="22" t="s">
        <v>30</v>
      </c>
      <c r="B48" s="23">
        <f t="shared" ref="B48:I48" si="40">B35-B40-B45</f>
        <v>0</v>
      </c>
      <c r="C48" s="23">
        <f t="shared" si="40"/>
        <v>0</v>
      </c>
      <c r="D48" s="23">
        <f t="shared" si="40"/>
        <v>0</v>
      </c>
      <c r="E48" s="23">
        <f t="shared" si="40"/>
        <v>0</v>
      </c>
      <c r="F48" s="23">
        <f t="shared" si="40"/>
        <v>0</v>
      </c>
      <c r="G48" s="23">
        <f t="shared" si="40"/>
        <v>0</v>
      </c>
      <c r="H48" s="23">
        <f t="shared" si="40"/>
        <v>0</v>
      </c>
      <c r="I48" s="14">
        <f t="shared" si="40"/>
        <v>0</v>
      </c>
      <c r="K48" s="576">
        <f>B35-B40-B45-B48</f>
        <v>0</v>
      </c>
      <c r="L48" s="618">
        <f t="shared" ref="L48:N48" si="41">C35-C40-C45-C48</f>
        <v>0</v>
      </c>
      <c r="M48" s="618">
        <f t="shared" si="41"/>
        <v>0</v>
      </c>
      <c r="N48" s="618">
        <f t="shared" si="41"/>
        <v>0</v>
      </c>
      <c r="O48" s="618">
        <f>F35-F40-F45-F48</f>
        <v>0</v>
      </c>
      <c r="P48" s="618">
        <f t="shared" ref="P48:Q48" si="42">G35-G40-G45-G48</f>
        <v>0</v>
      </c>
      <c r="Q48" s="618">
        <f t="shared" si="42"/>
        <v>0</v>
      </c>
      <c r="R48" s="563">
        <f>SUM(B48:H48)-I48</f>
        <v>0</v>
      </c>
      <c r="AC48" s="576">
        <f>B48-'BS old'!$G$13</f>
        <v>0</v>
      </c>
      <c r="AD48" s="636">
        <f>C48-'BS old'!$G$14</f>
        <v>0</v>
      </c>
      <c r="AE48" s="636">
        <f>D48-'BS old'!$IB$15</f>
        <v>0</v>
      </c>
      <c r="AF48" s="636">
        <f>E48-'BS old'!$G$16</f>
        <v>0</v>
      </c>
      <c r="AG48" s="636">
        <f>F48-'BS old'!$G$17</f>
        <v>0</v>
      </c>
      <c r="AH48" s="636">
        <f>G48-'BS old'!$G$18</f>
        <v>0</v>
      </c>
      <c r="AI48" s="636">
        <f>H48-'BS old'!$G$19</f>
        <v>0</v>
      </c>
      <c r="AJ48" s="563">
        <f>I48-'BS old'!$G$12</f>
        <v>0</v>
      </c>
      <c r="AK48" s="288"/>
    </row>
    <row r="49" ht="15.75" thickTop="1" x14ac:dyDescent="0.25"/>
  </sheetData>
  <mergeCells count="7">
    <mergeCell ref="T1:AA1"/>
    <mergeCell ref="AC1:AJ1"/>
    <mergeCell ref="A28:A29"/>
    <mergeCell ref="B28:I28"/>
    <mergeCell ref="A3:A4"/>
    <mergeCell ref="B3:I3"/>
    <mergeCell ref="K1:R1"/>
  </mergeCells>
  <conditionalFormatting sqref="K6:R23">
    <cfRule type="cellIs" dxfId="297" priority="13" operator="lessThan">
      <formula>0</formula>
    </cfRule>
    <cfRule type="cellIs" dxfId="296" priority="14" operator="greaterThan">
      <formula>0</formula>
    </cfRule>
  </conditionalFormatting>
  <conditionalFormatting sqref="K31:R48">
    <cfRule type="cellIs" dxfId="295" priority="11" operator="lessThan">
      <formula>0</formula>
    </cfRule>
    <cfRule type="cellIs" dxfId="294" priority="12" operator="greaterThan">
      <formula>0</formula>
    </cfRule>
  </conditionalFormatting>
  <conditionalFormatting sqref="T6:AA22">
    <cfRule type="cellIs" dxfId="293" priority="9" operator="lessThan">
      <formula>0</formula>
    </cfRule>
    <cfRule type="cellIs" dxfId="292" priority="10" operator="greaterThan">
      <formula>0</formula>
    </cfRule>
  </conditionalFormatting>
  <conditionalFormatting sqref="AC10:AJ48">
    <cfRule type="cellIs" dxfId="291" priority="7" operator="lessThan">
      <formula>0</formula>
    </cfRule>
    <cfRule type="cellIs" dxfId="290" priority="8" operator="greaterThan">
      <formula>0</formula>
    </cfRule>
  </conditionalFormatting>
  <conditionalFormatting sqref="K6:R23">
    <cfRule type="cellIs" dxfId="289" priority="5" operator="lessThan">
      <formula>0</formula>
    </cfRule>
    <cfRule type="cellIs" dxfId="288" priority="6" operator="greaterThan">
      <formula>0</formula>
    </cfRule>
  </conditionalFormatting>
  <conditionalFormatting sqref="K31:R48">
    <cfRule type="cellIs" dxfId="287" priority="3" operator="lessThan">
      <formula>0</formula>
    </cfRule>
    <cfRule type="cellIs" dxfId="286" priority="4" operator="greaterThan">
      <formula>0</formula>
    </cfRule>
  </conditionalFormatting>
  <conditionalFormatting sqref="K31:R48">
    <cfRule type="cellIs" dxfId="285" priority="1" operator="lessThan">
      <formula>0</formula>
    </cfRule>
    <cfRule type="cellIs" dxfId="284" priority="2" operator="greaterThan">
      <formula>0</formula>
    </cfRule>
  </conditionalFormatting>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1034" t="s">
        <v>266</v>
      </c>
      <c r="B2" s="1013" t="s">
        <v>267</v>
      </c>
      <c r="C2" s="1014"/>
    </row>
    <row r="3" spans="1:3" ht="24" thickTop="1" thickBot="1" x14ac:dyDescent="0.3">
      <c r="A3" s="1036"/>
      <c r="B3" s="67" t="s">
        <v>2</v>
      </c>
      <c r="C3" s="67" t="s">
        <v>3</v>
      </c>
    </row>
    <row r="4" spans="1:3" ht="20.25" customHeight="1" thickTop="1" thickBot="1" x14ac:dyDescent="0.3">
      <c r="A4" s="11" t="s">
        <v>268</v>
      </c>
      <c r="B4" s="76"/>
      <c r="C4" s="77"/>
    </row>
    <row r="5" spans="1:3" ht="20.25" customHeight="1" thickBot="1" x14ac:dyDescent="0.3">
      <c r="A5" s="11" t="s">
        <v>269</v>
      </c>
      <c r="B5" s="76"/>
      <c r="C5" s="77"/>
    </row>
    <row r="6" spans="1:3" ht="20.25" customHeight="1" thickBot="1" x14ac:dyDescent="0.3">
      <c r="A6" s="11" t="s">
        <v>270</v>
      </c>
      <c r="B6" s="76"/>
      <c r="C6" s="77"/>
    </row>
    <row r="7" spans="1:3" ht="20.25" customHeight="1" thickBot="1" x14ac:dyDescent="0.3">
      <c r="A7" s="11" t="s">
        <v>271</v>
      </c>
      <c r="B7" s="76"/>
      <c r="C7" s="77"/>
    </row>
    <row r="8" spans="1:3" ht="20.25" customHeight="1" thickBot="1" x14ac:dyDescent="0.3">
      <c r="A8" s="22" t="s">
        <v>14</v>
      </c>
      <c r="B8" s="82">
        <f>SUM(B4:B7)</f>
        <v>0</v>
      </c>
      <c r="C8" s="75">
        <f>SUM(C4:C7)</f>
        <v>0</v>
      </c>
    </row>
    <row r="9" spans="1:3" ht="17.25"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289"/>
    <col min="11" max="14" width="9.140625" style="290"/>
    <col min="15" max="15" width="9.140625" style="294"/>
  </cols>
  <sheetData>
    <row r="1" spans="1:15" ht="17.25" thickBot="1" x14ac:dyDescent="0.35">
      <c r="A1" s="1" t="s">
        <v>272</v>
      </c>
      <c r="J1" s="1029" t="s">
        <v>946</v>
      </c>
      <c r="K1" s="1030"/>
      <c r="L1" s="1030"/>
      <c r="M1" s="1030"/>
      <c r="N1" s="1030"/>
      <c r="O1" s="1031"/>
    </row>
    <row r="2" spans="1:15" ht="24.75" customHeight="1" thickTop="1" thickBot="1" x14ac:dyDescent="0.3">
      <c r="A2" s="1034" t="s">
        <v>1</v>
      </c>
      <c r="B2" s="1020" t="s">
        <v>2</v>
      </c>
      <c r="C2" s="1021"/>
      <c r="D2" s="1022"/>
      <c r="E2" s="1013" t="s">
        <v>3</v>
      </c>
      <c r="F2" s="1019"/>
      <c r="G2" s="1014"/>
      <c r="J2" s="1020" t="s">
        <v>2</v>
      </c>
      <c r="K2" s="1021"/>
      <c r="L2" s="1022"/>
      <c r="M2" s="1013" t="s">
        <v>456</v>
      </c>
      <c r="N2" s="1019"/>
      <c r="O2" s="1014"/>
    </row>
    <row r="3" spans="1:15" ht="16.5" customHeight="1" thickTop="1" thickBot="1" x14ac:dyDescent="0.3">
      <c r="A3" s="1035"/>
      <c r="B3" s="1020" t="s">
        <v>184</v>
      </c>
      <c r="C3" s="1021"/>
      <c r="D3" s="1022"/>
      <c r="E3" s="1020" t="s">
        <v>184</v>
      </c>
      <c r="F3" s="1021"/>
      <c r="G3" s="1022"/>
      <c r="J3" s="1020" t="s">
        <v>184</v>
      </c>
      <c r="K3" s="1021"/>
      <c r="L3" s="1022"/>
      <c r="M3" s="1020" t="s">
        <v>184</v>
      </c>
      <c r="N3" s="1021"/>
      <c r="O3" s="1022"/>
    </row>
    <row r="4" spans="1:15" s="4" customFormat="1" ht="45" customHeight="1" thickTop="1" thickBot="1" x14ac:dyDescent="0.3">
      <c r="A4" s="1036"/>
      <c r="B4" s="18" t="s">
        <v>185</v>
      </c>
      <c r="C4" s="18" t="s">
        <v>186</v>
      </c>
      <c r="D4" s="18" t="s">
        <v>187</v>
      </c>
      <c r="E4" s="18" t="s">
        <v>185</v>
      </c>
      <c r="F4" s="18" t="s">
        <v>186</v>
      </c>
      <c r="G4" s="18" t="s">
        <v>187</v>
      </c>
      <c r="J4" s="56" t="s">
        <v>185</v>
      </c>
      <c r="K4" s="18" t="s">
        <v>186</v>
      </c>
      <c r="L4" s="18" t="s">
        <v>187</v>
      </c>
      <c r="M4" s="18" t="s">
        <v>185</v>
      </c>
      <c r="N4" s="18" t="s">
        <v>186</v>
      </c>
      <c r="O4" s="18" t="s">
        <v>187</v>
      </c>
    </row>
    <row r="5" spans="1:15" ht="18.75" customHeight="1" thickTop="1" thickBot="1" x14ac:dyDescent="0.3">
      <c r="A5" s="71" t="s">
        <v>188</v>
      </c>
      <c r="B5" s="141"/>
      <c r="C5" s="141"/>
      <c r="D5" s="141"/>
      <c r="E5" s="141"/>
      <c r="F5" s="141"/>
      <c r="G5" s="74"/>
    </row>
    <row r="6" spans="1:15" ht="18.75" customHeight="1" thickBot="1" x14ac:dyDescent="0.3">
      <c r="A6" s="68" t="s">
        <v>273</v>
      </c>
      <c r="B6" s="76"/>
      <c r="C6" s="76"/>
      <c r="D6" s="76"/>
      <c r="E6" s="76"/>
      <c r="F6" s="76"/>
      <c r="G6" s="77"/>
    </row>
    <row r="7" spans="1:15" ht="18.75" customHeight="1" thickBot="1" x14ac:dyDescent="0.3">
      <c r="A7" s="69" t="s">
        <v>14</v>
      </c>
      <c r="B7" s="82">
        <f>B5+B6</f>
        <v>0</v>
      </c>
      <c r="C7" s="82">
        <f t="shared" ref="C7:G7" si="0">C5+C6</f>
        <v>0</v>
      </c>
      <c r="D7" s="82">
        <f t="shared" si="0"/>
        <v>0</v>
      </c>
      <c r="E7" s="82">
        <f t="shared" si="0"/>
        <v>0</v>
      </c>
      <c r="F7" s="82">
        <f t="shared" si="0"/>
        <v>0</v>
      </c>
      <c r="G7" s="75">
        <f t="shared" si="0"/>
        <v>0</v>
      </c>
      <c r="J7" s="292">
        <f>SUM(B5:B6)-B7</f>
        <v>0</v>
      </c>
      <c r="K7" s="291">
        <f t="shared" ref="K7:O7" si="1">SUM(C5:C6)-C7</f>
        <v>0</v>
      </c>
      <c r="L7" s="291">
        <f t="shared" si="1"/>
        <v>0</v>
      </c>
      <c r="M7" s="291">
        <f t="shared" si="1"/>
        <v>0</v>
      </c>
      <c r="N7" s="291">
        <f t="shared" si="1"/>
        <v>0</v>
      </c>
      <c r="O7" s="295">
        <f t="shared" si="1"/>
        <v>0</v>
      </c>
    </row>
    <row r="8" spans="1:15" ht="15.75" thickTop="1" x14ac:dyDescent="0.25"/>
  </sheetData>
  <mergeCells count="10">
    <mergeCell ref="B2:D2"/>
    <mergeCell ref="E2:G2"/>
    <mergeCell ref="B3:D3"/>
    <mergeCell ref="E3:G3"/>
    <mergeCell ref="A2:A4"/>
    <mergeCell ref="J1:O1"/>
    <mergeCell ref="J2:L2"/>
    <mergeCell ref="M2:O2"/>
    <mergeCell ref="J3:L3"/>
    <mergeCell ref="M3:O3"/>
  </mergeCells>
  <conditionalFormatting sqref="J5:O7">
    <cfRule type="cellIs" dxfId="65" priority="3" operator="lessThan">
      <formula>0</formula>
    </cfRule>
    <cfRule type="cellIs" dxfId="64" priority="4" operator="greaterThan">
      <formula>0</formula>
    </cfRule>
  </conditionalFormatting>
  <conditionalFormatting sqref="J7:O7">
    <cfRule type="cellIs" dxfId="63" priority="1" operator="lessThan">
      <formula>0</formula>
    </cfRule>
    <cfRule type="cellIs" dxfId="62" priority="2" operator="greaterThan">
      <formula>0</formula>
    </cfRule>
  </conditionalFormatting>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81" t="s">
        <v>131</v>
      </c>
      <c r="B2" s="67" t="s">
        <v>2</v>
      </c>
      <c r="C2" s="67" t="s">
        <v>3</v>
      </c>
    </row>
    <row r="3" spans="1:3" ht="18.75" customHeight="1" thickTop="1" thickBot="1" x14ac:dyDescent="0.3">
      <c r="A3" s="152" t="s">
        <v>339</v>
      </c>
      <c r="B3" s="77"/>
      <c r="C3" s="77"/>
    </row>
    <row r="4" spans="1:3" ht="18.75" customHeight="1" thickBot="1" x14ac:dyDescent="0.3">
      <c r="A4" s="153" t="s">
        <v>340</v>
      </c>
      <c r="B4" s="77"/>
      <c r="C4" s="77"/>
    </row>
    <row r="5" spans="1:3" ht="18.75" customHeight="1" thickBot="1" x14ac:dyDescent="0.3">
      <c r="A5" s="68" t="s">
        <v>341</v>
      </c>
      <c r="B5" s="77"/>
      <c r="C5" s="77"/>
    </row>
    <row r="6" spans="1:3" ht="18.75" customHeight="1" thickBot="1" x14ac:dyDescent="0.3">
      <c r="A6" s="152" t="s">
        <v>342</v>
      </c>
      <c r="B6" s="77"/>
      <c r="C6" s="77"/>
    </row>
    <row r="7" spans="1:3" ht="18.75" customHeight="1" thickBot="1" x14ac:dyDescent="0.3">
      <c r="A7" s="154" t="s">
        <v>343</v>
      </c>
      <c r="B7" s="77"/>
      <c r="C7" s="77"/>
    </row>
    <row r="8" spans="1:3" ht="18.75" customHeight="1" thickBot="1" x14ac:dyDescent="0.3">
      <c r="A8" s="126" t="s">
        <v>344</v>
      </c>
      <c r="B8" s="77"/>
      <c r="C8" s="77"/>
    </row>
    <row r="9" spans="1:3" ht="18.75" customHeight="1" thickBot="1" x14ac:dyDescent="0.3">
      <c r="A9" s="153" t="s">
        <v>345</v>
      </c>
      <c r="B9" s="77"/>
      <c r="C9" s="77"/>
    </row>
    <row r="10" spans="1:3" ht="18.75" customHeight="1" thickBot="1" x14ac:dyDescent="0.3">
      <c r="A10" s="152" t="s">
        <v>346</v>
      </c>
      <c r="B10" s="123"/>
      <c r="C10" s="123"/>
    </row>
    <row r="11" spans="1:3" ht="18.75" customHeight="1" thickBot="1" x14ac:dyDescent="0.3">
      <c r="A11" s="155" t="s">
        <v>347</v>
      </c>
      <c r="B11" s="124"/>
      <c r="C11" s="124"/>
    </row>
    <row r="12" spans="1:3" ht="17.25" thickTop="1" x14ac:dyDescent="0.3">
      <c r="A12" s="1"/>
    </row>
  </sheetData>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6" t="s">
        <v>8</v>
      </c>
      <c r="B2" s="17"/>
      <c r="C2" s="17"/>
      <c r="D2" s="17"/>
    </row>
    <row r="3" spans="1:4" ht="16.5" thickTop="1" thickBot="1" x14ac:dyDescent="0.3">
      <c r="A3" s="1034" t="s">
        <v>349</v>
      </c>
      <c r="B3" s="1013" t="s">
        <v>350</v>
      </c>
      <c r="C3" s="1014"/>
      <c r="D3" s="17"/>
    </row>
    <row r="4" spans="1:4" ht="16.5" thickTop="1" thickBot="1" x14ac:dyDescent="0.3">
      <c r="A4" s="1036"/>
      <c r="B4" s="18" t="s">
        <v>351</v>
      </c>
      <c r="C4" s="156" t="s">
        <v>352</v>
      </c>
      <c r="D4" s="17"/>
    </row>
    <row r="5" spans="1:4" ht="20.25" customHeight="1" thickTop="1" thickBot="1" x14ac:dyDescent="0.3">
      <c r="A5" s="11" t="s">
        <v>353</v>
      </c>
      <c r="B5" s="77"/>
      <c r="C5" s="77"/>
      <c r="D5" s="17"/>
    </row>
    <row r="6" spans="1:4" ht="20.25" customHeight="1" thickBot="1" x14ac:dyDescent="0.3">
      <c r="A6" s="11" t="s">
        <v>354</v>
      </c>
      <c r="B6" s="77"/>
      <c r="C6" s="77"/>
      <c r="D6" s="17"/>
    </row>
    <row r="7" spans="1:4" ht="20.25" customHeight="1" thickBot="1" x14ac:dyDescent="0.3">
      <c r="A7" s="11" t="s">
        <v>355</v>
      </c>
      <c r="B7" s="77"/>
      <c r="C7" s="77"/>
      <c r="D7" s="17"/>
    </row>
    <row r="8" spans="1:4" ht="20.25" customHeight="1" thickBot="1" x14ac:dyDescent="0.3">
      <c r="A8" s="11" t="s">
        <v>356</v>
      </c>
      <c r="B8" s="77"/>
      <c r="C8" s="77"/>
      <c r="D8" s="17"/>
    </row>
    <row r="9" spans="1:4" ht="20.25" customHeight="1" thickBot="1" x14ac:dyDescent="0.3">
      <c r="A9" s="11" t="s">
        <v>357</v>
      </c>
      <c r="B9" s="77"/>
      <c r="C9" s="77"/>
      <c r="D9" s="17"/>
    </row>
    <row r="10" spans="1:4" ht="20.25" customHeight="1" thickBot="1" x14ac:dyDescent="0.3">
      <c r="A10" s="13" t="s">
        <v>358</v>
      </c>
      <c r="B10" s="75"/>
      <c r="C10" s="75"/>
      <c r="D10" s="17"/>
    </row>
    <row r="11" spans="1:4" ht="16.5" thickTop="1" thickBot="1" x14ac:dyDescent="0.3">
      <c r="A11" s="157" t="s">
        <v>15</v>
      </c>
      <c r="B11" s="17"/>
      <c r="C11" s="17"/>
      <c r="D11" s="17"/>
    </row>
    <row r="12" spans="1:4" ht="16.5" thickTop="1" thickBot="1" x14ac:dyDescent="0.3">
      <c r="A12" s="1011" t="s">
        <v>349</v>
      </c>
      <c r="B12" s="1013" t="s">
        <v>359</v>
      </c>
      <c r="C12" s="1014"/>
      <c r="D12" s="17"/>
    </row>
    <row r="13" spans="1:4" ht="16.5" thickTop="1" thickBot="1" x14ac:dyDescent="0.3">
      <c r="A13" s="1012"/>
      <c r="B13" s="18" t="s">
        <v>351</v>
      </c>
      <c r="C13" s="156" t="s">
        <v>352</v>
      </c>
      <c r="D13" s="17"/>
    </row>
    <row r="14" spans="1:4" ht="20.25" customHeight="1" thickTop="1" thickBot="1" x14ac:dyDescent="0.3">
      <c r="A14" s="11" t="s">
        <v>353</v>
      </c>
      <c r="B14" s="77"/>
      <c r="C14" s="77"/>
      <c r="D14" s="17"/>
    </row>
    <row r="15" spans="1:4" ht="20.25" customHeight="1" thickBot="1" x14ac:dyDescent="0.3">
      <c r="A15" s="11" t="s">
        <v>354</v>
      </c>
      <c r="B15" s="77"/>
      <c r="C15" s="77"/>
      <c r="D15" s="17"/>
    </row>
    <row r="16" spans="1:4" ht="20.25" customHeight="1" thickBot="1" x14ac:dyDescent="0.3">
      <c r="A16" s="11" t="s">
        <v>355</v>
      </c>
      <c r="B16" s="77"/>
      <c r="C16" s="77"/>
      <c r="D16" s="17"/>
    </row>
    <row r="17" spans="1:4" ht="20.25" customHeight="1" thickBot="1" x14ac:dyDescent="0.3">
      <c r="A17" s="11" t="s">
        <v>356</v>
      </c>
      <c r="B17" s="77"/>
      <c r="C17" s="77"/>
      <c r="D17" s="17"/>
    </row>
    <row r="18" spans="1:4" ht="20.25" customHeight="1" thickBot="1" x14ac:dyDescent="0.3">
      <c r="A18" s="11" t="s">
        <v>357</v>
      </c>
      <c r="B18" s="77"/>
      <c r="C18" s="77"/>
      <c r="D18" s="17"/>
    </row>
    <row r="19" spans="1:4" ht="20.25" customHeight="1" thickBot="1" x14ac:dyDescent="0.3">
      <c r="A19" s="139" t="s">
        <v>358</v>
      </c>
      <c r="B19" s="75"/>
      <c r="C19" s="75"/>
      <c r="D19" s="17"/>
    </row>
    <row r="20" spans="1:4" ht="15.75" thickTop="1" x14ac:dyDescent="0.25">
      <c r="A20" s="17"/>
      <c r="B20" s="17"/>
      <c r="C20" s="17"/>
      <c r="D20" s="17"/>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81" t="s">
        <v>361</v>
      </c>
      <c r="B2" s="67" t="s">
        <v>362</v>
      </c>
      <c r="C2" s="67" t="s">
        <v>363</v>
      </c>
    </row>
    <row r="3" spans="1:3" ht="20.25" customHeight="1" thickTop="1" thickBot="1" x14ac:dyDescent="0.3">
      <c r="A3" s="119" t="s">
        <v>364</v>
      </c>
      <c r="B3" s="77"/>
      <c r="C3" s="77"/>
    </row>
    <row r="4" spans="1:3" ht="20.25" customHeight="1" thickBot="1" x14ac:dyDescent="0.3">
      <c r="A4" s="126" t="s">
        <v>365</v>
      </c>
      <c r="B4" s="77"/>
      <c r="C4" s="77"/>
    </row>
    <row r="5" spans="1:3" ht="20.25" customHeight="1" thickBot="1" x14ac:dyDescent="0.3">
      <c r="A5" s="126" t="s">
        <v>366</v>
      </c>
      <c r="B5" s="77"/>
      <c r="C5" s="77"/>
    </row>
    <row r="6" spans="1:3" ht="20.25" customHeight="1" thickBot="1" x14ac:dyDescent="0.3">
      <c r="A6" s="126" t="s">
        <v>367</v>
      </c>
      <c r="B6" s="77"/>
      <c r="C6" s="77"/>
    </row>
    <row r="7" spans="1:3" ht="21" customHeight="1" thickBot="1" x14ac:dyDescent="0.3">
      <c r="A7" s="126" t="s">
        <v>457</v>
      </c>
      <c r="B7" s="77"/>
      <c r="C7" s="77"/>
    </row>
    <row r="8" spans="1:3" ht="20.25" customHeight="1" thickBot="1" x14ac:dyDescent="0.3">
      <c r="A8" s="116" t="s">
        <v>368</v>
      </c>
      <c r="B8" s="77"/>
      <c r="C8" s="77"/>
    </row>
    <row r="9" spans="1:3" ht="20.25" customHeight="1" thickBot="1" x14ac:dyDescent="0.3">
      <c r="A9" s="119" t="s">
        <v>369</v>
      </c>
      <c r="B9" s="77"/>
      <c r="C9" s="123"/>
    </row>
    <row r="10" spans="1:3" ht="20.25" customHeight="1" thickBot="1" x14ac:dyDescent="0.3">
      <c r="A10" s="127" t="s">
        <v>370</v>
      </c>
      <c r="B10" s="75"/>
      <c r="C10" s="124"/>
    </row>
    <row r="11" spans="1:3" ht="15.75" thickTop="1" x14ac:dyDescent="0.25"/>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1034" t="s">
        <v>275</v>
      </c>
      <c r="B2" s="1013" t="s">
        <v>276</v>
      </c>
      <c r="C2" s="1014"/>
      <c r="D2" s="1013" t="s">
        <v>277</v>
      </c>
      <c r="E2" s="1014"/>
      <c r="F2" s="1013" t="s">
        <v>278</v>
      </c>
      <c r="G2" s="1014"/>
    </row>
    <row r="3" spans="1:7" s="290" customFormat="1" ht="57.75" thickTop="1" thickBot="1" x14ac:dyDescent="0.3">
      <c r="A3" s="1036"/>
      <c r="B3" s="56" t="s">
        <v>2</v>
      </c>
      <c r="C3" s="174" t="s">
        <v>448</v>
      </c>
      <c r="D3" s="174" t="s">
        <v>2</v>
      </c>
      <c r="E3" s="174" t="s">
        <v>448</v>
      </c>
      <c r="F3" s="174" t="s">
        <v>2</v>
      </c>
      <c r="G3" s="174" t="s">
        <v>448</v>
      </c>
    </row>
    <row r="4" spans="1:7" ht="18.75" customHeight="1" thickTop="1" thickBot="1" x14ac:dyDescent="0.3">
      <c r="A4" s="105"/>
      <c r="B4" s="77"/>
      <c r="C4" s="77"/>
      <c r="D4" s="77"/>
      <c r="E4" s="77"/>
      <c r="F4" s="77"/>
      <c r="G4" s="77"/>
    </row>
    <row r="5" spans="1:7" ht="18.75" customHeight="1" thickBot="1" x14ac:dyDescent="0.3">
      <c r="A5" s="105"/>
      <c r="B5" s="77"/>
      <c r="C5" s="77"/>
      <c r="D5" s="77"/>
      <c r="E5" s="77"/>
      <c r="F5" s="77"/>
      <c r="G5" s="77"/>
    </row>
    <row r="6" spans="1:7" ht="18.75" customHeight="1" thickBot="1" x14ac:dyDescent="0.3">
      <c r="A6" s="105"/>
      <c r="B6" s="77"/>
      <c r="C6" s="77"/>
      <c r="D6" s="77"/>
      <c r="E6" s="77"/>
      <c r="F6" s="77"/>
      <c r="G6" s="77"/>
    </row>
    <row r="7" spans="1:7" ht="18.75" customHeight="1" thickBot="1" x14ac:dyDescent="0.3">
      <c r="A7" s="105"/>
      <c r="B7" s="77"/>
      <c r="C7" s="77"/>
      <c r="D7" s="77"/>
      <c r="E7" s="77"/>
      <c r="F7" s="77"/>
      <c r="G7" s="77"/>
    </row>
    <row r="8" spans="1:7" ht="18.75" customHeight="1" thickBot="1" x14ac:dyDescent="0.3">
      <c r="A8" s="69" t="s">
        <v>14</v>
      </c>
      <c r="B8" s="75">
        <f t="shared" ref="B8:G8" si="0">SUM(B4:B7)</f>
        <v>0</v>
      </c>
      <c r="C8" s="75">
        <f t="shared" si="0"/>
        <v>0</v>
      </c>
      <c r="D8" s="75">
        <f t="shared" si="0"/>
        <v>0</v>
      </c>
      <c r="E8" s="75">
        <f t="shared" si="0"/>
        <v>0</v>
      </c>
      <c r="F8" s="75">
        <f t="shared" si="0"/>
        <v>0</v>
      </c>
      <c r="G8" s="75">
        <f t="shared" si="0"/>
        <v>0</v>
      </c>
    </row>
    <row r="9" spans="1:7" ht="15.75" thickTop="1" x14ac:dyDescent="0.25"/>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289" customWidth="1"/>
    <col min="9" max="10" width="15.7109375" style="290" customWidth="1"/>
    <col min="11" max="11" width="14.85546875" style="290" customWidth="1"/>
    <col min="12" max="12" width="14.85546875" style="294" customWidth="1"/>
    <col min="13" max="13" width="6.5703125" customWidth="1"/>
    <col min="14" max="14" width="15.5703125" style="289" customWidth="1"/>
    <col min="15" max="17" width="15.5703125" style="290" customWidth="1"/>
    <col min="18" max="18" width="15.5703125" style="294" customWidth="1"/>
    <col min="19" max="19" width="19.85546875" customWidth="1"/>
  </cols>
  <sheetData>
    <row r="1" spans="1:18" ht="17.25" thickBot="1" x14ac:dyDescent="0.35">
      <c r="A1" s="1" t="s">
        <v>279</v>
      </c>
      <c r="H1" s="1029" t="s">
        <v>946</v>
      </c>
      <c r="I1" s="1030"/>
      <c r="J1" s="1030"/>
      <c r="K1" s="1030"/>
      <c r="L1" s="1031"/>
      <c r="N1" s="1029" t="s">
        <v>948</v>
      </c>
      <c r="O1" s="1030"/>
      <c r="P1" s="1030"/>
      <c r="Q1" s="1030"/>
      <c r="R1" s="1031"/>
    </row>
    <row r="2" spans="1:18" ht="33" customHeight="1" thickTop="1" thickBot="1" x14ac:dyDescent="0.3">
      <c r="A2" s="1034" t="s">
        <v>131</v>
      </c>
      <c r="B2" s="35" t="s">
        <v>2</v>
      </c>
      <c r="C2" s="1013" t="s">
        <v>3</v>
      </c>
      <c r="D2" s="1014"/>
      <c r="E2" s="1013" t="s">
        <v>280</v>
      </c>
      <c r="F2" s="1014"/>
      <c r="H2" s="56" t="s">
        <v>2</v>
      </c>
      <c r="I2" s="1013" t="s">
        <v>3</v>
      </c>
      <c r="J2" s="1014"/>
      <c r="K2" s="1013" t="s">
        <v>280</v>
      </c>
      <c r="L2" s="1014"/>
      <c r="N2" s="56" t="s">
        <v>2</v>
      </c>
      <c r="O2" s="1013" t="s">
        <v>3</v>
      </c>
      <c r="P2" s="1014"/>
      <c r="Q2" s="1013" t="s">
        <v>280</v>
      </c>
      <c r="R2" s="1014"/>
    </row>
    <row r="3" spans="1:18" ht="45" customHeight="1" thickTop="1" thickBot="1" x14ac:dyDescent="0.3">
      <c r="A3" s="1036"/>
      <c r="B3" s="18" t="s">
        <v>281</v>
      </c>
      <c r="C3" s="18" t="s">
        <v>281</v>
      </c>
      <c r="D3" s="18" t="s">
        <v>282</v>
      </c>
      <c r="E3" s="18" t="s">
        <v>2</v>
      </c>
      <c r="F3" s="18" t="s">
        <v>450</v>
      </c>
      <c r="H3" s="172" t="s">
        <v>281</v>
      </c>
      <c r="I3" s="18" t="s">
        <v>281</v>
      </c>
      <c r="J3" s="18" t="s">
        <v>282</v>
      </c>
      <c r="K3" s="18" t="s">
        <v>2</v>
      </c>
      <c r="L3" s="18" t="s">
        <v>450</v>
      </c>
      <c r="N3" s="172" t="s">
        <v>281</v>
      </c>
      <c r="O3" s="18" t="s">
        <v>281</v>
      </c>
      <c r="P3" s="18" t="s">
        <v>282</v>
      </c>
      <c r="Q3" s="18" t="s">
        <v>2</v>
      </c>
      <c r="R3" s="18" t="s">
        <v>450</v>
      </c>
    </row>
    <row r="4" spans="1:18" ht="19.5" customHeight="1" thickTop="1" thickBot="1" x14ac:dyDescent="0.3">
      <c r="A4" s="119" t="s">
        <v>449</v>
      </c>
      <c r="B4" s="158"/>
      <c r="C4" s="159"/>
      <c r="D4" s="160"/>
      <c r="E4" s="161"/>
      <c r="F4" s="161"/>
      <c r="K4" s="291">
        <f>B4-C4-E4</f>
        <v>0</v>
      </c>
      <c r="L4" s="295">
        <f>C4-D4-F4</f>
        <v>0</v>
      </c>
      <c r="N4" s="292">
        <f>B4-'BS old'!$D$42</f>
        <v>0</v>
      </c>
      <c r="O4" s="291">
        <f>C4-'BS old'!$G$42</f>
        <v>0</v>
      </c>
    </row>
    <row r="5" spans="1:18" ht="19.5" customHeight="1" thickBot="1" x14ac:dyDescent="0.3">
      <c r="A5" s="116" t="s">
        <v>91</v>
      </c>
      <c r="B5" s="162"/>
      <c r="C5" s="162"/>
      <c r="D5" s="163"/>
      <c r="E5" s="118"/>
      <c r="F5" s="118"/>
      <c r="K5" s="291">
        <f>B5-C5-E5</f>
        <v>0</v>
      </c>
      <c r="L5" s="295">
        <f t="shared" ref="L5:L7" si="0">C5-D5-F5</f>
        <v>0</v>
      </c>
      <c r="N5" s="292">
        <f>B5-'BS old'!$D$43</f>
        <v>0</v>
      </c>
      <c r="O5" s="291">
        <f>C5-'BS old'!$G$43</f>
        <v>0</v>
      </c>
    </row>
    <row r="6" spans="1:18" ht="19.5" customHeight="1" thickBot="1" x14ac:dyDescent="0.3">
      <c r="A6" s="11" t="s">
        <v>283</v>
      </c>
      <c r="B6" s="90"/>
      <c r="C6" s="90"/>
      <c r="D6" s="91"/>
      <c r="E6" s="77"/>
      <c r="F6" s="77"/>
      <c r="K6" s="291">
        <f>B6-C6-E6</f>
        <v>0</v>
      </c>
      <c r="L6" s="295">
        <f t="shared" si="0"/>
        <v>0</v>
      </c>
      <c r="N6" s="292">
        <f>B6-'BS old'!$D$44</f>
        <v>0</v>
      </c>
      <c r="O6" s="291">
        <f>C6-'BS old'!$G$44</f>
        <v>0</v>
      </c>
    </row>
    <row r="7" spans="1:18" ht="19.5" customHeight="1" thickBot="1" x14ac:dyDescent="0.3">
      <c r="A7" s="11" t="s">
        <v>14</v>
      </c>
      <c r="B7" s="76">
        <f>SUM(B4:B6)</f>
        <v>0</v>
      </c>
      <c r="C7" s="90">
        <f t="shared" ref="C7:F7" si="1">SUM(C4:C6)</f>
        <v>0</v>
      </c>
      <c r="D7" s="91">
        <f t="shared" si="1"/>
        <v>0</v>
      </c>
      <c r="E7" s="77">
        <f t="shared" si="1"/>
        <v>0</v>
      </c>
      <c r="F7" s="77">
        <f t="shared" si="1"/>
        <v>0</v>
      </c>
      <c r="H7" s="292">
        <f>SUM(B4:B6)-B7</f>
        <v>0</v>
      </c>
      <c r="I7" s="291">
        <f t="shared" ref="I7:J7" si="2">SUM(C4:C6)-C7</f>
        <v>0</v>
      </c>
      <c r="J7" s="291">
        <f t="shared" si="2"/>
        <v>0</v>
      </c>
      <c r="K7" s="291">
        <f>B7-C7-E7</f>
        <v>0</v>
      </c>
      <c r="L7" s="295">
        <f t="shared" si="0"/>
        <v>0</v>
      </c>
    </row>
    <row r="8" spans="1:18" ht="19.5" customHeight="1" thickBot="1" x14ac:dyDescent="0.3">
      <c r="A8" s="11" t="s">
        <v>284</v>
      </c>
      <c r="B8" s="107" t="s">
        <v>18</v>
      </c>
      <c r="C8" s="107" t="s">
        <v>18</v>
      </c>
      <c r="D8" s="120" t="s">
        <v>18</v>
      </c>
      <c r="E8" s="77"/>
      <c r="F8" s="77"/>
    </row>
    <row r="9" spans="1:18" ht="19.5" customHeight="1" thickBot="1" x14ac:dyDescent="0.3">
      <c r="A9" s="11" t="s">
        <v>285</v>
      </c>
      <c r="B9" s="107" t="s">
        <v>18</v>
      </c>
      <c r="C9" s="107" t="s">
        <v>18</v>
      </c>
      <c r="D9" s="120" t="s">
        <v>18</v>
      </c>
      <c r="E9" s="77"/>
      <c r="F9" s="77"/>
    </row>
    <row r="10" spans="1:18" ht="19.5" customHeight="1" thickBot="1" x14ac:dyDescent="0.3">
      <c r="A10" s="11" t="s">
        <v>286</v>
      </c>
      <c r="B10" s="107" t="s">
        <v>18</v>
      </c>
      <c r="C10" s="107" t="s">
        <v>18</v>
      </c>
      <c r="D10" s="120" t="s">
        <v>18</v>
      </c>
      <c r="E10" s="77"/>
      <c r="F10" s="77"/>
    </row>
    <row r="11" spans="1:18" ht="19.5" customHeight="1" thickBot="1" x14ac:dyDescent="0.3">
      <c r="A11" s="13" t="s">
        <v>287</v>
      </c>
      <c r="B11" s="109" t="s">
        <v>18</v>
      </c>
      <c r="C11" s="109" t="s">
        <v>18</v>
      </c>
      <c r="D11" s="121" t="s">
        <v>18</v>
      </c>
      <c r="E11" s="75"/>
      <c r="F11" s="75"/>
    </row>
    <row r="12" spans="1:18" ht="19.5" customHeight="1" thickTop="1" thickBot="1" x14ac:dyDescent="0.3">
      <c r="A12" s="22" t="s">
        <v>288</v>
      </c>
      <c r="B12" s="109" t="s">
        <v>18</v>
      </c>
      <c r="C12" s="109" t="s">
        <v>18</v>
      </c>
      <c r="D12" s="121" t="s">
        <v>18</v>
      </c>
      <c r="E12" s="75"/>
      <c r="F12" s="75"/>
      <c r="K12" s="291">
        <f>SUM(E7:E11)-E12</f>
        <v>0</v>
      </c>
      <c r="L12" s="295">
        <f>SUM(F7:F11)-F12</f>
        <v>0</v>
      </c>
      <c r="Q12" s="291">
        <f>E12-'P&amp;L old'!$D$14</f>
        <v>0</v>
      </c>
      <c r="R12" s="295">
        <f>F12-'P&amp;L old'!$E$14</f>
        <v>0</v>
      </c>
    </row>
    <row r="13" spans="1:18" ht="15.75" thickTop="1" x14ac:dyDescent="0.25"/>
  </sheetData>
  <mergeCells count="9">
    <mergeCell ref="A2:A3"/>
    <mergeCell ref="C2:D2"/>
    <mergeCell ref="E2:F2"/>
    <mergeCell ref="Q2:R2"/>
    <mergeCell ref="N1:R1"/>
    <mergeCell ref="K2:L2"/>
    <mergeCell ref="I2:J2"/>
    <mergeCell ref="H1:L1"/>
    <mergeCell ref="O2:P2"/>
  </mergeCells>
  <conditionalFormatting sqref="H4:L12">
    <cfRule type="cellIs" dxfId="61" priority="4" operator="lessThan">
      <formula>0</formula>
    </cfRule>
    <cfRule type="cellIs" dxfId="60" priority="5" operator="greaterThan">
      <formula>0</formula>
    </cfRule>
  </conditionalFormatting>
  <conditionalFormatting sqref="N1">
    <cfRule type="cellIs" priority="3" stopIfTrue="1" operator="greaterThan">
      <formula>0</formula>
    </cfRule>
  </conditionalFormatting>
  <conditionalFormatting sqref="N4:R12">
    <cfRule type="cellIs" dxfId="59" priority="1" operator="lessThan">
      <formula>0</formula>
    </cfRule>
    <cfRule type="cellIs" dxfId="58"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289" customWidth="1"/>
    <col min="6" max="6" width="30.28515625" style="294" customWidth="1"/>
  </cols>
  <sheetData>
    <row r="1" spans="1:6" ht="116.25" thickBot="1" x14ac:dyDescent="0.35">
      <c r="A1" s="331" t="s">
        <v>289</v>
      </c>
      <c r="E1" s="1029" t="s">
        <v>948</v>
      </c>
      <c r="F1" s="1031"/>
    </row>
    <row r="2" spans="1:6" ht="21" customHeight="1" thickTop="1" thickBot="1" x14ac:dyDescent="0.3">
      <c r="A2" s="56" t="s">
        <v>131</v>
      </c>
      <c r="B2" s="608" t="s">
        <v>2</v>
      </c>
      <c r="C2" s="608" t="s">
        <v>3</v>
      </c>
      <c r="E2" s="300" t="s">
        <v>2</v>
      </c>
      <c r="F2" s="301" t="s">
        <v>3</v>
      </c>
    </row>
    <row r="3" spans="1:6" ht="18.75" customHeight="1" thickTop="1" thickBot="1" x14ac:dyDescent="0.3">
      <c r="A3" s="41" t="s">
        <v>451</v>
      </c>
      <c r="B3" s="77"/>
      <c r="C3" s="77"/>
      <c r="E3" s="332"/>
      <c r="F3" s="333"/>
    </row>
    <row r="4" spans="1:6" ht="18.75" customHeight="1" thickBot="1" x14ac:dyDescent="0.3">
      <c r="A4" s="11"/>
      <c r="B4" s="77"/>
      <c r="C4" s="77"/>
      <c r="E4" s="332"/>
      <c r="F4" s="333"/>
    </row>
    <row r="5" spans="1:6" ht="18.75" customHeight="1" thickBot="1" x14ac:dyDescent="0.3">
      <c r="A5" s="11"/>
      <c r="B5" s="77"/>
      <c r="C5" s="77"/>
      <c r="E5" s="332"/>
      <c r="F5" s="333"/>
    </row>
    <row r="6" spans="1:6" ht="18.75" customHeight="1" thickBot="1" x14ac:dyDescent="0.3">
      <c r="A6" s="41" t="s">
        <v>290</v>
      </c>
      <c r="B6" s="77"/>
      <c r="C6" s="77"/>
      <c r="E6" s="332"/>
      <c r="F6" s="333"/>
    </row>
    <row r="7" spans="1:6" ht="18.75" customHeight="1" thickBot="1" x14ac:dyDescent="0.3">
      <c r="A7" s="11"/>
      <c r="B7" s="77"/>
      <c r="C7" s="77"/>
      <c r="E7" s="332"/>
      <c r="F7" s="333"/>
    </row>
    <row r="8" spans="1:6" ht="18.75" customHeight="1" thickBot="1" x14ac:dyDescent="0.3">
      <c r="A8" s="11"/>
      <c r="B8" s="77"/>
      <c r="C8" s="77"/>
      <c r="E8" s="332"/>
      <c r="F8" s="333"/>
    </row>
    <row r="9" spans="1:6" ht="18.75" customHeight="1" thickBot="1" x14ac:dyDescent="0.3">
      <c r="A9" s="11"/>
      <c r="B9" s="77"/>
      <c r="C9" s="77"/>
      <c r="E9" s="332"/>
      <c r="F9" s="333"/>
    </row>
    <row r="10" spans="1:6" ht="18.75" customHeight="1" thickBot="1" x14ac:dyDescent="0.3">
      <c r="A10" s="41" t="s">
        <v>291</v>
      </c>
      <c r="B10" s="77"/>
      <c r="C10" s="77"/>
      <c r="E10" s="292">
        <f>B10-SUM('P&amp;L old'!$D$35,'P&amp;L old'!$D$37,'P&amp;L old'!$D$41,'P&amp;L old'!$D$43,'P&amp;L old'!$D$46,'P&amp;L old'!$D$48,'P&amp;L old'!$D$50,'P&amp;L old'!$D$52)</f>
        <v>0</v>
      </c>
      <c r="F10" s="295">
        <f>C10-SUM('P&amp;L old'!$E$35,'P&amp;L old'!$E$37,'P&amp;L old'!$E$41,'P&amp;L old'!$E$43,'P&amp;L old'!$E$46,'P&amp;L old'!$E$48,'P&amp;L old'!$E$50,'P&amp;L old'!$E$52)</f>
        <v>0</v>
      </c>
    </row>
    <row r="11" spans="1:6" ht="18.75" customHeight="1" thickBot="1" x14ac:dyDescent="0.3">
      <c r="A11" s="125" t="s">
        <v>292</v>
      </c>
      <c r="B11" s="122"/>
      <c r="C11" s="122"/>
      <c r="E11" s="292">
        <f>B11-'P&amp;L old'!$D$48</f>
        <v>0</v>
      </c>
      <c r="F11" s="295">
        <f>C11-'P&amp;L old'!$E$48</f>
        <v>0</v>
      </c>
    </row>
    <row r="12" spans="1:6" ht="18.75" customHeight="1" thickBot="1" x14ac:dyDescent="0.3">
      <c r="A12" s="11" t="s">
        <v>293</v>
      </c>
      <c r="B12" s="77"/>
      <c r="C12" s="77"/>
    </row>
    <row r="13" spans="1:6" ht="18.75" customHeight="1" thickBot="1" x14ac:dyDescent="0.3">
      <c r="A13" s="125" t="s">
        <v>294</v>
      </c>
      <c r="B13" s="122"/>
      <c r="C13" s="122"/>
    </row>
    <row r="14" spans="1:6" ht="18.75" customHeight="1" thickBot="1" x14ac:dyDescent="0.3">
      <c r="A14" s="11"/>
      <c r="B14" s="77"/>
      <c r="C14" s="77"/>
    </row>
    <row r="15" spans="1:6" ht="18.75" customHeight="1" thickBot="1" x14ac:dyDescent="0.3">
      <c r="A15" s="11"/>
      <c r="B15" s="77"/>
      <c r="C15" s="77"/>
    </row>
    <row r="16" spans="1:6" ht="18.75" customHeight="1" thickBot="1" x14ac:dyDescent="0.3">
      <c r="A16" s="11"/>
      <c r="B16" s="77"/>
      <c r="C16" s="77"/>
    </row>
    <row r="17" spans="1:6" ht="18.75" customHeight="1" thickBot="1" x14ac:dyDescent="0.3">
      <c r="A17" s="41" t="s">
        <v>295</v>
      </c>
      <c r="B17" s="77"/>
      <c r="C17" s="77"/>
      <c r="E17" s="292">
        <f>B17-'P&amp;L old'!$D$60</f>
        <v>0</v>
      </c>
      <c r="F17" s="295">
        <f>C17-'P&amp;L old'!$E$60</f>
        <v>0</v>
      </c>
    </row>
    <row r="18" spans="1:6" ht="18.75" customHeight="1" thickBot="1" x14ac:dyDescent="0.3">
      <c r="A18" s="119"/>
      <c r="B18" s="123"/>
      <c r="C18" s="123"/>
    </row>
    <row r="19" spans="1:6" ht="18.75" customHeight="1" thickBot="1" x14ac:dyDescent="0.3">
      <c r="A19" s="98"/>
      <c r="B19" s="124"/>
      <c r="C19" s="124"/>
    </row>
    <row r="20" spans="1:6" ht="15.75" thickTop="1" x14ac:dyDescent="0.25">
      <c r="A20" s="96"/>
      <c r="B20" s="17"/>
      <c r="C20" s="17"/>
    </row>
  </sheetData>
  <mergeCells count="1">
    <mergeCell ref="E1:F1"/>
  </mergeCells>
  <conditionalFormatting sqref="E1">
    <cfRule type="cellIs" priority="3" stopIfTrue="1" operator="greaterThan">
      <formula>0</formula>
    </cfRule>
  </conditionalFormatting>
  <conditionalFormatting sqref="E10:F17">
    <cfRule type="cellIs" dxfId="57" priority="1" operator="lessThan">
      <formula>0</formula>
    </cfRule>
    <cfRule type="cellIs" dxfId="56" priority="2" operator="greaterThan">
      <formula>0</formula>
    </cfRule>
  </conditionalFormatting>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289" customWidth="1"/>
    <col min="6" max="6" width="29.7109375" style="294" customWidth="1"/>
    <col min="7" max="7" width="4.7109375" customWidth="1"/>
    <col min="8" max="8" width="26.5703125" style="289" customWidth="1"/>
    <col min="9" max="9" width="30.28515625" style="294" customWidth="1"/>
    <col min="10" max="10" width="13" customWidth="1"/>
  </cols>
  <sheetData>
    <row r="1" spans="1:9" ht="17.25" thickBot="1" x14ac:dyDescent="0.35">
      <c r="A1" s="1" t="s">
        <v>296</v>
      </c>
      <c r="E1" s="1044" t="s">
        <v>946</v>
      </c>
      <c r="F1" s="1045"/>
      <c r="G1" s="293"/>
      <c r="H1" s="1029" t="s">
        <v>948</v>
      </c>
      <c r="I1" s="1031"/>
    </row>
    <row r="2" spans="1:9" ht="26.25" customHeight="1" thickTop="1" thickBot="1" x14ac:dyDescent="0.3">
      <c r="A2" s="56" t="s">
        <v>131</v>
      </c>
      <c r="B2" s="35" t="s">
        <v>2</v>
      </c>
      <c r="C2" s="35" t="s">
        <v>3</v>
      </c>
      <c r="E2" s="56" t="s">
        <v>2</v>
      </c>
      <c r="F2" s="174" t="s">
        <v>3</v>
      </c>
      <c r="H2" s="56" t="s">
        <v>2</v>
      </c>
      <c r="I2" s="174" t="s">
        <v>3</v>
      </c>
    </row>
    <row r="3" spans="1:9" ht="18.75" customHeight="1" thickTop="1" thickBot="1" x14ac:dyDescent="0.3">
      <c r="A3" s="68" t="s">
        <v>297</v>
      </c>
      <c r="B3" s="77"/>
      <c r="C3" s="77"/>
      <c r="H3" s="292">
        <f>B3+B4-'P&amp;L old'!$D$13</f>
        <v>0</v>
      </c>
      <c r="I3" s="309">
        <f>C3+C4-'P&amp;L old'!$E$13</f>
        <v>0</v>
      </c>
    </row>
    <row r="4" spans="1:9" ht="18.75" customHeight="1" thickBot="1" x14ac:dyDescent="0.3">
      <c r="A4" s="68" t="s">
        <v>298</v>
      </c>
      <c r="B4" s="77"/>
      <c r="C4" s="77"/>
      <c r="H4" s="292">
        <f>H3</f>
        <v>0</v>
      </c>
      <c r="I4" s="295">
        <f>I3</f>
        <v>0</v>
      </c>
    </row>
    <row r="5" spans="1:9" ht="18.75" customHeight="1" thickBot="1" x14ac:dyDescent="0.3">
      <c r="A5" s="68" t="s">
        <v>299</v>
      </c>
      <c r="B5" s="77"/>
      <c r="C5" s="77"/>
      <c r="H5" s="292">
        <f>B5-'P&amp;L old'!$D$9</f>
        <v>0</v>
      </c>
      <c r="I5" s="295">
        <f>C5-'P&amp;L old'!$E$9</f>
        <v>0</v>
      </c>
    </row>
    <row r="6" spans="1:9" ht="18.75" customHeight="1" thickBot="1" x14ac:dyDescent="0.3">
      <c r="A6" s="68" t="s">
        <v>300</v>
      </c>
      <c r="B6" s="77"/>
      <c r="C6" s="77"/>
      <c r="H6" s="332"/>
      <c r="I6" s="333"/>
    </row>
    <row r="7" spans="1:9" ht="18.75" customHeight="1" thickBot="1" x14ac:dyDescent="0.3">
      <c r="A7" s="68" t="s">
        <v>301</v>
      </c>
      <c r="B7" s="77"/>
      <c r="C7" s="77"/>
      <c r="H7" s="292">
        <f>B7-'P&amp;L old'!$D$27</f>
        <v>0</v>
      </c>
      <c r="I7" s="295">
        <f>C7-'P&amp;L old'!$E$27</f>
        <v>0</v>
      </c>
    </row>
    <row r="8" spans="1:9" ht="18.75" customHeight="1" thickBot="1" x14ac:dyDescent="0.3">
      <c r="A8" s="11" t="s">
        <v>302</v>
      </c>
      <c r="B8" s="77"/>
      <c r="C8" s="77"/>
      <c r="H8" s="332"/>
      <c r="I8" s="333"/>
    </row>
    <row r="9" spans="1:9" ht="18.75" customHeight="1" thickBot="1" x14ac:dyDescent="0.3">
      <c r="A9" s="69" t="s">
        <v>303</v>
      </c>
      <c r="B9" s="75">
        <f>SUM(B3:B8)</f>
        <v>0</v>
      </c>
      <c r="C9" s="75">
        <f>SUM(C3:C8)</f>
        <v>0</v>
      </c>
      <c r="E9" s="292">
        <f>SUM(B3:B8)-B9</f>
        <v>0</v>
      </c>
      <c r="F9" s="294">
        <f>SUM(C3:C8)-C9</f>
        <v>0</v>
      </c>
      <c r="H9" s="332"/>
      <c r="I9" s="333"/>
    </row>
    <row r="10" spans="1:9" ht="15.75" thickTop="1" x14ac:dyDescent="0.25">
      <c r="H10" s="292"/>
      <c r="I10" s="295"/>
    </row>
  </sheetData>
  <mergeCells count="2">
    <mergeCell ref="H1:I1"/>
    <mergeCell ref="E1:F1"/>
  </mergeCells>
  <conditionalFormatting sqref="H1">
    <cfRule type="cellIs" priority="5" stopIfTrue="1" operator="greaterThan">
      <formula>0</formula>
    </cfRule>
  </conditionalFormatting>
  <conditionalFormatting sqref="H3:I10">
    <cfRule type="cellIs" dxfId="55" priority="3" operator="lessThan">
      <formula>0</formula>
    </cfRule>
    <cfRule type="cellIs" dxfId="54" priority="4" operator="greaterThan">
      <formula>0</formula>
    </cfRule>
  </conditionalFormatting>
  <conditionalFormatting sqref="E9:F9">
    <cfRule type="cellIs" dxfId="53" priority="1" operator="lessThan">
      <formula>0</formula>
    </cfRule>
    <cfRule type="cellIs" dxfId="52" priority="2" operator="greaterThan">
      <formula>0</formula>
    </cfRule>
  </conditionalFormatting>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289" customWidth="1"/>
    <col min="6" max="6" width="29.7109375" style="294" customWidth="1"/>
    <col min="7" max="7" width="4.7109375" customWidth="1"/>
    <col min="8" max="8" width="26.5703125" style="289" customWidth="1"/>
    <col min="9" max="9" width="30.28515625" style="294" customWidth="1"/>
  </cols>
  <sheetData>
    <row r="1" spans="1:9" ht="17.25" thickBot="1" x14ac:dyDescent="0.35">
      <c r="A1" s="1" t="s">
        <v>304</v>
      </c>
      <c r="E1" s="1044" t="s">
        <v>946</v>
      </c>
      <c r="F1" s="1045"/>
      <c r="G1" s="293"/>
      <c r="H1" s="1029" t="s">
        <v>948</v>
      </c>
      <c r="I1" s="1031"/>
    </row>
    <row r="2" spans="1:9" ht="26.25" customHeight="1" thickTop="1" thickBot="1" x14ac:dyDescent="0.3">
      <c r="A2" s="56" t="s">
        <v>131</v>
      </c>
      <c r="B2" s="35" t="s">
        <v>2</v>
      </c>
      <c r="C2" s="35" t="s">
        <v>3</v>
      </c>
      <c r="E2" s="56" t="s">
        <v>2</v>
      </c>
      <c r="F2" s="174" t="s">
        <v>3</v>
      </c>
      <c r="H2" s="56" t="s">
        <v>2</v>
      </c>
      <c r="I2" s="174" t="s">
        <v>3</v>
      </c>
    </row>
    <row r="3" spans="1:9" ht="20.25" customHeight="1" thickTop="1" thickBot="1" x14ac:dyDescent="0.3">
      <c r="A3" s="41" t="s">
        <v>305</v>
      </c>
      <c r="B3" s="77"/>
      <c r="C3" s="77"/>
      <c r="E3" s="292">
        <f>SUM(B4,B10)-B3</f>
        <v>0</v>
      </c>
      <c r="F3" s="295">
        <f>SUM(C4,C10)-C3</f>
        <v>0</v>
      </c>
      <c r="H3" s="292">
        <f>B3-'P&amp;L old'!$D$18</f>
        <v>0</v>
      </c>
      <c r="I3" s="295">
        <f>C3-'P&amp;L old'!$E$18</f>
        <v>0</v>
      </c>
    </row>
    <row r="4" spans="1:9" ht="20.25" customHeight="1" thickBot="1" x14ac:dyDescent="0.3">
      <c r="A4" s="125" t="s">
        <v>306</v>
      </c>
      <c r="B4" s="122"/>
      <c r="C4" s="122"/>
      <c r="E4" s="292">
        <f>SUM(B5:B9)-B4</f>
        <v>0</v>
      </c>
      <c r="F4" s="295">
        <f>SUM(C5:C9)-C4</f>
        <v>0</v>
      </c>
      <c r="H4" s="292"/>
      <c r="I4" s="295"/>
    </row>
    <row r="5" spans="1:9" ht="20.25" customHeight="1" thickBot="1" x14ac:dyDescent="0.3">
      <c r="A5" s="11" t="s">
        <v>307</v>
      </c>
      <c r="B5" s="77"/>
      <c r="C5" s="77"/>
      <c r="F5" s="295"/>
      <c r="H5" s="334"/>
      <c r="I5" s="335"/>
    </row>
    <row r="6" spans="1:9" ht="20.25" customHeight="1" thickBot="1" x14ac:dyDescent="0.3">
      <c r="A6" s="11" t="s">
        <v>308</v>
      </c>
      <c r="B6" s="77"/>
      <c r="C6" s="77"/>
      <c r="F6" s="295"/>
      <c r="H6" s="336"/>
      <c r="I6" s="337"/>
    </row>
    <row r="7" spans="1:9" ht="20.25" customHeight="1" thickBot="1" x14ac:dyDescent="0.3">
      <c r="A7" s="11" t="s">
        <v>309</v>
      </c>
      <c r="B7" s="77"/>
      <c r="C7" s="77"/>
      <c r="F7" s="295"/>
      <c r="H7" s="334"/>
      <c r="I7" s="335"/>
    </row>
    <row r="8" spans="1:9" ht="20.25" customHeight="1" thickBot="1" x14ac:dyDescent="0.3">
      <c r="A8" s="11" t="s">
        <v>310</v>
      </c>
      <c r="B8" s="77"/>
      <c r="C8" s="77"/>
      <c r="F8" s="295"/>
      <c r="H8" s="336"/>
      <c r="I8" s="337"/>
    </row>
    <row r="9" spans="1:9" ht="20.25" customHeight="1" thickBot="1" x14ac:dyDescent="0.3">
      <c r="A9" s="11" t="s">
        <v>311</v>
      </c>
      <c r="B9" s="77"/>
      <c r="C9" s="77"/>
      <c r="E9" s="292"/>
      <c r="F9" s="295"/>
      <c r="H9" s="336"/>
      <c r="I9" s="337"/>
    </row>
    <row r="10" spans="1:9" ht="20.25" customHeight="1" thickBot="1" x14ac:dyDescent="0.3">
      <c r="A10" s="125" t="s">
        <v>312</v>
      </c>
      <c r="B10" s="122"/>
      <c r="C10" s="122"/>
      <c r="E10" s="292">
        <f>SUM(B11:B13)-B10</f>
        <v>0</v>
      </c>
      <c r="F10" s="295">
        <f>SUM(C11:C13)-C10</f>
        <v>0</v>
      </c>
      <c r="H10" s="334"/>
      <c r="I10" s="335"/>
    </row>
    <row r="11" spans="1:9" ht="20.25" customHeight="1" thickBot="1" x14ac:dyDescent="0.3">
      <c r="A11" s="11"/>
      <c r="B11" s="77"/>
      <c r="C11" s="77"/>
      <c r="F11" s="295"/>
    </row>
    <row r="12" spans="1:9" ht="20.25" customHeight="1" thickBot="1" x14ac:dyDescent="0.3">
      <c r="A12" s="11"/>
      <c r="B12" s="77"/>
      <c r="C12" s="77"/>
      <c r="F12" s="295"/>
    </row>
    <row r="13" spans="1:9" ht="20.25" customHeight="1" thickBot="1" x14ac:dyDescent="0.3">
      <c r="A13" s="11"/>
      <c r="B13" s="77"/>
      <c r="C13" s="77"/>
      <c r="F13" s="295"/>
    </row>
    <row r="14" spans="1:9" ht="20.25" customHeight="1" thickBot="1" x14ac:dyDescent="0.3">
      <c r="A14" s="41" t="s">
        <v>313</v>
      </c>
      <c r="B14" s="77"/>
      <c r="C14" s="77"/>
      <c r="E14" s="292">
        <f>SUM(B15:B18)-B14</f>
        <v>0</v>
      </c>
      <c r="F14" s="295">
        <f>SUM(C15:C18)-C14</f>
        <v>0</v>
      </c>
    </row>
    <row r="15" spans="1:9" ht="20.25" customHeight="1" thickBot="1" x14ac:dyDescent="0.3">
      <c r="A15" s="11"/>
      <c r="B15" s="77"/>
      <c r="C15" s="77"/>
      <c r="F15" s="295"/>
    </row>
    <row r="16" spans="1:9" ht="20.25" customHeight="1" thickBot="1" x14ac:dyDescent="0.3">
      <c r="A16" s="11"/>
      <c r="B16" s="77"/>
      <c r="C16" s="77"/>
      <c r="F16" s="295"/>
    </row>
    <row r="17" spans="1:9" ht="20.25" customHeight="1" thickBot="1" x14ac:dyDescent="0.3">
      <c r="A17" s="11"/>
      <c r="B17" s="77"/>
      <c r="C17" s="77"/>
      <c r="F17" s="295"/>
    </row>
    <row r="18" spans="1:9" ht="20.25" customHeight="1" thickBot="1" x14ac:dyDescent="0.3">
      <c r="A18" s="11"/>
      <c r="B18" s="77"/>
      <c r="C18" s="77"/>
      <c r="F18" s="295"/>
    </row>
    <row r="19" spans="1:9" ht="20.25" customHeight="1" thickBot="1" x14ac:dyDescent="0.3">
      <c r="A19" s="41" t="s">
        <v>314</v>
      </c>
      <c r="B19" s="77"/>
      <c r="C19" s="77"/>
      <c r="E19" s="292">
        <f>SUM(B20,B22)-B19</f>
        <v>0</v>
      </c>
      <c r="F19" s="295">
        <f>SUM(C20,C22)-C19</f>
        <v>0</v>
      </c>
      <c r="H19" s="292">
        <f>B19-SUM('P&amp;L old'!$D$36,'P&amp;L old'!$D$42,'P&amp;L old'!$D$44,'P&amp;L old'!$D$45,'P&amp;L old'!$D$47,'P&amp;L old'!$D$49,'P&amp;L old'!$D$51,'P&amp;L old'!$D$53)</f>
        <v>0</v>
      </c>
      <c r="I19" s="295">
        <f>C19-SUM('P&amp;L old'!$E$36,'P&amp;L old'!$E$42,'P&amp;L old'!$E$44,'P&amp;L old'!$E$45,'P&amp;L old'!$E$47,'P&amp;L old'!$E$49,'P&amp;L old'!$E$51,'P&amp;L old'!$E$53)</f>
        <v>0</v>
      </c>
    </row>
    <row r="20" spans="1:9" ht="20.25" customHeight="1" thickBot="1" x14ac:dyDescent="0.3">
      <c r="A20" s="125" t="s">
        <v>315</v>
      </c>
      <c r="B20" s="122"/>
      <c r="C20" s="122"/>
      <c r="E20" s="292"/>
      <c r="F20" s="295"/>
      <c r="H20" s="292">
        <f>B20-'P&amp;L old'!$D$49</f>
        <v>0</v>
      </c>
      <c r="I20" s="295">
        <f>C20-'P&amp;L old'!$E$49</f>
        <v>0</v>
      </c>
    </row>
    <row r="21" spans="1:9" ht="20.25" customHeight="1" thickBot="1" x14ac:dyDescent="0.3">
      <c r="A21" s="11" t="s">
        <v>316</v>
      </c>
      <c r="B21" s="77"/>
      <c r="C21" s="77"/>
      <c r="F21" s="295"/>
    </row>
    <row r="22" spans="1:9" ht="20.25" customHeight="1" thickBot="1" x14ac:dyDescent="0.3">
      <c r="A22" s="125" t="s">
        <v>317</v>
      </c>
      <c r="B22" s="122"/>
      <c r="C22" s="122"/>
      <c r="E22" s="292">
        <f>SUM(B23:B24)-B22</f>
        <v>0</v>
      </c>
      <c r="F22" s="295">
        <f>SUM(C23:C24)-C22</f>
        <v>0</v>
      </c>
    </row>
    <row r="23" spans="1:9" ht="20.25" customHeight="1" thickBot="1" x14ac:dyDescent="0.3">
      <c r="A23" s="11"/>
      <c r="B23" s="77"/>
      <c r="C23" s="77"/>
      <c r="F23" s="295"/>
    </row>
    <row r="24" spans="1:9" ht="20.25" customHeight="1" thickBot="1" x14ac:dyDescent="0.3">
      <c r="A24" s="11"/>
      <c r="B24" s="77"/>
      <c r="C24" s="77"/>
      <c r="F24" s="295"/>
    </row>
    <row r="25" spans="1:9" ht="20.25" customHeight="1" thickBot="1" x14ac:dyDescent="0.3">
      <c r="A25" s="101" t="s">
        <v>318</v>
      </c>
      <c r="B25" s="123"/>
      <c r="C25" s="123"/>
      <c r="E25" s="292">
        <f>SUM(B26:B27)-B25</f>
        <v>0</v>
      </c>
      <c r="F25" s="295">
        <f>SUM(C26:C27)-C25</f>
        <v>0</v>
      </c>
      <c r="H25" s="292">
        <f>B25-'P&amp;L old'!$D$61</f>
        <v>0</v>
      </c>
      <c r="I25" s="295">
        <f>C25-'P&amp;L old'!$E$61</f>
        <v>0</v>
      </c>
    </row>
    <row r="26" spans="1:9" ht="20.25" customHeight="1" thickBot="1" x14ac:dyDescent="0.3">
      <c r="A26" s="102"/>
      <c r="B26" s="118"/>
      <c r="C26" s="118"/>
      <c r="F26" s="295"/>
    </row>
    <row r="27" spans="1:9" ht="20.25" customHeight="1" thickBot="1" x14ac:dyDescent="0.3">
      <c r="A27" s="22"/>
      <c r="B27" s="75"/>
      <c r="C27" s="75"/>
      <c r="F27" s="295"/>
    </row>
    <row r="28" spans="1:9" ht="17.25" thickTop="1" x14ac:dyDescent="0.3">
      <c r="A28" s="1"/>
      <c r="F28" s="295"/>
    </row>
  </sheetData>
  <mergeCells count="2">
    <mergeCell ref="E1:F1"/>
    <mergeCell ref="H1:I1"/>
  </mergeCells>
  <conditionalFormatting sqref="H1">
    <cfRule type="cellIs" priority="17" stopIfTrue="1" operator="greaterThan">
      <formula>0</formula>
    </cfRule>
  </conditionalFormatting>
  <conditionalFormatting sqref="H3:I10">
    <cfRule type="cellIs" dxfId="51" priority="15" operator="lessThan">
      <formula>0</formula>
    </cfRule>
    <cfRule type="cellIs" dxfId="50" priority="16" operator="greaterThan">
      <formula>0</formula>
    </cfRule>
  </conditionalFormatting>
  <conditionalFormatting sqref="E9:F9">
    <cfRule type="cellIs" dxfId="49" priority="13" operator="lessThan">
      <formula>0</formula>
    </cfRule>
    <cfRule type="cellIs" dxfId="48" priority="14" operator="greaterThan">
      <formula>0</formula>
    </cfRule>
  </conditionalFormatting>
  <conditionalFormatting sqref="F3">
    <cfRule type="cellIs" dxfId="47" priority="11" operator="lessThan">
      <formula>0</formula>
    </cfRule>
    <cfRule type="cellIs" dxfId="46" priority="12" operator="greaterThan">
      <formula>0</formula>
    </cfRule>
  </conditionalFormatting>
  <conditionalFormatting sqref="F4:F28">
    <cfRule type="cellIs" dxfId="45" priority="9" operator="lessThan">
      <formula>0</formula>
    </cfRule>
    <cfRule type="cellIs" dxfId="44" priority="10" operator="greaterThan">
      <formula>0</formula>
    </cfRule>
  </conditionalFormatting>
  <conditionalFormatting sqref="E3:F26">
    <cfRule type="cellIs" priority="8" stopIfTrue="1" operator="greaterThan">
      <formula>0</formula>
    </cfRule>
  </conditionalFormatting>
  <conditionalFormatting sqref="E3:F29">
    <cfRule type="cellIs" dxfId="43" priority="6" operator="lessThan">
      <formula>0</formula>
    </cfRule>
    <cfRule type="cellIs" dxfId="42" priority="7" operator="greaterThan">
      <formula>0</formula>
    </cfRule>
  </conditionalFormatting>
  <conditionalFormatting sqref="F3">
    <cfRule type="cellIs" dxfId="41" priority="4" operator="lessThan">
      <formula>0</formula>
    </cfRule>
    <cfRule type="cellIs" dxfId="40" priority="5" operator="greaterThan">
      <formula>0</formula>
    </cfRule>
  </conditionalFormatting>
  <conditionalFormatting sqref="H3:I29">
    <cfRule type="cellIs" dxfId="39" priority="1" operator="lessThan">
      <formula>0</formula>
    </cfRule>
    <cfRule type="cellIs" dxfId="38"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538" t="s">
        <v>20</v>
      </c>
      <c r="B2" s="539" t="s">
        <v>36</v>
      </c>
    </row>
    <row r="3" spans="1:2" ht="23.25" customHeight="1" thickTop="1" thickBot="1" x14ac:dyDescent="0.3">
      <c r="A3" s="9" t="s">
        <v>37</v>
      </c>
      <c r="B3" s="10"/>
    </row>
    <row r="4" spans="1:2" ht="23.25" customHeight="1" thickBot="1" x14ac:dyDescent="0.3">
      <c r="A4" s="13" t="s">
        <v>38</v>
      </c>
      <c r="B4" s="14"/>
    </row>
    <row r="5" spans="1:2" ht="15.75" thickTop="1" x14ac:dyDescent="0.25"/>
  </sheetData>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56" t="s">
        <v>131</v>
      </c>
      <c r="B2" s="35" t="s">
        <v>2</v>
      </c>
      <c r="C2" s="35" t="s">
        <v>3</v>
      </c>
    </row>
    <row r="3" spans="1:3" ht="29.25" customHeight="1" thickTop="1" thickBot="1" x14ac:dyDescent="0.3">
      <c r="A3" s="119" t="s">
        <v>320</v>
      </c>
      <c r="B3" s="12"/>
      <c r="C3" s="12"/>
    </row>
    <row r="4" spans="1:3" ht="29.25" customHeight="1" thickBot="1" x14ac:dyDescent="0.3">
      <c r="A4" s="126" t="s">
        <v>321</v>
      </c>
      <c r="B4" s="12"/>
      <c r="C4" s="12"/>
    </row>
    <row r="5" spans="1:3" ht="52.5" customHeight="1" thickBot="1" x14ac:dyDescent="0.3">
      <c r="A5" s="116" t="s">
        <v>322</v>
      </c>
      <c r="B5" s="12"/>
      <c r="C5" s="12"/>
    </row>
    <row r="6" spans="1:3" ht="52.5" customHeight="1" thickBot="1" x14ac:dyDescent="0.3">
      <c r="A6" s="11" t="s">
        <v>323</v>
      </c>
      <c r="B6" s="12"/>
      <c r="C6" s="12"/>
    </row>
    <row r="7" spans="1:3" ht="51" customHeight="1" thickBot="1" x14ac:dyDescent="0.3">
      <c r="A7" s="119" t="s">
        <v>324</v>
      </c>
      <c r="B7" s="12"/>
      <c r="C7" s="12"/>
    </row>
    <row r="8" spans="1:3" ht="30.75" customHeight="1" thickBot="1" x14ac:dyDescent="0.3">
      <c r="A8" s="127" t="s">
        <v>325</v>
      </c>
      <c r="B8" s="14"/>
      <c r="C8" s="14"/>
    </row>
    <row r="9" spans="1:3" ht="17.25" thickTop="1" x14ac:dyDescent="0.3">
      <c r="A9" s="1"/>
    </row>
  </sheetData>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289" customWidth="1"/>
    <col min="11" max="11" width="31.140625" style="294" customWidth="1"/>
  </cols>
  <sheetData>
    <row r="1" spans="1:11" ht="17.25" thickBot="1" x14ac:dyDescent="0.35">
      <c r="A1" s="1" t="s">
        <v>326</v>
      </c>
      <c r="J1" s="1029" t="s">
        <v>948</v>
      </c>
      <c r="K1" s="1031"/>
    </row>
    <row r="2" spans="1:11" ht="35.25" customHeight="1" thickTop="1" thickBot="1" x14ac:dyDescent="0.3">
      <c r="A2" s="1011" t="s">
        <v>131</v>
      </c>
      <c r="B2" s="1013" t="s">
        <v>2</v>
      </c>
      <c r="C2" s="1019"/>
      <c r="D2" s="1014"/>
      <c r="E2" s="1013" t="s">
        <v>3</v>
      </c>
      <c r="F2" s="1019"/>
      <c r="G2" s="1014"/>
      <c r="J2" s="173" t="s">
        <v>2</v>
      </c>
      <c r="K2" s="56" t="s">
        <v>3</v>
      </c>
    </row>
    <row r="3" spans="1:11" s="128" customFormat="1" ht="16.5" thickTop="1" thickBot="1" x14ac:dyDescent="0.3">
      <c r="A3" s="1012"/>
      <c r="B3" s="18" t="s">
        <v>327</v>
      </c>
      <c r="C3" s="18" t="s">
        <v>328</v>
      </c>
      <c r="D3" s="18" t="s">
        <v>329</v>
      </c>
      <c r="E3" s="18" t="s">
        <v>327</v>
      </c>
      <c r="F3" s="18" t="s">
        <v>328</v>
      </c>
      <c r="G3" s="18" t="s">
        <v>329</v>
      </c>
      <c r="J3" s="338"/>
      <c r="K3" s="318"/>
    </row>
    <row r="4" spans="1:11" ht="20.25" customHeight="1" thickTop="1" thickBot="1" x14ac:dyDescent="0.3">
      <c r="A4" s="11" t="s">
        <v>330</v>
      </c>
      <c r="B4" s="76"/>
      <c r="C4" s="103" t="s">
        <v>18</v>
      </c>
      <c r="D4" s="165" t="s">
        <v>18</v>
      </c>
      <c r="E4" s="76"/>
      <c r="F4" s="103" t="s">
        <v>18</v>
      </c>
      <c r="G4" s="165" t="s">
        <v>18</v>
      </c>
      <c r="J4" s="292">
        <f>B4-'P&amp;L old'!$D$55</f>
        <v>0</v>
      </c>
      <c r="K4" s="295">
        <f>E4-'P&amp;L old'!$E$55</f>
        <v>0</v>
      </c>
    </row>
    <row r="5" spans="1:11" ht="20.25" customHeight="1" thickBot="1" x14ac:dyDescent="0.3">
      <c r="A5" s="11" t="s">
        <v>331</v>
      </c>
      <c r="B5" s="103" t="s">
        <v>18</v>
      </c>
      <c r="C5" s="76"/>
      <c r="D5" s="115"/>
      <c r="E5" s="103" t="s">
        <v>18</v>
      </c>
      <c r="F5" s="76"/>
      <c r="G5" s="115"/>
    </row>
    <row r="6" spans="1:11" ht="20.25" customHeight="1" thickBot="1" x14ac:dyDescent="0.3">
      <c r="A6" s="11" t="s">
        <v>332</v>
      </c>
      <c r="B6" s="76"/>
      <c r="C6" s="76"/>
      <c r="D6" s="115"/>
      <c r="E6" s="76"/>
      <c r="F6" s="76"/>
      <c r="G6" s="115"/>
    </row>
    <row r="7" spans="1:11" ht="20.25" customHeight="1" thickBot="1" x14ac:dyDescent="0.3">
      <c r="A7" s="11" t="s">
        <v>333</v>
      </c>
      <c r="B7" s="76"/>
      <c r="C7" s="76"/>
      <c r="D7" s="115"/>
      <c r="E7" s="76"/>
      <c r="F7" s="76"/>
      <c r="G7" s="115"/>
    </row>
    <row r="8" spans="1:11" ht="20.25" customHeight="1" thickBot="1" x14ac:dyDescent="0.3">
      <c r="A8" s="11" t="s">
        <v>334</v>
      </c>
      <c r="B8" s="76"/>
      <c r="C8" s="76"/>
      <c r="D8" s="115"/>
      <c r="E8" s="76"/>
      <c r="F8" s="76"/>
      <c r="G8" s="115"/>
    </row>
    <row r="9" spans="1:11" ht="20.25" customHeight="1" thickBot="1" x14ac:dyDescent="0.3">
      <c r="A9" s="11" t="s">
        <v>14</v>
      </c>
      <c r="B9" s="76"/>
      <c r="C9" s="76"/>
      <c r="D9" s="115"/>
      <c r="E9" s="76"/>
      <c r="F9" s="76"/>
      <c r="G9" s="115"/>
    </row>
    <row r="10" spans="1:11" ht="20.25" customHeight="1" thickBot="1" x14ac:dyDescent="0.3">
      <c r="A10" s="11" t="s">
        <v>335</v>
      </c>
      <c r="B10" s="103" t="s">
        <v>18</v>
      </c>
      <c r="C10" s="76"/>
      <c r="D10" s="115"/>
      <c r="E10" s="103" t="s">
        <v>18</v>
      </c>
      <c r="F10" s="76"/>
      <c r="G10" s="115"/>
      <c r="J10" s="292">
        <f>C10-'P&amp;L old'!$D$57-'P&amp;L old'!$D$64</f>
        <v>0</v>
      </c>
      <c r="K10" s="295">
        <f>F10-'P&amp;L old'!$E$57-'P&amp;L old'!$E$64</f>
        <v>0</v>
      </c>
    </row>
    <row r="11" spans="1:11" ht="20.25" customHeight="1" thickBot="1" x14ac:dyDescent="0.3">
      <c r="A11" s="11" t="s">
        <v>336</v>
      </c>
      <c r="B11" s="103" t="s">
        <v>18</v>
      </c>
      <c r="C11" s="76"/>
      <c r="D11" s="115"/>
      <c r="E11" s="103" t="s">
        <v>18</v>
      </c>
      <c r="F11" s="76"/>
      <c r="G11" s="115"/>
      <c r="J11" s="292">
        <f>C11-'P&amp;L old'!$D$58-'P&amp;L old'!$D$65</f>
        <v>0</v>
      </c>
      <c r="K11" s="295">
        <f>F11-'P&amp;L old'!$E$58-'P&amp;L old'!$E$65</f>
        <v>0</v>
      </c>
    </row>
    <row r="12" spans="1:11" ht="20.25" customHeight="1" thickBot="1" x14ac:dyDescent="0.3">
      <c r="A12" s="13" t="s">
        <v>337</v>
      </c>
      <c r="B12" s="104" t="s">
        <v>18</v>
      </c>
      <c r="C12" s="82">
        <f>C10+C11</f>
        <v>0</v>
      </c>
      <c r="D12" s="164"/>
      <c r="E12" s="104" t="s">
        <v>18</v>
      </c>
      <c r="F12" s="82">
        <f>F10+F11</f>
        <v>0</v>
      </c>
      <c r="G12" s="164"/>
      <c r="J12" s="292">
        <f>C12-'P&amp;L old'!$D$56-'P&amp;L old'!$D$63</f>
        <v>0</v>
      </c>
      <c r="K12" s="295">
        <f>F12-'P&amp;L old'!$E$56-'P&amp;L old'!$E$63</f>
        <v>0</v>
      </c>
    </row>
    <row r="13" spans="1:11" ht="15.75" thickTop="1" x14ac:dyDescent="0.25"/>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37" priority="1" operator="lessThan">
      <formula>0</formula>
    </cfRule>
    <cfRule type="cellIs" dxfId="36"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1034" t="s">
        <v>372</v>
      </c>
      <c r="B2" s="1032" t="s">
        <v>373</v>
      </c>
      <c r="C2" s="1046"/>
      <c r="D2" s="1046"/>
      <c r="E2" s="1032" t="s">
        <v>374</v>
      </c>
      <c r="F2" s="1046"/>
      <c r="G2" s="1033"/>
      <c r="H2" s="17"/>
      <c r="I2" s="17"/>
    </row>
    <row r="3" spans="1:9" ht="20.25" customHeight="1" thickTop="1" thickBot="1" x14ac:dyDescent="0.3">
      <c r="A3" s="1035"/>
      <c r="B3" s="56" t="s">
        <v>375</v>
      </c>
      <c r="C3" s="56" t="s">
        <v>376</v>
      </c>
      <c r="D3" s="613" t="s">
        <v>377</v>
      </c>
      <c r="E3" s="56" t="s">
        <v>375</v>
      </c>
      <c r="F3" s="56" t="s">
        <v>376</v>
      </c>
      <c r="G3" s="56" t="s">
        <v>377</v>
      </c>
      <c r="H3" s="17"/>
      <c r="I3" s="17"/>
    </row>
    <row r="4" spans="1:9" ht="20.25" customHeight="1" thickTop="1" thickBot="1" x14ac:dyDescent="0.3">
      <c r="A4" s="1035"/>
      <c r="B4" s="1047" t="s">
        <v>378</v>
      </c>
      <c r="C4" s="1048"/>
      <c r="D4" s="1048"/>
      <c r="E4" s="1047" t="s">
        <v>378</v>
      </c>
      <c r="F4" s="1048"/>
      <c r="G4" s="1051"/>
      <c r="H4" s="17"/>
      <c r="I4" s="17"/>
    </row>
    <row r="5" spans="1:9" ht="24.75" customHeight="1" thickBot="1" x14ac:dyDescent="0.3">
      <c r="A5" s="1036"/>
      <c r="B5" s="1052" t="s">
        <v>379</v>
      </c>
      <c r="C5" s="1053"/>
      <c r="D5" s="1053"/>
      <c r="E5" s="1052" t="s">
        <v>379</v>
      </c>
      <c r="F5" s="1053"/>
      <c r="G5" s="1054"/>
      <c r="H5" s="17"/>
      <c r="I5" s="17"/>
    </row>
    <row r="6" spans="1:9" ht="20.25" customHeight="1" thickTop="1" thickBot="1" x14ac:dyDescent="0.3">
      <c r="A6" s="1055" t="s">
        <v>380</v>
      </c>
      <c r="B6" s="76"/>
      <c r="C6" s="166"/>
      <c r="D6" s="141"/>
      <c r="E6" s="76"/>
      <c r="F6" s="141"/>
      <c r="G6" s="74"/>
      <c r="H6" s="17"/>
      <c r="I6" s="17"/>
    </row>
    <row r="7" spans="1:9" ht="20.25" customHeight="1" thickBot="1" x14ac:dyDescent="0.3">
      <c r="A7" s="1056"/>
      <c r="B7" s="76"/>
      <c r="C7" s="167"/>
      <c r="D7" s="117"/>
      <c r="E7" s="76"/>
      <c r="F7" s="117"/>
      <c r="G7" s="118"/>
      <c r="H7" s="17"/>
      <c r="I7" s="17"/>
    </row>
    <row r="8" spans="1:9" ht="20.25" customHeight="1" thickBot="1" x14ac:dyDescent="0.3">
      <c r="A8" s="1049" t="s">
        <v>381</v>
      </c>
      <c r="B8" s="76"/>
      <c r="C8" s="167"/>
      <c r="D8" s="117"/>
      <c r="E8" s="76"/>
      <c r="F8" s="117"/>
      <c r="G8" s="118"/>
      <c r="H8" s="17"/>
      <c r="I8" s="17"/>
    </row>
    <row r="9" spans="1:9" ht="20.25" customHeight="1" thickBot="1" x14ac:dyDescent="0.3">
      <c r="A9" s="1050"/>
      <c r="B9" s="76"/>
      <c r="C9" s="167"/>
      <c r="D9" s="117"/>
      <c r="E9" s="76"/>
      <c r="F9" s="117"/>
      <c r="G9" s="118"/>
      <c r="H9" s="17"/>
      <c r="I9" s="17"/>
    </row>
    <row r="10" spans="1:9" ht="20.25" customHeight="1" thickTop="1" thickBot="1" x14ac:dyDescent="0.3">
      <c r="A10" s="1055" t="s">
        <v>382</v>
      </c>
      <c r="B10" s="76"/>
      <c r="C10" s="167"/>
      <c r="D10" s="117"/>
      <c r="E10" s="76"/>
      <c r="F10" s="117"/>
      <c r="G10" s="118"/>
      <c r="H10" s="17"/>
      <c r="I10" s="17"/>
    </row>
    <row r="11" spans="1:9" ht="20.25" customHeight="1" thickBot="1" x14ac:dyDescent="0.3">
      <c r="A11" s="1056"/>
      <c r="B11" s="76"/>
      <c r="C11" s="167"/>
      <c r="D11" s="117"/>
      <c r="E11" s="76"/>
      <c r="F11" s="117"/>
      <c r="G11" s="118"/>
      <c r="H11" s="17"/>
      <c r="I11" s="17"/>
    </row>
    <row r="12" spans="1:9" ht="20.25" customHeight="1" thickBot="1" x14ac:dyDescent="0.3">
      <c r="A12" s="1049" t="s">
        <v>383</v>
      </c>
      <c r="B12" s="76"/>
      <c r="C12" s="167"/>
      <c r="D12" s="117"/>
      <c r="E12" s="76"/>
      <c r="F12" s="117"/>
      <c r="G12" s="118"/>
      <c r="H12" s="17"/>
      <c r="I12" s="17"/>
    </row>
    <row r="13" spans="1:9" ht="20.25" customHeight="1" thickBot="1" x14ac:dyDescent="0.3">
      <c r="A13" s="1056"/>
      <c r="B13" s="76"/>
      <c r="C13" s="167"/>
      <c r="D13" s="117"/>
      <c r="E13" s="76"/>
      <c r="F13" s="117"/>
      <c r="G13" s="118"/>
      <c r="H13" s="17"/>
      <c r="I13" s="17"/>
    </row>
    <row r="14" spans="1:9" ht="20.25" customHeight="1" thickBot="1" x14ac:dyDescent="0.3">
      <c r="A14" s="1049" t="s">
        <v>384</v>
      </c>
      <c r="B14" s="76"/>
      <c r="C14" s="167"/>
      <c r="D14" s="117"/>
      <c r="E14" s="76"/>
      <c r="F14" s="117"/>
      <c r="G14" s="118"/>
      <c r="H14" s="17"/>
      <c r="I14" s="17"/>
    </row>
    <row r="15" spans="1:9" ht="20.25" customHeight="1" thickBot="1" x14ac:dyDescent="0.3">
      <c r="A15" s="1050"/>
      <c r="B15" s="76"/>
      <c r="C15" s="167"/>
      <c r="D15" s="117"/>
      <c r="E15" s="76"/>
      <c r="F15" s="117"/>
      <c r="G15" s="118"/>
      <c r="H15" s="17"/>
      <c r="I15" s="17"/>
    </row>
    <row r="16" spans="1:9" ht="20.25" customHeight="1" thickTop="1" thickBot="1" x14ac:dyDescent="0.3">
      <c r="A16" s="1055" t="s">
        <v>385</v>
      </c>
      <c r="B16" s="76"/>
      <c r="C16" s="167"/>
      <c r="D16" s="117"/>
      <c r="E16" s="76"/>
      <c r="F16" s="117"/>
      <c r="G16" s="118"/>
      <c r="H16" s="17"/>
      <c r="I16" s="17"/>
    </row>
    <row r="17" spans="1:9" ht="20.25" customHeight="1" thickBot="1" x14ac:dyDescent="0.3">
      <c r="A17" s="1050"/>
      <c r="B17" s="76"/>
      <c r="C17" s="167"/>
      <c r="D17" s="117"/>
      <c r="E17" s="76"/>
      <c r="F17" s="117"/>
      <c r="G17" s="118"/>
      <c r="H17" s="17"/>
      <c r="I17" s="17"/>
    </row>
    <row r="18" spans="1:9" ht="20.25" customHeight="1" thickTop="1" thickBot="1" x14ac:dyDescent="0.3">
      <c r="A18" s="1055" t="s">
        <v>287</v>
      </c>
      <c r="B18" s="76"/>
      <c r="C18" s="167"/>
      <c r="D18" s="117"/>
      <c r="E18" s="76"/>
      <c r="F18" s="117"/>
      <c r="G18" s="118"/>
      <c r="H18" s="17"/>
      <c r="I18" s="17"/>
    </row>
    <row r="19" spans="1:9" ht="20.25" customHeight="1" thickBot="1" x14ac:dyDescent="0.3">
      <c r="A19" s="1050"/>
      <c r="B19" s="82"/>
      <c r="C19" s="168"/>
      <c r="D19" s="143"/>
      <c r="E19" s="82"/>
      <c r="F19" s="143"/>
      <c r="G19" s="124"/>
      <c r="H19" s="17"/>
      <c r="I19" s="17"/>
    </row>
    <row r="20" spans="1:9" ht="15.75" thickTop="1" x14ac:dyDescent="0.25">
      <c r="A20" s="45"/>
      <c r="B20" s="45"/>
      <c r="C20" s="45"/>
      <c r="D20" s="45"/>
      <c r="E20" s="45"/>
      <c r="F20" s="45"/>
      <c r="G20" s="45"/>
      <c r="H20" s="17"/>
      <c r="I20" s="17"/>
    </row>
    <row r="21" spans="1:9" x14ac:dyDescent="0.25">
      <c r="A21" s="169"/>
      <c r="B21" s="17"/>
      <c r="C21" s="17"/>
      <c r="D21" s="17"/>
      <c r="E21" s="17"/>
      <c r="F21" s="17"/>
      <c r="G21" s="17"/>
      <c r="H21" s="17"/>
      <c r="I21" s="17"/>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1011" t="s">
        <v>387</v>
      </c>
      <c r="B3" s="1011" t="s">
        <v>388</v>
      </c>
      <c r="C3" s="1013" t="s">
        <v>389</v>
      </c>
      <c r="D3" s="1014"/>
    </row>
    <row r="4" spans="1:4" ht="33" customHeight="1" thickTop="1" thickBot="1" x14ac:dyDescent="0.3">
      <c r="A4" s="1012"/>
      <c r="B4" s="1012"/>
      <c r="C4" s="35" t="s">
        <v>2</v>
      </c>
      <c r="D4" s="35" t="s">
        <v>390</v>
      </c>
    </row>
    <row r="5" spans="1:4" ht="18.75" customHeight="1" thickTop="1" thickBot="1" x14ac:dyDescent="0.3">
      <c r="A5" s="129"/>
      <c r="B5" s="132"/>
      <c r="C5" s="77"/>
      <c r="D5" s="77"/>
    </row>
    <row r="6" spans="1:4" ht="18.75" customHeight="1" thickBot="1" x14ac:dyDescent="0.3">
      <c r="A6" s="129"/>
      <c r="B6" s="132"/>
      <c r="C6" s="77"/>
      <c r="D6" s="77"/>
    </row>
    <row r="7" spans="1:4" ht="18.75" customHeight="1" thickBot="1" x14ac:dyDescent="0.3">
      <c r="A7" s="130"/>
      <c r="B7" s="120"/>
      <c r="C7" s="77"/>
      <c r="D7" s="77"/>
    </row>
    <row r="8" spans="1:4" ht="18.75" customHeight="1" thickBot="1" x14ac:dyDescent="0.3">
      <c r="A8" s="130"/>
      <c r="B8" s="120"/>
      <c r="C8" s="77"/>
      <c r="D8" s="77"/>
    </row>
    <row r="9" spans="1:4" ht="18.75" customHeight="1" thickBot="1" x14ac:dyDescent="0.3">
      <c r="A9" s="130"/>
      <c r="B9" s="120"/>
      <c r="C9" s="77"/>
      <c r="D9" s="77"/>
    </row>
    <row r="10" spans="1:4" ht="18.75" customHeight="1" thickBot="1" x14ac:dyDescent="0.3">
      <c r="A10" s="130"/>
      <c r="B10" s="120"/>
      <c r="C10" s="77"/>
      <c r="D10" s="77"/>
    </row>
    <row r="11" spans="1:4" ht="18.75" customHeight="1" thickBot="1" x14ac:dyDescent="0.3">
      <c r="A11" s="130"/>
      <c r="B11" s="120"/>
      <c r="C11" s="77"/>
      <c r="D11" s="77"/>
    </row>
    <row r="12" spans="1:4" ht="18.75" customHeight="1" thickBot="1" x14ac:dyDescent="0.3">
      <c r="A12" s="130"/>
      <c r="B12" s="120"/>
      <c r="C12" s="77"/>
      <c r="D12" s="77"/>
    </row>
    <row r="13" spans="1:4" ht="18.75" customHeight="1" thickBot="1" x14ac:dyDescent="0.3">
      <c r="A13" s="129"/>
      <c r="B13" s="132"/>
      <c r="C13" s="77"/>
      <c r="D13" s="77"/>
    </row>
    <row r="14" spans="1:4" ht="18.75" customHeight="1" thickBot="1" x14ac:dyDescent="0.3">
      <c r="A14" s="131"/>
      <c r="B14" s="121"/>
      <c r="C14" s="75"/>
      <c r="D14" s="75"/>
    </row>
    <row r="15" spans="1:4" ht="15.75" thickTop="1" x14ac:dyDescent="0.25">
      <c r="A15" s="17"/>
      <c r="B15" s="17"/>
      <c r="C15" s="17"/>
      <c r="D15" s="17"/>
    </row>
    <row r="16" spans="1:4" ht="15.75" thickBot="1" x14ac:dyDescent="0.3">
      <c r="A16" s="17" t="s">
        <v>391</v>
      </c>
      <c r="B16" s="17"/>
      <c r="C16" s="17"/>
      <c r="D16" s="17"/>
    </row>
    <row r="17" spans="1:4" ht="19.5" customHeight="1" thickTop="1" thickBot="1" x14ac:dyDescent="0.3">
      <c r="A17" s="1011" t="s">
        <v>452</v>
      </c>
      <c r="B17" s="1011" t="s">
        <v>388</v>
      </c>
      <c r="C17" s="1013" t="s">
        <v>389</v>
      </c>
      <c r="D17" s="1014"/>
    </row>
    <row r="18" spans="1:4" ht="33" customHeight="1" thickTop="1" thickBot="1" x14ac:dyDescent="0.3">
      <c r="A18" s="1012"/>
      <c r="B18" s="1012"/>
      <c r="C18" s="35" t="s">
        <v>2</v>
      </c>
      <c r="D18" s="35" t="s">
        <v>390</v>
      </c>
    </row>
    <row r="19" spans="1:4" ht="18.75" customHeight="1" thickTop="1" thickBot="1" x14ac:dyDescent="0.3">
      <c r="A19" s="105"/>
      <c r="B19" s="120"/>
      <c r="C19" s="77"/>
      <c r="D19" s="77"/>
    </row>
    <row r="20" spans="1:4" ht="18.75" customHeight="1" thickBot="1" x14ac:dyDescent="0.3">
      <c r="A20" s="105"/>
      <c r="B20" s="120"/>
      <c r="C20" s="77"/>
      <c r="D20" s="77"/>
    </row>
    <row r="21" spans="1:4" ht="18.75" customHeight="1" thickBot="1" x14ac:dyDescent="0.3">
      <c r="A21" s="105"/>
      <c r="B21" s="120"/>
      <c r="C21" s="77"/>
      <c r="D21" s="77"/>
    </row>
    <row r="22" spans="1:4" ht="18.75" customHeight="1" thickBot="1" x14ac:dyDescent="0.3">
      <c r="A22" s="105"/>
      <c r="B22" s="120"/>
      <c r="C22" s="77"/>
      <c r="D22" s="77"/>
    </row>
    <row r="23" spans="1:4" ht="18.75" customHeight="1" thickBot="1" x14ac:dyDescent="0.3">
      <c r="A23" s="105"/>
      <c r="B23" s="120"/>
      <c r="C23" s="77"/>
      <c r="D23" s="77"/>
    </row>
    <row r="24" spans="1:4" ht="18.75" customHeight="1" thickBot="1" x14ac:dyDescent="0.3">
      <c r="A24" s="105"/>
      <c r="B24" s="120"/>
      <c r="C24" s="77"/>
      <c r="D24" s="77"/>
    </row>
    <row r="25" spans="1:4" ht="18.75" customHeight="1" thickBot="1" x14ac:dyDescent="0.3">
      <c r="A25" s="105"/>
      <c r="B25" s="120"/>
      <c r="C25" s="77"/>
      <c r="D25" s="77"/>
    </row>
    <row r="26" spans="1:4" ht="18.75" customHeight="1" thickBot="1" x14ac:dyDescent="0.3">
      <c r="A26" s="105"/>
      <c r="B26" s="120"/>
      <c r="C26" s="77"/>
      <c r="D26" s="77"/>
    </row>
    <row r="27" spans="1:4" ht="18.75" customHeight="1" thickBot="1" x14ac:dyDescent="0.3">
      <c r="A27" s="106"/>
      <c r="B27" s="121"/>
      <c r="C27" s="75"/>
      <c r="D27" s="75"/>
    </row>
    <row r="28" spans="1:4" ht="17.25" thickTop="1" x14ac:dyDescent="0.3">
      <c r="A28" s="2"/>
    </row>
    <row r="29" spans="1:4" ht="16.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sheetPr>
  <dimension ref="A1:BK921"/>
  <sheetViews>
    <sheetView showGridLines="0" tabSelected="1" view="pageBreakPreview" zoomScaleNormal="115" zoomScaleSheetLayoutView="100" workbookViewId="0">
      <pane ySplit="1" topLeftCell="A536" activePane="bottomLeft" state="frozen"/>
      <selection pane="bottomLeft" activeCell="D62" sqref="D62:AG63"/>
    </sheetView>
  </sheetViews>
  <sheetFormatPr defaultColWidth="9.140625" defaultRowHeight="14.25" customHeight="1" x14ac:dyDescent="0.2"/>
  <cols>
    <col min="1" max="1" width="3.42578125" style="551" customWidth="1"/>
    <col min="2" max="2" width="1.5703125" style="15" customWidth="1"/>
    <col min="3" max="34" width="3.42578125" style="15" customWidth="1"/>
    <col min="35" max="16384" width="9.140625" style="15"/>
  </cols>
  <sheetData>
    <row r="1" spans="1:43" s="557" customFormat="1" ht="15.75" customHeight="1" thickBot="1" x14ac:dyDescent="0.25">
      <c r="A1" s="645" t="s">
        <v>1345</v>
      </c>
      <c r="B1" s="1220" t="s">
        <v>1343</v>
      </c>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1"/>
      <c r="AI1" s="1398" t="s">
        <v>1348</v>
      </c>
      <c r="AJ1" s="1399"/>
      <c r="AK1" s="1399"/>
      <c r="AL1" s="1399"/>
      <c r="AM1" s="1400"/>
      <c r="AN1" s="643"/>
      <c r="AO1" s="644" t="s">
        <v>948</v>
      </c>
      <c r="AP1" s="584"/>
      <c r="AQ1" s="643"/>
    </row>
    <row r="2" spans="1:43" s="537" customFormat="1" ht="9" customHeight="1" x14ac:dyDescent="0.2">
      <c r="A2" s="551"/>
      <c r="AI2" s="15"/>
      <c r="AJ2" s="15"/>
      <c r="AK2" s="15"/>
      <c r="AL2" s="15"/>
      <c r="AM2" s="15"/>
      <c r="AN2" s="15"/>
      <c r="AO2" s="15"/>
      <c r="AP2" s="15"/>
      <c r="AQ2" s="15"/>
    </row>
    <row r="3" spans="1:43" s="537" customFormat="1" ht="15" customHeight="1" x14ac:dyDescent="0.2">
      <c r="A3" s="551"/>
      <c r="D3" s="783" t="s">
        <v>1966</v>
      </c>
      <c r="E3" s="781"/>
      <c r="F3" s="781"/>
      <c r="G3" s="781"/>
      <c r="H3" s="781"/>
      <c r="I3" s="781"/>
      <c r="J3" s="782"/>
      <c r="K3" s="791"/>
      <c r="L3" s="784" t="s">
        <v>1121</v>
      </c>
      <c r="M3" s="785" t="s">
        <v>2010</v>
      </c>
      <c r="N3" s="786" t="s">
        <v>2011</v>
      </c>
      <c r="O3" s="786" t="s">
        <v>2010</v>
      </c>
      <c r="P3" s="786" t="s">
        <v>2010</v>
      </c>
      <c r="Q3" s="786" t="s">
        <v>2011</v>
      </c>
      <c r="R3" s="786" t="s">
        <v>2012</v>
      </c>
      <c r="S3" s="786" t="s">
        <v>2013</v>
      </c>
      <c r="T3" s="786" t="s">
        <v>2014</v>
      </c>
      <c r="U3" s="786" t="s">
        <v>2015</v>
      </c>
      <c r="V3" s="787" t="s">
        <v>2016</v>
      </c>
      <c r="X3" s="784" t="s">
        <v>964</v>
      </c>
      <c r="Y3" s="785" t="s">
        <v>2017</v>
      </c>
      <c r="Z3" s="786" t="s">
        <v>2018</v>
      </c>
      <c r="AA3" s="786" t="s">
        <v>2016</v>
      </c>
      <c r="AB3" s="786" t="s">
        <v>2017</v>
      </c>
      <c r="AC3" s="786" t="s">
        <v>2012</v>
      </c>
      <c r="AD3" s="786" t="s">
        <v>2015</v>
      </c>
      <c r="AE3" s="786" t="s">
        <v>2013</v>
      </c>
      <c r="AF3" s="787" t="s">
        <v>2015</v>
      </c>
      <c r="AG3" s="795"/>
      <c r="AH3" s="795"/>
      <c r="AI3" s="15"/>
      <c r="AJ3" s="15"/>
      <c r="AK3" s="15"/>
      <c r="AL3" s="15"/>
      <c r="AM3" s="15"/>
      <c r="AN3" s="15"/>
      <c r="AO3" s="15"/>
      <c r="AP3" s="15"/>
      <c r="AQ3" s="15"/>
    </row>
    <row r="4" spans="1:43" s="537" customFormat="1" ht="15" hidden="1" customHeight="1" x14ac:dyDescent="0.2">
      <c r="A4" s="551"/>
      <c r="D4" s="794"/>
      <c r="E4" s="791"/>
      <c r="F4" s="791"/>
      <c r="G4" s="791"/>
      <c r="H4" s="791"/>
      <c r="I4" s="791"/>
      <c r="J4" s="791"/>
      <c r="K4" s="791"/>
      <c r="W4" s="784"/>
      <c r="X4" s="795"/>
      <c r="Y4" s="795"/>
      <c r="Z4" s="795"/>
      <c r="AA4" s="795"/>
      <c r="AB4" s="795"/>
      <c r="AC4" s="795"/>
      <c r="AD4" s="795"/>
      <c r="AE4" s="795"/>
      <c r="AF4" s="795"/>
      <c r="AG4" s="795"/>
      <c r="AI4" s="15"/>
      <c r="AJ4" s="15"/>
      <c r="AK4" s="15"/>
      <c r="AL4" s="15"/>
      <c r="AM4" s="15"/>
      <c r="AN4" s="15"/>
      <c r="AO4" s="15"/>
      <c r="AP4" s="15"/>
      <c r="AQ4" s="15"/>
    </row>
    <row r="5" spans="1:43" s="537" customFormat="1" ht="15" customHeight="1" x14ac:dyDescent="0.2">
      <c r="A5" s="551"/>
      <c r="D5" s="794" t="s">
        <v>1965</v>
      </c>
      <c r="E5" s="791"/>
      <c r="F5" s="791"/>
      <c r="G5" s="791"/>
      <c r="H5" s="791"/>
      <c r="I5" s="791"/>
      <c r="J5" s="791"/>
      <c r="K5" s="791"/>
      <c r="W5" s="784"/>
      <c r="X5" s="795"/>
      <c r="Y5" s="795"/>
      <c r="Z5" s="795"/>
      <c r="AA5" s="795"/>
      <c r="AB5" s="795"/>
      <c r="AC5" s="795"/>
      <c r="AD5" s="795"/>
      <c r="AE5" s="795"/>
      <c r="AF5" s="795"/>
      <c r="AG5" s="795"/>
      <c r="AI5" s="15"/>
      <c r="AJ5" s="15"/>
      <c r="AK5" s="15"/>
      <c r="AL5" s="15"/>
      <c r="AM5" s="15"/>
      <c r="AN5" s="15"/>
      <c r="AO5" s="15"/>
      <c r="AP5" s="15"/>
      <c r="AQ5" s="15"/>
    </row>
    <row r="6" spans="1:43" s="537" customFormat="1" ht="21.75" customHeight="1" x14ac:dyDescent="0.2">
      <c r="A6" s="551"/>
      <c r="AI6" s="15"/>
      <c r="AJ6" s="15"/>
      <c r="AK6" s="15"/>
      <c r="AL6" s="15"/>
      <c r="AM6" s="15"/>
      <c r="AN6" s="15"/>
      <c r="AO6" s="15"/>
      <c r="AP6" s="15"/>
      <c r="AQ6" s="15"/>
    </row>
    <row r="7" spans="1:43" s="537" customFormat="1" x14ac:dyDescent="0.2">
      <c r="A7" s="551"/>
      <c r="D7" s="536" t="s">
        <v>1201</v>
      </c>
      <c r="AI7" s="15"/>
      <c r="AJ7" s="15"/>
      <c r="AK7" s="15"/>
      <c r="AL7" s="15"/>
      <c r="AM7" s="15"/>
      <c r="AN7" s="15"/>
      <c r="AO7" s="15"/>
      <c r="AP7" s="15"/>
      <c r="AQ7" s="15"/>
    </row>
    <row r="8" spans="1:43" s="537" customFormat="1" x14ac:dyDescent="0.2">
      <c r="A8" s="551"/>
      <c r="D8" s="536"/>
      <c r="AI8" s="15"/>
      <c r="AJ8" s="15"/>
      <c r="AK8" s="15"/>
      <c r="AL8" s="15"/>
      <c r="AM8" s="15"/>
      <c r="AN8" s="15"/>
      <c r="AO8" s="15"/>
      <c r="AP8" s="15"/>
      <c r="AQ8" s="15"/>
    </row>
    <row r="9" spans="1:43" s="537" customFormat="1" ht="15" customHeight="1" x14ac:dyDescent="0.2">
      <c r="A9" s="551"/>
      <c r="D9" s="1218" t="s">
        <v>1972</v>
      </c>
      <c r="E9" s="1397"/>
      <c r="F9" s="1397"/>
      <c r="G9" s="1397"/>
      <c r="H9" s="1397"/>
      <c r="I9" s="1397"/>
      <c r="J9" s="1397"/>
      <c r="K9" s="1397"/>
      <c r="L9" s="1397"/>
      <c r="M9" s="1397"/>
      <c r="N9" s="1397"/>
      <c r="O9" s="1397"/>
      <c r="P9" s="1397"/>
      <c r="Q9" s="1397"/>
      <c r="R9" s="1397"/>
      <c r="S9" s="1397"/>
      <c r="T9" s="1397"/>
      <c r="U9" s="1397"/>
      <c r="V9" s="1397"/>
      <c r="W9" s="1397"/>
      <c r="X9" s="1397"/>
      <c r="Y9" s="1397"/>
      <c r="Z9" s="1397"/>
      <c r="AA9" s="1397"/>
      <c r="AB9" s="1397"/>
      <c r="AC9" s="1397"/>
      <c r="AD9" s="1397"/>
      <c r="AE9" s="1397"/>
      <c r="AF9" s="1397"/>
      <c r="AG9" s="1397"/>
      <c r="AI9" s="15"/>
      <c r="AJ9" s="15"/>
      <c r="AK9" s="15"/>
      <c r="AL9" s="15"/>
      <c r="AM9" s="15"/>
      <c r="AN9" s="15"/>
      <c r="AO9" s="15"/>
      <c r="AP9" s="15"/>
      <c r="AQ9" s="15"/>
    </row>
    <row r="10" spans="1:43" s="537" customFormat="1" x14ac:dyDescent="0.2">
      <c r="A10" s="551"/>
      <c r="D10" s="1397"/>
      <c r="E10" s="1397"/>
      <c r="F10" s="1397"/>
      <c r="G10" s="1397"/>
      <c r="H10" s="1397"/>
      <c r="I10" s="1397"/>
      <c r="J10" s="1397"/>
      <c r="K10" s="1397"/>
      <c r="L10" s="1397"/>
      <c r="M10" s="1397"/>
      <c r="N10" s="1397"/>
      <c r="O10" s="1397"/>
      <c r="P10" s="1397"/>
      <c r="Q10" s="1397"/>
      <c r="R10" s="1397"/>
      <c r="S10" s="1397"/>
      <c r="T10" s="1397"/>
      <c r="U10" s="1397"/>
      <c r="V10" s="1397"/>
      <c r="W10" s="1397"/>
      <c r="X10" s="1397"/>
      <c r="Y10" s="1397"/>
      <c r="Z10" s="1397"/>
      <c r="AA10" s="1397"/>
      <c r="AB10" s="1397"/>
      <c r="AC10" s="1397"/>
      <c r="AD10" s="1397"/>
      <c r="AE10" s="1397"/>
      <c r="AF10" s="1397"/>
      <c r="AG10" s="1397"/>
      <c r="AI10" s="15"/>
      <c r="AJ10" s="15"/>
      <c r="AK10" s="15"/>
      <c r="AL10" s="15"/>
      <c r="AM10" s="15"/>
      <c r="AN10" s="15"/>
      <c r="AO10" s="15"/>
      <c r="AP10" s="15"/>
      <c r="AQ10" s="15"/>
    </row>
    <row r="11" spans="1:43" s="537" customFormat="1" x14ac:dyDescent="0.2">
      <c r="A11" s="551"/>
      <c r="D11" s="1397"/>
      <c r="E11" s="1397"/>
      <c r="F11" s="1397"/>
      <c r="G11" s="1397"/>
      <c r="H11" s="1397"/>
      <c r="I11" s="1397"/>
      <c r="J11" s="1397"/>
      <c r="K11" s="1397"/>
      <c r="L11" s="1397"/>
      <c r="M11" s="1397"/>
      <c r="N11" s="1397"/>
      <c r="O11" s="1397"/>
      <c r="P11" s="1397"/>
      <c r="Q11" s="1397"/>
      <c r="R11" s="1397"/>
      <c r="S11" s="1397"/>
      <c r="T11" s="1397"/>
      <c r="U11" s="1397"/>
      <c r="V11" s="1397"/>
      <c r="W11" s="1397"/>
      <c r="X11" s="1397"/>
      <c r="Y11" s="1397"/>
      <c r="Z11" s="1397"/>
      <c r="AA11" s="1397"/>
      <c r="AB11" s="1397"/>
      <c r="AC11" s="1397"/>
      <c r="AD11" s="1397"/>
      <c r="AE11" s="1397"/>
      <c r="AF11" s="1397"/>
      <c r="AG11" s="1397"/>
      <c r="AI11" s="15"/>
      <c r="AJ11" s="15"/>
      <c r="AK11" s="15"/>
      <c r="AL11" s="15"/>
      <c r="AM11" s="15"/>
      <c r="AN11" s="15"/>
      <c r="AO11" s="15"/>
      <c r="AP11" s="15"/>
      <c r="AQ11" s="15"/>
    </row>
    <row r="12" spans="1:43" s="537" customFormat="1" x14ac:dyDescent="0.2">
      <c r="A12" s="551"/>
      <c r="D12" s="1397"/>
      <c r="E12" s="1397"/>
      <c r="F12" s="1397"/>
      <c r="G12" s="1397"/>
      <c r="H12" s="1397"/>
      <c r="I12" s="1397"/>
      <c r="J12" s="1397"/>
      <c r="K12" s="1397"/>
      <c r="L12" s="1397"/>
      <c r="M12" s="1397"/>
      <c r="N12" s="1397"/>
      <c r="O12" s="1397"/>
      <c r="P12" s="1397"/>
      <c r="Q12" s="1397"/>
      <c r="R12" s="1397"/>
      <c r="S12" s="1397"/>
      <c r="T12" s="1397"/>
      <c r="U12" s="1397"/>
      <c r="V12" s="1397"/>
      <c r="W12" s="1397"/>
      <c r="X12" s="1397"/>
      <c r="Y12" s="1397"/>
      <c r="Z12" s="1397"/>
      <c r="AA12" s="1397"/>
      <c r="AB12" s="1397"/>
      <c r="AC12" s="1397"/>
      <c r="AD12" s="1397"/>
      <c r="AE12" s="1397"/>
      <c r="AF12" s="1397"/>
      <c r="AG12" s="1397"/>
      <c r="AI12" s="15"/>
      <c r="AJ12" s="15"/>
      <c r="AK12" s="15"/>
      <c r="AL12" s="15"/>
      <c r="AM12" s="15"/>
      <c r="AN12" s="15"/>
      <c r="AO12" s="15"/>
      <c r="AP12" s="15"/>
      <c r="AQ12" s="15"/>
    </row>
    <row r="13" spans="1:43" s="537" customFormat="1" x14ac:dyDescent="0.2">
      <c r="A13" s="551"/>
      <c r="AI13" s="15"/>
      <c r="AJ13" s="15"/>
      <c r="AK13" s="15"/>
      <c r="AL13" s="15"/>
      <c r="AM13" s="15"/>
      <c r="AN13" s="15"/>
      <c r="AO13" s="15"/>
      <c r="AP13" s="15"/>
      <c r="AQ13" s="15"/>
    </row>
    <row r="14" spans="1:43" s="537" customFormat="1" ht="15" customHeight="1" x14ac:dyDescent="0.2">
      <c r="A14" s="551"/>
      <c r="D14" s="1218" t="s">
        <v>1973</v>
      </c>
      <c r="E14" s="1397"/>
      <c r="F14" s="1397"/>
      <c r="G14" s="1397"/>
      <c r="H14" s="1397"/>
      <c r="I14" s="1397"/>
      <c r="J14" s="1397"/>
      <c r="K14" s="1397"/>
      <c r="L14" s="1397"/>
      <c r="M14" s="1397"/>
      <c r="N14" s="1397"/>
      <c r="O14" s="1397"/>
      <c r="P14" s="1397"/>
      <c r="Q14" s="1397"/>
      <c r="R14" s="1397"/>
      <c r="S14" s="1397"/>
      <c r="T14" s="1397"/>
      <c r="U14" s="1397"/>
      <c r="V14" s="1397"/>
      <c r="W14" s="1397"/>
      <c r="X14" s="1397"/>
      <c r="Y14" s="1397"/>
      <c r="Z14" s="1397"/>
      <c r="AA14" s="1397"/>
      <c r="AB14" s="1397"/>
      <c r="AC14" s="1397"/>
      <c r="AD14" s="1397"/>
      <c r="AE14" s="1397"/>
      <c r="AF14" s="1397"/>
      <c r="AG14" s="1397"/>
      <c r="AI14" s="15"/>
      <c r="AJ14" s="15"/>
      <c r="AK14" s="15"/>
      <c r="AL14" s="15"/>
      <c r="AM14" s="15"/>
      <c r="AN14" s="15"/>
      <c r="AO14" s="15"/>
      <c r="AP14" s="15"/>
      <c r="AQ14" s="15"/>
    </row>
    <row r="15" spans="1:43" s="537" customFormat="1" x14ac:dyDescent="0.2">
      <c r="A15" s="551"/>
      <c r="D15" s="1397"/>
      <c r="E15" s="1397"/>
      <c r="F15" s="1397"/>
      <c r="G15" s="1397"/>
      <c r="H15" s="1397"/>
      <c r="I15" s="1397"/>
      <c r="J15" s="1397"/>
      <c r="K15" s="1397"/>
      <c r="L15" s="1397"/>
      <c r="M15" s="1397"/>
      <c r="N15" s="1397"/>
      <c r="O15" s="1397"/>
      <c r="P15" s="1397"/>
      <c r="Q15" s="1397"/>
      <c r="R15" s="1397"/>
      <c r="S15" s="1397"/>
      <c r="T15" s="1397"/>
      <c r="U15" s="1397"/>
      <c r="V15" s="1397"/>
      <c r="W15" s="1397"/>
      <c r="X15" s="1397"/>
      <c r="Y15" s="1397"/>
      <c r="Z15" s="1397"/>
      <c r="AA15" s="1397"/>
      <c r="AB15" s="1397"/>
      <c r="AC15" s="1397"/>
      <c r="AD15" s="1397"/>
      <c r="AE15" s="1397"/>
      <c r="AF15" s="1397"/>
      <c r="AG15" s="1397"/>
      <c r="AI15" s="15"/>
      <c r="AJ15" s="15"/>
      <c r="AK15" s="15"/>
      <c r="AL15" s="15"/>
      <c r="AM15" s="15"/>
      <c r="AN15" s="15"/>
      <c r="AO15" s="15"/>
      <c r="AP15" s="15"/>
      <c r="AQ15" s="15"/>
    </row>
    <row r="16" spans="1:43" s="537" customFormat="1" x14ac:dyDescent="0.2">
      <c r="A16" s="551"/>
      <c r="AI16" s="15"/>
      <c r="AJ16" s="15"/>
      <c r="AK16" s="15"/>
      <c r="AL16" s="15"/>
      <c r="AM16" s="15"/>
      <c r="AN16" s="15"/>
      <c r="AO16" s="15"/>
      <c r="AP16" s="15"/>
      <c r="AQ16" s="15"/>
    </row>
    <row r="17" spans="1:43" s="537" customFormat="1" x14ac:dyDescent="0.2">
      <c r="A17" s="551"/>
      <c r="D17" s="550" t="s">
        <v>1196</v>
      </c>
      <c r="AI17" s="15"/>
      <c r="AJ17" s="15"/>
      <c r="AK17" s="15"/>
      <c r="AL17" s="15"/>
      <c r="AM17" s="15"/>
      <c r="AN17" s="15"/>
      <c r="AO17" s="15"/>
      <c r="AP17" s="15"/>
      <c r="AQ17" s="15"/>
    </row>
    <row r="18" spans="1:43" s="537" customFormat="1" x14ac:dyDescent="0.2">
      <c r="A18" s="551"/>
      <c r="D18" s="550" t="s">
        <v>1197</v>
      </c>
      <c r="E18" s="550" t="s">
        <v>1974</v>
      </c>
      <c r="F18" s="550"/>
      <c r="AI18" s="15"/>
      <c r="AJ18" s="15"/>
      <c r="AK18" s="15"/>
      <c r="AL18" s="15"/>
      <c r="AM18" s="15"/>
      <c r="AN18" s="15"/>
      <c r="AO18" s="15"/>
      <c r="AP18" s="15"/>
      <c r="AQ18" s="15"/>
    </row>
    <row r="19" spans="1:43" s="537" customFormat="1" x14ac:dyDescent="0.2">
      <c r="A19" s="551"/>
      <c r="D19" s="550" t="s">
        <v>496</v>
      </c>
      <c r="E19" s="780" t="s">
        <v>1975</v>
      </c>
      <c r="F19" s="550"/>
      <c r="AI19" s="15"/>
      <c r="AJ19" s="15"/>
      <c r="AK19" s="15"/>
      <c r="AL19" s="15"/>
      <c r="AM19" s="15"/>
      <c r="AN19" s="15"/>
      <c r="AO19" s="15"/>
      <c r="AP19" s="15"/>
      <c r="AQ19" s="15"/>
    </row>
    <row r="20" spans="1:43" s="537" customFormat="1" x14ac:dyDescent="0.2">
      <c r="A20" s="551"/>
      <c r="D20" s="780" t="s">
        <v>499</v>
      </c>
      <c r="E20" s="780" t="s">
        <v>1976</v>
      </c>
      <c r="F20" s="550"/>
      <c r="AI20" s="15"/>
      <c r="AJ20" s="15"/>
      <c r="AK20" s="15"/>
      <c r="AL20" s="15"/>
      <c r="AM20" s="15"/>
      <c r="AN20" s="15"/>
      <c r="AO20" s="15"/>
      <c r="AP20" s="15"/>
      <c r="AQ20" s="15"/>
    </row>
    <row r="21" spans="1:43" s="537" customFormat="1" x14ac:dyDescent="0.2">
      <c r="A21" s="551"/>
      <c r="D21" s="780" t="s">
        <v>502</v>
      </c>
      <c r="E21" s="780" t="s">
        <v>1977</v>
      </c>
      <c r="F21" s="550"/>
      <c r="AI21" s="15"/>
      <c r="AJ21" s="15"/>
      <c r="AK21" s="15"/>
      <c r="AL21" s="15"/>
      <c r="AM21" s="15"/>
      <c r="AN21" s="15"/>
      <c r="AO21" s="15"/>
      <c r="AP21" s="15"/>
      <c r="AQ21" s="15"/>
    </row>
    <row r="22" spans="1:43" s="537" customFormat="1" x14ac:dyDescent="0.2">
      <c r="A22" s="551"/>
      <c r="D22" s="780"/>
      <c r="E22" s="780" t="s">
        <v>1979</v>
      </c>
      <c r="F22" s="780"/>
      <c r="G22" s="780"/>
      <c r="H22" s="780"/>
      <c r="I22" s="780"/>
      <c r="J22" s="780"/>
      <c r="K22" s="780"/>
      <c r="L22" s="780"/>
      <c r="M22" s="780"/>
      <c r="AI22" s="15"/>
      <c r="AJ22" s="15"/>
      <c r="AK22" s="15"/>
      <c r="AL22" s="15"/>
      <c r="AM22" s="15"/>
      <c r="AN22" s="15"/>
      <c r="AO22" s="15"/>
      <c r="AP22" s="15"/>
      <c r="AQ22" s="15"/>
    </row>
    <row r="23" spans="1:43" s="537" customFormat="1" x14ac:dyDescent="0.2">
      <c r="A23" s="551"/>
      <c r="D23" s="780"/>
      <c r="E23" s="780" t="s">
        <v>1980</v>
      </c>
      <c r="F23" s="780"/>
      <c r="G23" s="780"/>
      <c r="H23" s="780"/>
      <c r="I23" s="780"/>
      <c r="J23" s="780"/>
      <c r="K23" s="780"/>
      <c r="L23" s="780"/>
      <c r="M23" s="780"/>
      <c r="AI23" s="15"/>
      <c r="AJ23" s="15"/>
      <c r="AK23" s="15"/>
      <c r="AL23" s="15"/>
      <c r="AM23" s="15"/>
      <c r="AN23" s="15"/>
      <c r="AO23" s="15"/>
      <c r="AP23" s="15"/>
      <c r="AQ23" s="15"/>
    </row>
    <row r="24" spans="1:43" s="537" customFormat="1" x14ac:dyDescent="0.2">
      <c r="A24" s="551"/>
      <c r="D24" s="780" t="s">
        <v>505</v>
      </c>
      <c r="E24" s="780" t="s">
        <v>1978</v>
      </c>
      <c r="F24" s="780"/>
      <c r="G24" s="780"/>
      <c r="H24" s="780"/>
      <c r="I24" s="780"/>
      <c r="J24" s="780"/>
      <c r="K24" s="780"/>
      <c r="L24" s="780"/>
      <c r="M24" s="780"/>
      <c r="AI24" s="15"/>
      <c r="AJ24" s="15"/>
      <c r="AK24" s="15"/>
      <c r="AL24" s="15"/>
      <c r="AM24" s="15"/>
      <c r="AN24" s="15"/>
      <c r="AO24" s="15"/>
      <c r="AP24" s="15"/>
      <c r="AQ24" s="15"/>
    </row>
    <row r="25" spans="1:43" s="537" customFormat="1" x14ac:dyDescent="0.2">
      <c r="A25" s="551"/>
      <c r="D25" s="780"/>
      <c r="E25" s="780"/>
      <c r="AI25" s="15"/>
      <c r="AJ25" s="15"/>
      <c r="AK25" s="15"/>
      <c r="AL25" s="15"/>
      <c r="AM25" s="15"/>
      <c r="AN25" s="15"/>
      <c r="AO25" s="15"/>
      <c r="AP25" s="15"/>
      <c r="AQ25" s="15"/>
    </row>
    <row r="26" spans="1:43" s="537" customFormat="1" x14ac:dyDescent="0.2">
      <c r="A26" s="551"/>
      <c r="D26" s="550" t="s">
        <v>1198</v>
      </c>
      <c r="AI26" s="15"/>
      <c r="AJ26" s="15"/>
      <c r="AK26" s="15"/>
      <c r="AL26" s="15"/>
      <c r="AM26" s="15"/>
      <c r="AN26" s="15"/>
      <c r="AO26" s="15"/>
      <c r="AP26" s="15"/>
      <c r="AQ26" s="15"/>
    </row>
    <row r="27" spans="1:43" s="537" customFormat="1" ht="15" thickBot="1" x14ac:dyDescent="0.25">
      <c r="A27" s="551"/>
      <c r="AI27" s="15"/>
      <c r="AJ27" s="15"/>
      <c r="AK27" s="15"/>
      <c r="AL27" s="15"/>
      <c r="AM27" s="15"/>
      <c r="AN27" s="15"/>
      <c r="AO27" s="15"/>
      <c r="AP27" s="15"/>
      <c r="AQ27" s="15"/>
    </row>
    <row r="28" spans="1:43" s="537" customFormat="1" ht="34.5" customHeight="1" thickBot="1" x14ac:dyDescent="0.25">
      <c r="A28" s="551">
        <v>1</v>
      </c>
      <c r="D28" s="1402" t="s">
        <v>1</v>
      </c>
      <c r="E28" s="1402"/>
      <c r="F28" s="1402"/>
      <c r="G28" s="1402"/>
      <c r="H28" s="1402"/>
      <c r="I28" s="1402"/>
      <c r="J28" s="1402"/>
      <c r="K28" s="1402"/>
      <c r="L28" s="1402"/>
      <c r="M28" s="1402"/>
      <c r="N28" s="1402"/>
      <c r="O28" s="1402"/>
      <c r="P28" s="1402" t="s">
        <v>2</v>
      </c>
      <c r="Q28" s="1402"/>
      <c r="R28" s="1402"/>
      <c r="S28" s="1402"/>
      <c r="T28" s="1402"/>
      <c r="U28" s="1402"/>
      <c r="V28" s="1402"/>
      <c r="W28" s="1402"/>
      <c r="X28" s="1402"/>
      <c r="Y28" s="1402" t="s">
        <v>3</v>
      </c>
      <c r="Z28" s="1402"/>
      <c r="AA28" s="1402"/>
      <c r="AB28" s="1402"/>
      <c r="AC28" s="1402"/>
      <c r="AD28" s="1402"/>
      <c r="AE28" s="1402"/>
      <c r="AF28" s="1402"/>
      <c r="AG28" s="1402"/>
      <c r="AI28" s="15"/>
      <c r="AJ28" s="15"/>
      <c r="AK28" s="15"/>
      <c r="AL28" s="15"/>
      <c r="AM28" s="15"/>
      <c r="AN28" s="15"/>
      <c r="AO28" s="15"/>
      <c r="AP28" s="15"/>
      <c r="AQ28" s="15"/>
    </row>
    <row r="29" spans="1:43" s="537" customFormat="1" ht="30" customHeight="1" x14ac:dyDescent="0.2">
      <c r="A29" s="551"/>
      <c r="D29" s="1405" t="s">
        <v>4</v>
      </c>
      <c r="E29" s="1405"/>
      <c r="F29" s="1405"/>
      <c r="G29" s="1405"/>
      <c r="H29" s="1405"/>
      <c r="I29" s="1405"/>
      <c r="J29" s="1405"/>
      <c r="K29" s="1405"/>
      <c r="L29" s="1405"/>
      <c r="M29" s="1405"/>
      <c r="N29" s="1405"/>
      <c r="O29" s="1405"/>
      <c r="P29" s="1401">
        <v>1</v>
      </c>
      <c r="Q29" s="1401"/>
      <c r="R29" s="1401"/>
      <c r="S29" s="1401"/>
      <c r="T29" s="1401"/>
      <c r="U29" s="1401"/>
      <c r="V29" s="1401"/>
      <c r="W29" s="1401"/>
      <c r="X29" s="1401"/>
      <c r="Y29" s="1401">
        <v>1</v>
      </c>
      <c r="Z29" s="1401"/>
      <c r="AA29" s="1401"/>
      <c r="AB29" s="1401"/>
      <c r="AC29" s="1401"/>
      <c r="AD29" s="1401"/>
      <c r="AE29" s="1401"/>
      <c r="AF29" s="1401"/>
      <c r="AG29" s="1401"/>
      <c r="AI29" s="15"/>
      <c r="AJ29" s="15"/>
      <c r="AK29" s="15"/>
      <c r="AL29" s="15"/>
      <c r="AM29" s="15"/>
      <c r="AN29" s="15"/>
      <c r="AO29" s="15"/>
      <c r="AP29" s="15"/>
      <c r="AQ29" s="15"/>
    </row>
    <row r="30" spans="1:43" s="537" customFormat="1" ht="30" customHeight="1" x14ac:dyDescent="0.2">
      <c r="A30" s="551"/>
      <c r="D30" s="1404" t="s">
        <v>5</v>
      </c>
      <c r="E30" s="1404"/>
      <c r="F30" s="1404"/>
      <c r="G30" s="1404"/>
      <c r="H30" s="1404"/>
      <c r="I30" s="1404"/>
      <c r="J30" s="1404"/>
      <c r="K30" s="1404"/>
      <c r="L30" s="1404"/>
      <c r="M30" s="1404"/>
      <c r="N30" s="1404"/>
      <c r="O30" s="1404"/>
      <c r="P30" s="1152">
        <v>1</v>
      </c>
      <c r="Q30" s="1152"/>
      <c r="R30" s="1152"/>
      <c r="S30" s="1152"/>
      <c r="T30" s="1152"/>
      <c r="U30" s="1152"/>
      <c r="V30" s="1152"/>
      <c r="W30" s="1152"/>
      <c r="X30" s="1152"/>
      <c r="Y30" s="1152">
        <v>1</v>
      </c>
      <c r="Z30" s="1152"/>
      <c r="AA30" s="1152"/>
      <c r="AB30" s="1152"/>
      <c r="AC30" s="1152"/>
      <c r="AD30" s="1152"/>
      <c r="AE30" s="1152"/>
      <c r="AF30" s="1152"/>
      <c r="AG30" s="1152"/>
      <c r="AI30" s="15"/>
      <c r="AJ30" s="15"/>
      <c r="AK30" s="15"/>
      <c r="AL30" s="15"/>
      <c r="AM30" s="15"/>
      <c r="AN30" s="15"/>
      <c r="AO30" s="15"/>
      <c r="AP30" s="15"/>
      <c r="AQ30" s="15"/>
    </row>
    <row r="31" spans="1:43" s="537" customFormat="1" ht="30" customHeight="1" thickBot="1" x14ac:dyDescent="0.25">
      <c r="A31" s="551"/>
      <c r="D31" s="1403" t="s">
        <v>6</v>
      </c>
      <c r="E31" s="1403"/>
      <c r="F31" s="1403"/>
      <c r="G31" s="1403"/>
      <c r="H31" s="1403"/>
      <c r="I31" s="1403"/>
      <c r="J31" s="1403"/>
      <c r="K31" s="1403"/>
      <c r="L31" s="1403"/>
      <c r="M31" s="1403"/>
      <c r="N31" s="1403"/>
      <c r="O31" s="1403"/>
      <c r="P31" s="1222">
        <v>1</v>
      </c>
      <c r="Q31" s="1222"/>
      <c r="R31" s="1222"/>
      <c r="S31" s="1222"/>
      <c r="T31" s="1222"/>
      <c r="U31" s="1222"/>
      <c r="V31" s="1222"/>
      <c r="W31" s="1222"/>
      <c r="X31" s="1222"/>
      <c r="Y31" s="1222">
        <v>1</v>
      </c>
      <c r="Z31" s="1222"/>
      <c r="AA31" s="1222"/>
      <c r="AB31" s="1222"/>
      <c r="AC31" s="1222"/>
      <c r="AD31" s="1222"/>
      <c r="AE31" s="1222"/>
      <c r="AF31" s="1222"/>
      <c r="AG31" s="1222"/>
      <c r="AI31" s="15"/>
      <c r="AJ31" s="15"/>
      <c r="AK31" s="15"/>
      <c r="AL31" s="15"/>
      <c r="AM31" s="15"/>
      <c r="AN31" s="15"/>
      <c r="AO31" s="15"/>
      <c r="AP31" s="15"/>
      <c r="AQ31" s="15"/>
    </row>
    <row r="32" spans="1:43" s="537" customFormat="1" x14ac:dyDescent="0.2">
      <c r="A32" s="551"/>
      <c r="AI32" s="15"/>
      <c r="AJ32" s="15"/>
      <c r="AK32" s="15"/>
      <c r="AL32" s="15"/>
      <c r="AM32" s="15"/>
      <c r="AN32" s="15"/>
      <c r="AO32" s="15"/>
      <c r="AP32" s="15"/>
      <c r="AQ32" s="15"/>
    </row>
    <row r="33" spans="1:43" s="537" customFormat="1" x14ac:dyDescent="0.2">
      <c r="A33" s="551"/>
      <c r="AI33" s="15"/>
      <c r="AJ33" s="15"/>
      <c r="AK33" s="15"/>
      <c r="AL33" s="15"/>
      <c r="AM33" s="15"/>
      <c r="AN33" s="15"/>
      <c r="AO33" s="15"/>
      <c r="AP33" s="15"/>
      <c r="AQ33" s="15"/>
    </row>
    <row r="34" spans="1:43" s="537" customFormat="1" ht="15" customHeight="1" x14ac:dyDescent="0.2">
      <c r="A34" s="551"/>
      <c r="D34" s="1191" t="s">
        <v>1981</v>
      </c>
      <c r="E34" s="1191"/>
      <c r="F34" s="1191"/>
      <c r="G34" s="1191"/>
      <c r="H34" s="1191"/>
      <c r="I34" s="1191"/>
      <c r="J34" s="1191"/>
      <c r="K34" s="1191"/>
      <c r="L34" s="1191"/>
      <c r="M34" s="1191"/>
      <c r="N34" s="1191"/>
      <c r="O34" s="1191"/>
      <c r="P34" s="1191"/>
      <c r="Q34" s="1191"/>
      <c r="R34" s="1191"/>
      <c r="S34" s="1191"/>
      <c r="T34" s="1191"/>
      <c r="U34" s="1191"/>
      <c r="V34" s="1191"/>
      <c r="W34" s="1191"/>
      <c r="X34" s="1191"/>
      <c r="Y34" s="1191"/>
      <c r="Z34" s="1191"/>
      <c r="AA34" s="1191"/>
      <c r="AB34" s="1191"/>
      <c r="AC34" s="1191"/>
      <c r="AD34" s="1191"/>
      <c r="AE34" s="1191"/>
      <c r="AF34" s="1191"/>
      <c r="AG34" s="1191"/>
      <c r="AI34" s="15"/>
      <c r="AJ34" s="15"/>
      <c r="AK34" s="15"/>
      <c r="AL34" s="15"/>
      <c r="AM34" s="15"/>
      <c r="AN34" s="15"/>
      <c r="AO34" s="15"/>
      <c r="AP34" s="15"/>
      <c r="AQ34" s="15"/>
    </row>
    <row r="35" spans="1:43" s="537" customFormat="1" x14ac:dyDescent="0.2">
      <c r="A35" s="551"/>
      <c r="D35" s="1191"/>
      <c r="E35" s="1191"/>
      <c r="F35" s="1191"/>
      <c r="G35" s="1191"/>
      <c r="H35" s="1191"/>
      <c r="I35" s="1191"/>
      <c r="J35" s="1191"/>
      <c r="K35" s="1191"/>
      <c r="L35" s="1191"/>
      <c r="M35" s="1191"/>
      <c r="N35" s="1191"/>
      <c r="O35" s="1191"/>
      <c r="P35" s="1191"/>
      <c r="Q35" s="1191"/>
      <c r="R35" s="1191"/>
      <c r="S35" s="1191"/>
      <c r="T35" s="1191"/>
      <c r="U35" s="1191"/>
      <c r="V35" s="1191"/>
      <c r="W35" s="1191"/>
      <c r="X35" s="1191"/>
      <c r="Y35" s="1191"/>
      <c r="Z35" s="1191"/>
      <c r="AA35" s="1191"/>
      <c r="AB35" s="1191"/>
      <c r="AC35" s="1191"/>
      <c r="AD35" s="1191"/>
      <c r="AE35" s="1191"/>
      <c r="AF35" s="1191"/>
      <c r="AG35" s="1191"/>
      <c r="AI35" s="15"/>
      <c r="AJ35" s="15"/>
      <c r="AK35" s="15"/>
      <c r="AL35" s="15"/>
      <c r="AM35" s="15"/>
      <c r="AN35" s="15"/>
      <c r="AO35" s="15"/>
      <c r="AP35" s="15"/>
      <c r="AQ35" s="15"/>
    </row>
    <row r="36" spans="1:43" s="537" customFormat="1" ht="15" thickBot="1" x14ac:dyDescent="0.25">
      <c r="A36" s="551"/>
      <c r="D36" s="646"/>
      <c r="E36" s="646"/>
      <c r="F36" s="646"/>
      <c r="G36" s="646"/>
      <c r="H36" s="646"/>
      <c r="I36" s="646"/>
      <c r="J36" s="646"/>
      <c r="K36" s="646"/>
      <c r="L36" s="646"/>
      <c r="M36" s="646"/>
      <c r="N36" s="646"/>
      <c r="O36" s="646"/>
      <c r="P36" s="646"/>
      <c r="Q36" s="646"/>
      <c r="R36" s="646"/>
      <c r="S36" s="646"/>
      <c r="T36" s="646"/>
      <c r="U36" s="646"/>
      <c r="V36" s="646"/>
      <c r="W36" s="646"/>
      <c r="X36" s="646"/>
      <c r="Y36" s="646"/>
      <c r="Z36" s="646"/>
      <c r="AA36" s="646"/>
      <c r="AB36" s="646"/>
      <c r="AC36" s="646"/>
      <c r="AD36" s="646"/>
      <c r="AE36" s="646"/>
      <c r="AF36" s="646"/>
      <c r="AG36" s="646"/>
      <c r="AI36" s="15"/>
      <c r="AJ36" s="15"/>
      <c r="AK36" s="15"/>
      <c r="AL36" s="15"/>
      <c r="AM36" s="15"/>
      <c r="AN36" s="15"/>
      <c r="AO36" s="15"/>
      <c r="AP36" s="15"/>
      <c r="AQ36" s="15"/>
    </row>
    <row r="37" spans="1:43" s="537" customFormat="1" ht="24.75" customHeight="1" thickBot="1" x14ac:dyDescent="0.25">
      <c r="A37" s="551" t="s">
        <v>1694</v>
      </c>
      <c r="D37" s="1192" t="s">
        <v>9</v>
      </c>
      <c r="E37" s="1192"/>
      <c r="F37" s="1192"/>
      <c r="G37" s="1192"/>
      <c r="H37" s="1192"/>
      <c r="I37" s="1192"/>
      <c r="J37" s="1192"/>
      <c r="K37" s="1192"/>
      <c r="L37" s="1192"/>
      <c r="M37" s="1192"/>
      <c r="N37" s="1192" t="s">
        <v>10</v>
      </c>
      <c r="O37" s="1192"/>
      <c r="P37" s="1192"/>
      <c r="Q37" s="1192"/>
      <c r="R37" s="1192"/>
      <c r="S37" s="1192"/>
      <c r="T37" s="1192"/>
      <c r="U37" s="1192"/>
      <c r="V37" s="1192"/>
      <c r="W37" s="1192"/>
      <c r="X37" s="1192" t="s">
        <v>11</v>
      </c>
      <c r="Y37" s="1192"/>
      <c r="Z37" s="1192"/>
      <c r="AA37" s="1192"/>
      <c r="AB37" s="1192"/>
      <c r="AC37" s="1192" t="s">
        <v>418</v>
      </c>
      <c r="AD37" s="1192"/>
      <c r="AE37" s="1192"/>
      <c r="AF37" s="1192"/>
      <c r="AG37" s="1192"/>
      <c r="AI37" s="15"/>
      <c r="AJ37" s="15"/>
      <c r="AK37" s="15"/>
      <c r="AL37" s="15"/>
      <c r="AM37" s="15"/>
      <c r="AN37" s="15"/>
      <c r="AO37" s="15"/>
      <c r="AP37" s="15"/>
      <c r="AQ37" s="15"/>
    </row>
    <row r="38" spans="1:43" s="537" customFormat="1" ht="24.75" customHeight="1" thickBot="1" x14ac:dyDescent="0.25">
      <c r="A38" s="551"/>
      <c r="D38" s="1192"/>
      <c r="E38" s="1192"/>
      <c r="F38" s="1192"/>
      <c r="G38" s="1192"/>
      <c r="H38" s="1192"/>
      <c r="I38" s="1192"/>
      <c r="J38" s="1192"/>
      <c r="K38" s="1192"/>
      <c r="L38" s="1192"/>
      <c r="M38" s="1192"/>
      <c r="N38" s="1192" t="s">
        <v>13</v>
      </c>
      <c r="O38" s="1192"/>
      <c r="P38" s="1192"/>
      <c r="Q38" s="1192"/>
      <c r="R38" s="1192"/>
      <c r="S38" s="1192" t="s">
        <v>12</v>
      </c>
      <c r="T38" s="1192"/>
      <c r="U38" s="1192"/>
      <c r="V38" s="1192"/>
      <c r="W38" s="1192"/>
      <c r="X38" s="1192"/>
      <c r="Y38" s="1192"/>
      <c r="Z38" s="1192"/>
      <c r="AA38" s="1192"/>
      <c r="AB38" s="1192"/>
      <c r="AC38" s="1192"/>
      <c r="AD38" s="1192"/>
      <c r="AE38" s="1192"/>
      <c r="AF38" s="1192"/>
      <c r="AG38" s="1192"/>
      <c r="AI38" s="15"/>
      <c r="AJ38" s="15"/>
      <c r="AK38" s="15"/>
      <c r="AL38" s="15"/>
      <c r="AM38" s="15"/>
      <c r="AN38" s="15"/>
      <c r="AO38" s="15"/>
      <c r="AP38" s="15"/>
      <c r="AQ38" s="15"/>
    </row>
    <row r="39" spans="1:43" s="537" customFormat="1" ht="15.75" customHeight="1" x14ac:dyDescent="0.2">
      <c r="A39" s="551"/>
      <c r="D39" s="1193" t="s">
        <v>1971</v>
      </c>
      <c r="E39" s="1194"/>
      <c r="F39" s="1194"/>
      <c r="G39" s="1194"/>
      <c r="H39" s="1194"/>
      <c r="I39" s="1194"/>
      <c r="J39" s="1194"/>
      <c r="K39" s="1194"/>
      <c r="L39" s="1194"/>
      <c r="M39" s="1194"/>
      <c r="N39" s="1195">
        <v>4448</v>
      </c>
      <c r="O39" s="1195"/>
      <c r="P39" s="1195"/>
      <c r="Q39" s="1195"/>
      <c r="R39" s="1195"/>
      <c r="S39" s="1196">
        <v>0.66998041873776171</v>
      </c>
      <c r="T39" s="1196"/>
      <c r="U39" s="1196"/>
      <c r="V39" s="1196"/>
      <c r="W39" s="1196"/>
      <c r="X39" s="1196">
        <v>0.66998041873776171</v>
      </c>
      <c r="Y39" s="1196"/>
      <c r="Z39" s="1196"/>
      <c r="AA39" s="1196"/>
      <c r="AB39" s="1196"/>
      <c r="AC39" s="1196">
        <v>0.66998041873776171</v>
      </c>
      <c r="AD39" s="1196"/>
      <c r="AE39" s="1196"/>
      <c r="AF39" s="1196"/>
      <c r="AG39" s="1196"/>
      <c r="AI39" s="15"/>
      <c r="AJ39" s="15"/>
      <c r="AK39" s="15"/>
      <c r="AL39" s="15"/>
      <c r="AM39" s="15"/>
      <c r="AN39" s="15"/>
      <c r="AO39" s="15"/>
      <c r="AP39" s="15"/>
      <c r="AQ39" s="15"/>
    </row>
    <row r="40" spans="1:43" s="537" customFormat="1" ht="15.75" customHeight="1" x14ac:dyDescent="0.2">
      <c r="A40" s="551"/>
      <c r="D40" s="1197" t="s">
        <v>1982</v>
      </c>
      <c r="E40" s="1198"/>
      <c r="F40" s="1198"/>
      <c r="G40" s="1198"/>
      <c r="H40" s="1198"/>
      <c r="I40" s="1198"/>
      <c r="J40" s="1198"/>
      <c r="K40" s="1198"/>
      <c r="L40" s="1198"/>
      <c r="M40" s="1198"/>
      <c r="N40" s="1199">
        <v>2191</v>
      </c>
      <c r="O40" s="1199"/>
      <c r="P40" s="1199"/>
      <c r="Q40" s="1199"/>
      <c r="R40" s="1199"/>
      <c r="S40" s="1200">
        <v>0.33001958126223829</v>
      </c>
      <c r="T40" s="1200"/>
      <c r="U40" s="1200"/>
      <c r="V40" s="1200"/>
      <c r="W40" s="1200"/>
      <c r="X40" s="1201">
        <v>0.33001958126223829</v>
      </c>
      <c r="Y40" s="1202"/>
      <c r="Z40" s="1202"/>
      <c r="AA40" s="1202"/>
      <c r="AB40" s="1202"/>
      <c r="AC40" s="1201">
        <v>0.33001958126223829</v>
      </c>
      <c r="AD40" s="1202"/>
      <c r="AE40" s="1202"/>
      <c r="AF40" s="1202"/>
      <c r="AG40" s="1202"/>
      <c r="AI40" s="15"/>
      <c r="AJ40" s="15"/>
      <c r="AK40" s="15"/>
      <c r="AL40" s="15"/>
      <c r="AM40" s="15"/>
      <c r="AN40" s="15"/>
      <c r="AO40" s="15"/>
      <c r="AP40" s="15"/>
      <c r="AQ40" s="15"/>
    </row>
    <row r="41" spans="1:43" s="537" customFormat="1" ht="15.75" customHeight="1" thickBot="1" x14ac:dyDescent="0.25">
      <c r="A41" s="551"/>
      <c r="D41" s="1184" t="s">
        <v>14</v>
      </c>
      <c r="E41" s="1185"/>
      <c r="F41" s="1185"/>
      <c r="G41" s="1185"/>
      <c r="H41" s="1185"/>
      <c r="I41" s="1185"/>
      <c r="J41" s="1185"/>
      <c r="K41" s="1185"/>
      <c r="L41" s="1185"/>
      <c r="M41" s="1186"/>
      <c r="N41" s="1187">
        <v>6639</v>
      </c>
      <c r="O41" s="1187"/>
      <c r="P41" s="1187"/>
      <c r="Q41" s="1187"/>
      <c r="R41" s="1187"/>
      <c r="S41" s="1188">
        <v>1</v>
      </c>
      <c r="T41" s="1189"/>
      <c r="U41" s="1189"/>
      <c r="V41" s="1189"/>
      <c r="W41" s="1190"/>
      <c r="X41" s="1188">
        <v>1</v>
      </c>
      <c r="Y41" s="1189"/>
      <c r="Z41" s="1189"/>
      <c r="AA41" s="1189"/>
      <c r="AB41" s="1190"/>
      <c r="AC41" s="1188">
        <v>1</v>
      </c>
      <c r="AD41" s="1189"/>
      <c r="AE41" s="1189"/>
      <c r="AF41" s="1189"/>
      <c r="AG41" s="1190"/>
      <c r="AI41" s="15"/>
      <c r="AJ41" s="15"/>
      <c r="AK41" s="15"/>
      <c r="AL41" s="15"/>
      <c r="AM41" s="15"/>
      <c r="AN41" s="15"/>
      <c r="AO41" s="15"/>
      <c r="AP41" s="15"/>
      <c r="AQ41" s="15"/>
    </row>
    <row r="42" spans="1:43" s="537" customFormat="1" x14ac:dyDescent="0.2">
      <c r="A42" s="551"/>
      <c r="D42" s="646"/>
      <c r="E42" s="646"/>
      <c r="F42" s="646"/>
      <c r="G42" s="646"/>
      <c r="H42" s="646"/>
      <c r="I42" s="646"/>
      <c r="J42" s="646"/>
      <c r="K42" s="646"/>
      <c r="L42" s="646"/>
      <c r="M42" s="646"/>
      <c r="N42" s="646"/>
      <c r="O42" s="646"/>
      <c r="P42" s="646"/>
      <c r="Q42" s="646"/>
      <c r="R42" s="646"/>
      <c r="S42" s="646"/>
      <c r="T42" s="646"/>
      <c r="U42" s="646"/>
      <c r="V42" s="646"/>
      <c r="W42" s="646"/>
      <c r="X42" s="646"/>
      <c r="Y42" s="646"/>
      <c r="Z42" s="646"/>
      <c r="AA42" s="646"/>
      <c r="AB42" s="646"/>
      <c r="AC42" s="646"/>
      <c r="AD42" s="646"/>
      <c r="AE42" s="646"/>
      <c r="AF42" s="646"/>
      <c r="AG42" s="646"/>
      <c r="AI42" s="15"/>
      <c r="AJ42" s="15"/>
      <c r="AK42" s="15"/>
      <c r="AL42" s="15"/>
      <c r="AM42" s="15"/>
      <c r="AN42" s="15"/>
      <c r="AO42" s="15"/>
      <c r="AP42" s="15"/>
      <c r="AQ42" s="15"/>
    </row>
    <row r="43" spans="1:43" s="537" customFormat="1" x14ac:dyDescent="0.2">
      <c r="A43" s="551"/>
      <c r="D43" s="646"/>
      <c r="E43" s="646"/>
      <c r="F43" s="646"/>
      <c r="G43" s="646"/>
      <c r="H43" s="646"/>
      <c r="I43" s="646"/>
      <c r="J43" s="646"/>
      <c r="K43" s="646"/>
      <c r="L43" s="646"/>
      <c r="M43" s="646"/>
      <c r="N43" s="646"/>
      <c r="O43" s="646"/>
      <c r="P43" s="646"/>
      <c r="Q43" s="646"/>
      <c r="R43" s="646"/>
      <c r="S43" s="646"/>
      <c r="T43" s="646"/>
      <c r="U43" s="646"/>
      <c r="V43" s="646"/>
      <c r="W43" s="646"/>
      <c r="X43" s="646"/>
      <c r="Y43" s="646"/>
      <c r="Z43" s="646"/>
      <c r="AA43" s="646"/>
      <c r="AB43" s="646"/>
      <c r="AC43" s="646"/>
      <c r="AD43" s="646"/>
      <c r="AE43" s="646"/>
      <c r="AF43" s="646"/>
      <c r="AG43" s="646"/>
      <c r="AI43" s="15"/>
      <c r="AJ43" s="15"/>
      <c r="AK43" s="15"/>
      <c r="AL43" s="15"/>
      <c r="AM43" s="15"/>
      <c r="AN43" s="15"/>
      <c r="AO43" s="15"/>
      <c r="AP43" s="15"/>
      <c r="AQ43" s="15"/>
    </row>
    <row r="44" spans="1:43" s="537" customFormat="1" ht="14.25" customHeight="1" x14ac:dyDescent="0.2">
      <c r="A44" s="551"/>
      <c r="D44" s="1218" t="s">
        <v>1983</v>
      </c>
      <c r="E44" s="1407"/>
      <c r="F44" s="1407"/>
      <c r="G44" s="1407"/>
      <c r="H44" s="1407"/>
      <c r="I44" s="1407"/>
      <c r="J44" s="1407"/>
      <c r="K44" s="1407"/>
      <c r="L44" s="1407"/>
      <c r="M44" s="1407"/>
      <c r="N44" s="1407"/>
      <c r="O44" s="1407"/>
      <c r="P44" s="1407"/>
      <c r="Q44" s="1407"/>
      <c r="R44" s="1407"/>
      <c r="S44" s="1407"/>
      <c r="T44" s="1407"/>
      <c r="U44" s="1407"/>
      <c r="V44" s="1407"/>
      <c r="W44" s="1407"/>
      <c r="X44" s="1407"/>
      <c r="Y44" s="1407"/>
      <c r="Z44" s="1407"/>
      <c r="AA44" s="1407"/>
      <c r="AB44" s="1407"/>
      <c r="AC44" s="1407"/>
      <c r="AD44" s="1407"/>
      <c r="AE44" s="1407"/>
      <c r="AF44" s="1407"/>
      <c r="AG44" s="1407"/>
      <c r="AI44" s="15"/>
      <c r="AJ44" s="15"/>
      <c r="AK44" s="15"/>
      <c r="AL44" s="15"/>
      <c r="AM44" s="15"/>
      <c r="AN44" s="15"/>
      <c r="AO44" s="15"/>
      <c r="AP44" s="15"/>
      <c r="AQ44" s="15"/>
    </row>
    <row r="45" spans="1:43" s="537" customFormat="1" x14ac:dyDescent="0.2">
      <c r="A45" s="551"/>
      <c r="D45" s="1407"/>
      <c r="E45" s="1407"/>
      <c r="F45" s="1407"/>
      <c r="G45" s="1407"/>
      <c r="H45" s="1407"/>
      <c r="I45" s="1407"/>
      <c r="J45" s="1407"/>
      <c r="K45" s="1407"/>
      <c r="L45" s="1407"/>
      <c r="M45" s="1407"/>
      <c r="N45" s="1407"/>
      <c r="O45" s="1407"/>
      <c r="P45" s="1407"/>
      <c r="Q45" s="1407"/>
      <c r="R45" s="1407"/>
      <c r="S45" s="1407"/>
      <c r="T45" s="1407"/>
      <c r="U45" s="1407"/>
      <c r="V45" s="1407"/>
      <c r="W45" s="1407"/>
      <c r="X45" s="1407"/>
      <c r="Y45" s="1407"/>
      <c r="Z45" s="1407"/>
      <c r="AA45" s="1407"/>
      <c r="AB45" s="1407"/>
      <c r="AC45" s="1407"/>
      <c r="AD45" s="1407"/>
      <c r="AE45" s="1407"/>
      <c r="AF45" s="1407"/>
      <c r="AG45" s="1407"/>
      <c r="AI45" s="15"/>
      <c r="AJ45" s="15"/>
      <c r="AK45" s="15"/>
      <c r="AL45" s="15"/>
      <c r="AM45" s="15"/>
      <c r="AN45" s="15"/>
      <c r="AO45" s="15"/>
      <c r="AP45" s="15"/>
      <c r="AQ45" s="15"/>
    </row>
    <row r="46" spans="1:43" s="537" customFormat="1" x14ac:dyDescent="0.2">
      <c r="A46" s="551"/>
      <c r="AI46" s="15"/>
      <c r="AJ46" s="15"/>
      <c r="AK46" s="15"/>
      <c r="AL46" s="15"/>
      <c r="AM46" s="15"/>
      <c r="AN46" s="15"/>
      <c r="AO46" s="15"/>
      <c r="AP46" s="15"/>
      <c r="AQ46" s="15"/>
    </row>
    <row r="47" spans="1:43" s="537" customFormat="1" x14ac:dyDescent="0.2">
      <c r="A47" s="551"/>
      <c r="D47" s="780" t="s">
        <v>1984</v>
      </c>
      <c r="E47" s="540"/>
      <c r="F47" s="540"/>
      <c r="G47" s="540"/>
      <c r="H47" s="540"/>
      <c r="I47" s="540"/>
      <c r="J47" s="540"/>
      <c r="K47" s="540"/>
      <c r="L47" s="540"/>
      <c r="M47" s="540"/>
      <c r="N47" s="540"/>
      <c r="O47" s="540"/>
      <c r="P47" s="540"/>
      <c r="Q47" s="540"/>
      <c r="R47" s="540"/>
      <c r="S47" s="540"/>
      <c r="T47" s="540"/>
      <c r="U47" s="540"/>
      <c r="V47" s="540"/>
      <c r="W47" s="540"/>
      <c r="X47" s="540"/>
      <c r="Y47" s="540"/>
      <c r="Z47" s="540"/>
      <c r="AA47" s="540"/>
      <c r="AB47" s="540"/>
      <c r="AC47" s="540"/>
      <c r="AD47" s="540"/>
      <c r="AE47" s="540"/>
      <c r="AF47" s="540"/>
      <c r="AG47" s="540"/>
      <c r="AI47" s="15"/>
      <c r="AJ47" s="15"/>
      <c r="AK47" s="15"/>
      <c r="AL47" s="15"/>
      <c r="AM47" s="15"/>
      <c r="AN47" s="15"/>
      <c r="AO47" s="15"/>
      <c r="AP47" s="15"/>
      <c r="AQ47" s="15"/>
    </row>
    <row r="48" spans="1:43" s="537" customFormat="1" x14ac:dyDescent="0.2">
      <c r="A48" s="551"/>
      <c r="AI48" s="15"/>
      <c r="AJ48" s="15"/>
      <c r="AK48" s="15"/>
      <c r="AL48" s="15"/>
      <c r="AM48" s="15"/>
      <c r="AN48" s="15"/>
      <c r="AO48" s="15"/>
      <c r="AP48" s="15"/>
      <c r="AQ48" s="15"/>
    </row>
    <row r="49" spans="1:43" s="537" customFormat="1" ht="15" thickBot="1" x14ac:dyDescent="0.25">
      <c r="A49" s="551"/>
      <c r="D49" s="1406" t="s">
        <v>1985</v>
      </c>
      <c r="E49" s="1406"/>
      <c r="F49" s="1406"/>
      <c r="G49" s="1406"/>
      <c r="H49" s="1406"/>
      <c r="I49" s="1406"/>
      <c r="J49" s="1406"/>
      <c r="K49" s="1406"/>
      <c r="L49" s="1406"/>
      <c r="M49" s="1406"/>
      <c r="N49" s="1406"/>
      <c r="O49" s="1406"/>
      <c r="AI49" s="15"/>
      <c r="AJ49" s="15"/>
      <c r="AK49" s="15"/>
      <c r="AL49" s="15"/>
      <c r="AM49" s="15"/>
      <c r="AN49" s="15"/>
      <c r="AO49" s="15"/>
      <c r="AP49" s="15"/>
      <c r="AQ49" s="15"/>
    </row>
    <row r="50" spans="1:43" s="537" customFormat="1" ht="15" thickTop="1" x14ac:dyDescent="0.2">
      <c r="A50" s="551"/>
      <c r="D50" s="1009" t="s">
        <v>1971</v>
      </c>
      <c r="E50" s="543"/>
      <c r="F50" s="543"/>
      <c r="G50" s="543"/>
      <c r="H50" s="543"/>
      <c r="I50" s="1009" t="s">
        <v>1986</v>
      </c>
      <c r="J50" s="543"/>
      <c r="K50" s="543"/>
      <c r="L50" s="543"/>
      <c r="M50" s="543"/>
      <c r="N50" s="543"/>
      <c r="O50" s="543"/>
      <c r="AI50" s="15"/>
      <c r="AJ50" s="15"/>
      <c r="AK50" s="15"/>
      <c r="AL50" s="15"/>
      <c r="AM50" s="15"/>
      <c r="AN50" s="15"/>
      <c r="AO50" s="15"/>
      <c r="AP50" s="15"/>
      <c r="AQ50" s="15"/>
    </row>
    <row r="51" spans="1:43" s="537" customFormat="1" x14ac:dyDescent="0.2">
      <c r="A51" s="551"/>
      <c r="D51" s="1010" t="s">
        <v>1982</v>
      </c>
      <c r="I51" s="1010" t="s">
        <v>1987</v>
      </c>
      <c r="AI51" s="15"/>
      <c r="AJ51" s="15"/>
      <c r="AK51" s="15"/>
      <c r="AL51" s="15"/>
      <c r="AM51" s="15"/>
      <c r="AN51" s="15"/>
      <c r="AO51" s="15"/>
      <c r="AP51" s="15"/>
      <c r="AQ51" s="15"/>
    </row>
    <row r="52" spans="1:43" s="537" customFormat="1" x14ac:dyDescent="0.2">
      <c r="A52" s="551"/>
      <c r="D52" s="544"/>
      <c r="AI52" s="15"/>
      <c r="AJ52" s="15"/>
      <c r="AK52" s="15"/>
      <c r="AL52" s="15"/>
      <c r="AM52" s="15"/>
      <c r="AN52" s="15"/>
      <c r="AO52" s="15"/>
      <c r="AP52" s="15"/>
      <c r="AQ52" s="15"/>
    </row>
    <row r="53" spans="1:43" s="537" customFormat="1" ht="14.25" customHeight="1" x14ac:dyDescent="0.2">
      <c r="A53" s="551"/>
      <c r="D53" s="1218" t="s">
        <v>1988</v>
      </c>
      <c r="E53" s="1407"/>
      <c r="F53" s="1407"/>
      <c r="G53" s="1407"/>
      <c r="H53" s="1407"/>
      <c r="I53" s="1407"/>
      <c r="J53" s="1407"/>
      <c r="K53" s="1407"/>
      <c r="L53" s="1407"/>
      <c r="M53" s="1407"/>
      <c r="N53" s="1407"/>
      <c r="O53" s="1407"/>
      <c r="P53" s="1407"/>
      <c r="Q53" s="1407"/>
      <c r="R53" s="1407"/>
      <c r="S53" s="1407"/>
      <c r="T53" s="1407"/>
      <c r="U53" s="1407"/>
      <c r="V53" s="1407"/>
      <c r="W53" s="1407"/>
      <c r="X53" s="1407"/>
      <c r="Y53" s="1407"/>
      <c r="Z53" s="1407"/>
      <c r="AA53" s="1407"/>
      <c r="AB53" s="1407"/>
      <c r="AC53" s="1407"/>
      <c r="AD53" s="1407"/>
      <c r="AE53" s="1407"/>
      <c r="AF53" s="1407"/>
      <c r="AG53" s="1407"/>
      <c r="AI53" s="15"/>
      <c r="AJ53" s="15"/>
      <c r="AK53" s="15"/>
      <c r="AL53" s="15"/>
      <c r="AM53" s="15"/>
      <c r="AN53" s="15"/>
      <c r="AO53" s="15"/>
      <c r="AP53" s="15"/>
      <c r="AQ53" s="15"/>
    </row>
    <row r="54" spans="1:43" s="537" customFormat="1" x14ac:dyDescent="0.2">
      <c r="A54" s="551"/>
      <c r="D54" s="1407"/>
      <c r="E54" s="1407"/>
      <c r="F54" s="1407"/>
      <c r="G54" s="1407"/>
      <c r="H54" s="1407"/>
      <c r="I54" s="1407"/>
      <c r="J54" s="1407"/>
      <c r="K54" s="1407"/>
      <c r="L54" s="1407"/>
      <c r="M54" s="1407"/>
      <c r="N54" s="1407"/>
      <c r="O54" s="1407"/>
      <c r="P54" s="1407"/>
      <c r="Q54" s="1407"/>
      <c r="R54" s="1407"/>
      <c r="S54" s="1407"/>
      <c r="T54" s="1407"/>
      <c r="U54" s="1407"/>
      <c r="V54" s="1407"/>
      <c r="W54" s="1407"/>
      <c r="X54" s="1407"/>
      <c r="Y54" s="1407"/>
      <c r="Z54" s="1407"/>
      <c r="AA54" s="1407"/>
      <c r="AB54" s="1407"/>
      <c r="AC54" s="1407"/>
      <c r="AD54" s="1407"/>
      <c r="AE54" s="1407"/>
      <c r="AF54" s="1407"/>
      <c r="AG54" s="1407"/>
      <c r="AI54" s="15"/>
      <c r="AJ54" s="15"/>
      <c r="AK54" s="15"/>
      <c r="AL54" s="15"/>
      <c r="AM54" s="15"/>
      <c r="AN54" s="15"/>
      <c r="AO54" s="15"/>
      <c r="AP54" s="15"/>
      <c r="AQ54" s="15"/>
    </row>
    <row r="55" spans="1:43" s="537" customFormat="1" x14ac:dyDescent="0.2">
      <c r="A55" s="551"/>
      <c r="D55" s="541"/>
      <c r="E55" s="541"/>
      <c r="F55" s="541"/>
      <c r="G55" s="541"/>
      <c r="H55" s="541"/>
      <c r="I55" s="541"/>
      <c r="J55" s="541"/>
      <c r="K55" s="541"/>
      <c r="L55" s="541"/>
      <c r="M55" s="541"/>
      <c r="N55" s="541"/>
      <c r="O55" s="541"/>
      <c r="P55" s="541"/>
      <c r="Q55" s="541"/>
      <c r="R55" s="541"/>
      <c r="S55" s="541"/>
      <c r="T55" s="541"/>
      <c r="U55" s="541"/>
      <c r="V55" s="541"/>
      <c r="W55" s="541"/>
      <c r="X55" s="541"/>
      <c r="Y55" s="541"/>
      <c r="Z55" s="541"/>
      <c r="AA55" s="541"/>
      <c r="AB55" s="541"/>
      <c r="AC55" s="541"/>
      <c r="AD55" s="541"/>
      <c r="AE55" s="541"/>
      <c r="AF55" s="541"/>
      <c r="AG55" s="541"/>
      <c r="AI55" s="15"/>
      <c r="AJ55" s="15"/>
      <c r="AK55" s="15"/>
      <c r="AL55" s="15"/>
      <c r="AM55" s="15"/>
      <c r="AN55" s="15"/>
      <c r="AO55" s="15"/>
      <c r="AP55" s="15"/>
      <c r="AQ55" s="15"/>
    </row>
    <row r="56" spans="1:43" s="537" customFormat="1" x14ac:dyDescent="0.2">
      <c r="A56" s="551"/>
      <c r="AI56" s="15"/>
      <c r="AJ56" s="15"/>
      <c r="AK56" s="15"/>
      <c r="AL56" s="15"/>
      <c r="AM56" s="15"/>
      <c r="AN56" s="15"/>
      <c r="AO56" s="15"/>
      <c r="AP56" s="15"/>
      <c r="AQ56" s="15"/>
    </row>
    <row r="57" spans="1:43" s="537" customFormat="1" x14ac:dyDescent="0.2">
      <c r="A57" s="551"/>
      <c r="D57" s="536" t="s">
        <v>1200</v>
      </c>
      <c r="AI57" s="15"/>
      <c r="AJ57" s="15"/>
      <c r="AK57" s="15"/>
      <c r="AL57" s="15"/>
      <c r="AM57" s="15"/>
      <c r="AN57" s="15"/>
      <c r="AO57" s="15"/>
      <c r="AP57" s="15"/>
      <c r="AQ57" s="15"/>
    </row>
    <row r="58" spans="1:43" s="537" customFormat="1" x14ac:dyDescent="0.2">
      <c r="A58" s="551"/>
      <c r="AI58" s="15"/>
      <c r="AJ58" s="15"/>
      <c r="AK58" s="15"/>
      <c r="AL58" s="15"/>
      <c r="AM58" s="15"/>
      <c r="AN58" s="15"/>
      <c r="AO58" s="15"/>
      <c r="AP58" s="15"/>
      <c r="AQ58" s="15"/>
    </row>
    <row r="59" spans="1:43" s="537" customFormat="1" x14ac:dyDescent="0.2">
      <c r="A59" s="551"/>
      <c r="D59" s="1218" t="s">
        <v>1989</v>
      </c>
      <c r="E59" s="1397"/>
      <c r="F59" s="1397"/>
      <c r="G59" s="1397"/>
      <c r="H59" s="1397"/>
      <c r="I59" s="1397"/>
      <c r="J59" s="1397"/>
      <c r="K59" s="1397"/>
      <c r="L59" s="1397"/>
      <c r="M59" s="1397"/>
      <c r="N59" s="1397"/>
      <c r="O59" s="1397"/>
      <c r="P59" s="1397"/>
      <c r="Q59" s="1397"/>
      <c r="R59" s="1397"/>
      <c r="S59" s="1397"/>
      <c r="T59" s="1397"/>
      <c r="U59" s="1397"/>
      <c r="V59" s="1397"/>
      <c r="W59" s="1397"/>
      <c r="X59" s="1397"/>
      <c r="Y59" s="1397"/>
      <c r="Z59" s="1397"/>
      <c r="AA59" s="1397"/>
      <c r="AB59" s="1397"/>
      <c r="AC59" s="1397"/>
      <c r="AD59" s="1397"/>
      <c r="AE59" s="1397"/>
      <c r="AF59" s="1397"/>
      <c r="AG59" s="1397"/>
      <c r="AI59" s="15"/>
      <c r="AJ59" s="15"/>
      <c r="AK59" s="15"/>
      <c r="AL59" s="15"/>
      <c r="AM59" s="15"/>
      <c r="AN59" s="15"/>
      <c r="AO59" s="15"/>
      <c r="AP59" s="15"/>
      <c r="AQ59" s="15"/>
    </row>
    <row r="60" spans="1:43" s="537" customFormat="1" x14ac:dyDescent="0.2">
      <c r="A60" s="551"/>
      <c r="D60" s="1397"/>
      <c r="E60" s="1397"/>
      <c r="F60" s="1397"/>
      <c r="G60" s="1397"/>
      <c r="H60" s="1397"/>
      <c r="I60" s="1397"/>
      <c r="J60" s="1397"/>
      <c r="K60" s="1397"/>
      <c r="L60" s="1397"/>
      <c r="M60" s="1397"/>
      <c r="N60" s="1397"/>
      <c r="O60" s="1397"/>
      <c r="P60" s="1397"/>
      <c r="Q60" s="1397"/>
      <c r="R60" s="1397"/>
      <c r="S60" s="1397"/>
      <c r="T60" s="1397"/>
      <c r="U60" s="1397"/>
      <c r="V60" s="1397"/>
      <c r="W60" s="1397"/>
      <c r="X60" s="1397"/>
      <c r="Y60" s="1397"/>
      <c r="Z60" s="1397"/>
      <c r="AA60" s="1397"/>
      <c r="AB60" s="1397"/>
      <c r="AC60" s="1397"/>
      <c r="AD60" s="1397"/>
      <c r="AE60" s="1397"/>
      <c r="AF60" s="1397"/>
      <c r="AG60" s="1397"/>
      <c r="AI60" s="15"/>
      <c r="AJ60" s="15"/>
      <c r="AK60" s="15"/>
      <c r="AL60" s="15"/>
      <c r="AM60" s="15"/>
      <c r="AN60" s="15"/>
      <c r="AO60" s="15"/>
      <c r="AP60" s="15"/>
      <c r="AQ60" s="15"/>
    </row>
    <row r="61" spans="1:43" s="537" customFormat="1" x14ac:dyDescent="0.2">
      <c r="A61" s="551"/>
      <c r="AI61" s="15"/>
      <c r="AJ61" s="15"/>
      <c r="AK61" s="15"/>
      <c r="AL61" s="15"/>
      <c r="AM61" s="15"/>
      <c r="AN61" s="15"/>
      <c r="AO61" s="15"/>
      <c r="AP61" s="15"/>
      <c r="AQ61" s="15"/>
    </row>
    <row r="62" spans="1:43" s="537" customFormat="1" x14ac:dyDescent="0.2">
      <c r="A62" s="551"/>
      <c r="D62" s="1218" t="s">
        <v>2019</v>
      </c>
      <c r="E62" s="1397"/>
      <c r="F62" s="1397"/>
      <c r="G62" s="1397"/>
      <c r="H62" s="1397"/>
      <c r="I62" s="1397"/>
      <c r="J62" s="1397"/>
      <c r="K62" s="1397"/>
      <c r="L62" s="1397"/>
      <c r="M62" s="1397"/>
      <c r="N62" s="1397"/>
      <c r="O62" s="1397"/>
      <c r="P62" s="1397"/>
      <c r="Q62" s="1397"/>
      <c r="R62" s="1397"/>
      <c r="S62" s="1397"/>
      <c r="T62" s="1397"/>
      <c r="U62" s="1397"/>
      <c r="V62" s="1397"/>
      <c r="W62" s="1397"/>
      <c r="X62" s="1397"/>
      <c r="Y62" s="1397"/>
      <c r="Z62" s="1397"/>
      <c r="AA62" s="1397"/>
      <c r="AB62" s="1397"/>
      <c r="AC62" s="1397"/>
      <c r="AD62" s="1397"/>
      <c r="AE62" s="1397"/>
      <c r="AF62" s="1397"/>
      <c r="AG62" s="1397"/>
      <c r="AI62" s="15"/>
      <c r="AJ62" s="15"/>
      <c r="AK62" s="15"/>
      <c r="AL62" s="15"/>
      <c r="AM62" s="15"/>
      <c r="AN62" s="15"/>
      <c r="AO62" s="15"/>
      <c r="AP62" s="15"/>
      <c r="AQ62" s="15"/>
    </row>
    <row r="63" spans="1:43" s="537" customFormat="1" x14ac:dyDescent="0.2">
      <c r="A63" s="551"/>
      <c r="D63" s="1397"/>
      <c r="E63" s="1397"/>
      <c r="F63" s="1397"/>
      <c r="G63" s="1397"/>
      <c r="H63" s="1397"/>
      <c r="I63" s="1397"/>
      <c r="J63" s="1397"/>
      <c r="K63" s="1397"/>
      <c r="L63" s="1397"/>
      <c r="M63" s="1397"/>
      <c r="N63" s="1397"/>
      <c r="O63" s="1397"/>
      <c r="P63" s="1397"/>
      <c r="Q63" s="1397"/>
      <c r="R63" s="1397"/>
      <c r="S63" s="1397"/>
      <c r="T63" s="1397"/>
      <c r="U63" s="1397"/>
      <c r="V63" s="1397"/>
      <c r="W63" s="1397"/>
      <c r="X63" s="1397"/>
      <c r="Y63" s="1397"/>
      <c r="Z63" s="1397"/>
      <c r="AA63" s="1397"/>
      <c r="AB63" s="1397"/>
      <c r="AC63" s="1397"/>
      <c r="AD63" s="1397"/>
      <c r="AE63" s="1397"/>
      <c r="AF63" s="1397"/>
      <c r="AG63" s="1397"/>
      <c r="AI63" s="15"/>
      <c r="AJ63" s="15"/>
      <c r="AK63" s="15"/>
      <c r="AL63" s="15"/>
      <c r="AM63" s="15"/>
      <c r="AN63" s="15"/>
      <c r="AO63" s="15"/>
      <c r="AP63" s="15"/>
      <c r="AQ63" s="15"/>
    </row>
    <row r="64" spans="1:43" s="537" customFormat="1" x14ac:dyDescent="0.2">
      <c r="A64" s="551"/>
      <c r="D64" s="536" t="s">
        <v>1199</v>
      </c>
      <c r="AI64" s="15"/>
      <c r="AJ64" s="15"/>
      <c r="AK64" s="15"/>
      <c r="AL64" s="15"/>
      <c r="AM64" s="15"/>
      <c r="AN64" s="15"/>
      <c r="AO64" s="15"/>
      <c r="AP64" s="15"/>
      <c r="AQ64" s="15"/>
    </row>
    <row r="65" spans="1:43" s="537" customFormat="1" x14ac:dyDescent="0.2">
      <c r="A65" s="551"/>
      <c r="AI65" s="15"/>
      <c r="AJ65" s="15"/>
      <c r="AK65" s="15"/>
      <c r="AL65" s="15"/>
      <c r="AM65" s="15"/>
      <c r="AN65" s="15"/>
      <c r="AO65" s="15"/>
      <c r="AP65" s="15"/>
      <c r="AQ65" s="15"/>
    </row>
    <row r="66" spans="1:43" s="537" customFormat="1" x14ac:dyDescent="0.2">
      <c r="A66" s="551"/>
      <c r="D66" s="1218" t="s">
        <v>1990</v>
      </c>
      <c r="E66" s="1397"/>
      <c r="F66" s="1397"/>
      <c r="G66" s="1397"/>
      <c r="H66" s="1397"/>
      <c r="I66" s="1397"/>
      <c r="J66" s="1397"/>
      <c r="K66" s="1397"/>
      <c r="L66" s="1397"/>
      <c r="M66" s="1397"/>
      <c r="N66" s="1397"/>
      <c r="O66" s="1397"/>
      <c r="P66" s="1397"/>
      <c r="Q66" s="1397"/>
      <c r="R66" s="1397"/>
      <c r="S66" s="1397"/>
      <c r="T66" s="1397"/>
      <c r="U66" s="1397"/>
      <c r="V66" s="1397"/>
      <c r="W66" s="1397"/>
      <c r="X66" s="1397"/>
      <c r="Y66" s="1397"/>
      <c r="Z66" s="1397"/>
      <c r="AA66" s="1397"/>
      <c r="AB66" s="1397"/>
      <c r="AC66" s="1397"/>
      <c r="AD66" s="1397"/>
      <c r="AE66" s="1397"/>
      <c r="AF66" s="1397"/>
      <c r="AG66" s="1397"/>
      <c r="AI66" s="15"/>
      <c r="AJ66" s="15"/>
      <c r="AK66" s="15"/>
      <c r="AL66" s="15"/>
      <c r="AM66" s="15"/>
      <c r="AN66" s="15"/>
      <c r="AO66" s="15"/>
      <c r="AP66" s="15"/>
      <c r="AQ66" s="15"/>
    </row>
    <row r="67" spans="1:43" s="537" customFormat="1" x14ac:dyDescent="0.2">
      <c r="A67" s="551"/>
      <c r="D67" s="1397"/>
      <c r="E67" s="1397"/>
      <c r="F67" s="1397"/>
      <c r="G67" s="1397"/>
      <c r="H67" s="1397"/>
      <c r="I67" s="1397"/>
      <c r="J67" s="1397"/>
      <c r="K67" s="1397"/>
      <c r="L67" s="1397"/>
      <c r="M67" s="1397"/>
      <c r="N67" s="1397"/>
      <c r="O67" s="1397"/>
      <c r="P67" s="1397"/>
      <c r="Q67" s="1397"/>
      <c r="R67" s="1397"/>
      <c r="S67" s="1397"/>
      <c r="T67" s="1397"/>
      <c r="U67" s="1397"/>
      <c r="V67" s="1397"/>
      <c r="W67" s="1397"/>
      <c r="X67" s="1397"/>
      <c r="Y67" s="1397"/>
      <c r="Z67" s="1397"/>
      <c r="AA67" s="1397"/>
      <c r="AB67" s="1397"/>
      <c r="AC67" s="1397"/>
      <c r="AD67" s="1397"/>
      <c r="AE67" s="1397"/>
      <c r="AF67" s="1397"/>
      <c r="AG67" s="1397"/>
      <c r="AI67" s="15"/>
      <c r="AJ67" s="15"/>
      <c r="AK67" s="15"/>
      <c r="AL67" s="15"/>
      <c r="AM67" s="15"/>
      <c r="AN67" s="15"/>
      <c r="AO67" s="15"/>
      <c r="AP67" s="15"/>
      <c r="AQ67" s="15"/>
    </row>
    <row r="68" spans="1:43" s="537" customFormat="1" x14ac:dyDescent="0.2">
      <c r="A68" s="551"/>
      <c r="AI68" s="15"/>
      <c r="AJ68" s="15"/>
      <c r="AK68" s="15"/>
      <c r="AL68" s="15"/>
      <c r="AM68" s="15"/>
      <c r="AN68" s="15"/>
      <c r="AO68" s="15"/>
      <c r="AP68" s="15"/>
      <c r="AQ68" s="15"/>
    </row>
    <row r="69" spans="1:43" s="537" customFormat="1" x14ac:dyDescent="0.2">
      <c r="A69" s="551"/>
      <c r="D69" s="536" t="s">
        <v>1202</v>
      </c>
      <c r="AI69" s="15"/>
      <c r="AJ69" s="15"/>
      <c r="AK69" s="15"/>
      <c r="AL69" s="15"/>
      <c r="AM69" s="15"/>
      <c r="AN69" s="15"/>
      <c r="AO69" s="15"/>
      <c r="AP69" s="15"/>
      <c r="AQ69" s="15"/>
    </row>
    <row r="70" spans="1:43" s="537" customFormat="1" x14ac:dyDescent="0.2">
      <c r="A70" s="551"/>
      <c r="AI70" s="15"/>
      <c r="AJ70" s="15"/>
      <c r="AK70" s="15"/>
      <c r="AL70" s="15"/>
      <c r="AM70" s="15"/>
      <c r="AN70" s="15"/>
      <c r="AO70" s="15"/>
      <c r="AP70" s="15"/>
      <c r="AQ70" s="15"/>
    </row>
    <row r="71" spans="1:43" s="537" customFormat="1" x14ac:dyDescent="0.2">
      <c r="A71" s="551"/>
      <c r="D71" s="1397" t="s">
        <v>1203</v>
      </c>
      <c r="E71" s="1397"/>
      <c r="F71" s="1397"/>
      <c r="G71" s="1397"/>
      <c r="H71" s="1397"/>
      <c r="I71" s="1397"/>
      <c r="J71" s="1397"/>
      <c r="K71" s="1397"/>
      <c r="L71" s="1397"/>
      <c r="M71" s="1397"/>
      <c r="N71" s="1397"/>
      <c r="O71" s="1397"/>
      <c r="P71" s="1397"/>
      <c r="Q71" s="1397"/>
      <c r="R71" s="1397"/>
      <c r="S71" s="1397"/>
      <c r="T71" s="1397"/>
      <c r="U71" s="1397"/>
      <c r="V71" s="1397"/>
      <c r="W71" s="1397"/>
      <c r="X71" s="1397"/>
      <c r="Y71" s="1397"/>
      <c r="Z71" s="1397"/>
      <c r="AA71" s="1397"/>
      <c r="AB71" s="1397"/>
      <c r="AC71" s="1397"/>
      <c r="AD71" s="1397"/>
      <c r="AE71" s="1397"/>
      <c r="AF71" s="1397"/>
      <c r="AG71" s="1397"/>
      <c r="AI71" s="15"/>
      <c r="AJ71" s="15"/>
      <c r="AK71" s="15"/>
      <c r="AL71" s="15"/>
      <c r="AM71" s="15"/>
      <c r="AN71" s="15"/>
      <c r="AO71" s="15"/>
      <c r="AP71" s="15"/>
      <c r="AQ71" s="15"/>
    </row>
    <row r="72" spans="1:43" s="537" customFormat="1" x14ac:dyDescent="0.2">
      <c r="A72" s="551"/>
      <c r="D72" s="1397"/>
      <c r="E72" s="1397"/>
      <c r="F72" s="1397"/>
      <c r="G72" s="1397"/>
      <c r="H72" s="1397"/>
      <c r="I72" s="1397"/>
      <c r="J72" s="1397"/>
      <c r="K72" s="1397"/>
      <c r="L72" s="1397"/>
      <c r="M72" s="1397"/>
      <c r="N72" s="1397"/>
      <c r="O72" s="1397"/>
      <c r="P72" s="1397"/>
      <c r="Q72" s="1397"/>
      <c r="R72" s="1397"/>
      <c r="S72" s="1397"/>
      <c r="T72" s="1397"/>
      <c r="U72" s="1397"/>
      <c r="V72" s="1397"/>
      <c r="W72" s="1397"/>
      <c r="X72" s="1397"/>
      <c r="Y72" s="1397"/>
      <c r="Z72" s="1397"/>
      <c r="AA72" s="1397"/>
      <c r="AB72" s="1397"/>
      <c r="AC72" s="1397"/>
      <c r="AD72" s="1397"/>
      <c r="AE72" s="1397"/>
      <c r="AF72" s="1397"/>
      <c r="AG72" s="1397"/>
      <c r="AI72" s="15"/>
      <c r="AJ72" s="15"/>
      <c r="AK72" s="15"/>
      <c r="AL72" s="15"/>
      <c r="AM72" s="15"/>
      <c r="AN72" s="15"/>
      <c r="AO72" s="15"/>
      <c r="AP72" s="15"/>
      <c r="AQ72" s="15"/>
    </row>
    <row r="73" spans="1:43" s="537" customFormat="1" x14ac:dyDescent="0.2">
      <c r="A73" s="551"/>
      <c r="AI73" s="15"/>
      <c r="AJ73" s="15"/>
      <c r="AK73" s="15"/>
      <c r="AL73" s="15"/>
      <c r="AM73" s="15"/>
      <c r="AN73" s="15"/>
      <c r="AO73" s="15"/>
      <c r="AP73" s="15"/>
      <c r="AQ73" s="15"/>
    </row>
    <row r="74" spans="1:43" s="537" customFormat="1" x14ac:dyDescent="0.2">
      <c r="A74" s="551"/>
      <c r="D74" s="1397" t="s">
        <v>1204</v>
      </c>
      <c r="E74" s="1397"/>
      <c r="F74" s="1397"/>
      <c r="G74" s="1397"/>
      <c r="H74" s="1397"/>
      <c r="I74" s="1397"/>
      <c r="J74" s="1397"/>
      <c r="K74" s="1397"/>
      <c r="L74" s="1397"/>
      <c r="M74" s="1397"/>
      <c r="N74" s="1397"/>
      <c r="O74" s="1397"/>
      <c r="P74" s="1397"/>
      <c r="Q74" s="1397"/>
      <c r="R74" s="1397"/>
      <c r="S74" s="1397"/>
      <c r="T74" s="1397"/>
      <c r="U74" s="1397"/>
      <c r="V74" s="1397"/>
      <c r="W74" s="1397"/>
      <c r="X74" s="1397"/>
      <c r="Y74" s="1397"/>
      <c r="Z74" s="1397"/>
      <c r="AA74" s="1397"/>
      <c r="AB74" s="1397"/>
      <c r="AC74" s="1397"/>
      <c r="AD74" s="1397"/>
      <c r="AE74" s="1397"/>
      <c r="AF74" s="1397"/>
      <c r="AG74" s="1397"/>
      <c r="AI74" s="15"/>
      <c r="AJ74" s="15"/>
      <c r="AK74" s="15"/>
      <c r="AL74" s="15"/>
      <c r="AM74" s="15"/>
      <c r="AN74" s="15"/>
      <c r="AO74" s="15"/>
      <c r="AP74" s="15"/>
      <c r="AQ74" s="15"/>
    </row>
    <row r="75" spans="1:43" s="537" customFormat="1" x14ac:dyDescent="0.2">
      <c r="A75" s="551"/>
      <c r="D75" s="1397"/>
      <c r="E75" s="1397"/>
      <c r="F75" s="1397"/>
      <c r="G75" s="1397"/>
      <c r="H75" s="1397"/>
      <c r="I75" s="1397"/>
      <c r="J75" s="1397"/>
      <c r="K75" s="1397"/>
      <c r="L75" s="1397"/>
      <c r="M75" s="1397"/>
      <c r="N75" s="1397"/>
      <c r="O75" s="1397"/>
      <c r="P75" s="1397"/>
      <c r="Q75" s="1397"/>
      <c r="R75" s="1397"/>
      <c r="S75" s="1397"/>
      <c r="T75" s="1397"/>
      <c r="U75" s="1397"/>
      <c r="V75" s="1397"/>
      <c r="W75" s="1397"/>
      <c r="X75" s="1397"/>
      <c r="Y75" s="1397"/>
      <c r="Z75" s="1397"/>
      <c r="AA75" s="1397"/>
      <c r="AB75" s="1397"/>
      <c r="AC75" s="1397"/>
      <c r="AD75" s="1397"/>
      <c r="AE75" s="1397"/>
      <c r="AF75" s="1397"/>
      <c r="AG75" s="1397"/>
      <c r="AI75" s="15"/>
      <c r="AJ75" s="15"/>
      <c r="AK75" s="15"/>
      <c r="AL75" s="15"/>
      <c r="AM75" s="15"/>
      <c r="AN75" s="15"/>
      <c r="AO75" s="15"/>
      <c r="AP75" s="15"/>
      <c r="AQ75" s="15"/>
    </row>
    <row r="76" spans="1:43" s="537" customFormat="1" x14ac:dyDescent="0.2">
      <c r="A76" s="551"/>
      <c r="AI76" s="15"/>
      <c r="AJ76" s="15"/>
      <c r="AK76" s="15"/>
      <c r="AL76" s="15"/>
      <c r="AM76" s="15"/>
      <c r="AN76" s="15"/>
      <c r="AO76" s="15"/>
      <c r="AP76" s="15"/>
      <c r="AQ76" s="15"/>
    </row>
    <row r="77" spans="1:43" s="537" customFormat="1" ht="14.25" customHeight="1" x14ac:dyDescent="0.2">
      <c r="A77" s="551"/>
      <c r="D77" s="1411" t="s">
        <v>1205</v>
      </c>
      <c r="E77" s="1411"/>
      <c r="F77" s="1411"/>
      <c r="G77" s="1411"/>
      <c r="H77" s="1411"/>
      <c r="I77" s="1411"/>
      <c r="J77" s="1411"/>
      <c r="K77" s="1411"/>
      <c r="L77" s="1411"/>
      <c r="M77" s="1411"/>
      <c r="N77" s="1411"/>
      <c r="O77" s="1411"/>
      <c r="P77" s="1411"/>
      <c r="Q77" s="1411"/>
      <c r="R77" s="1411"/>
      <c r="S77" s="1411"/>
      <c r="T77" s="1411"/>
      <c r="U77" s="1411"/>
      <c r="V77" s="1411"/>
      <c r="W77" s="1411"/>
      <c r="X77" s="1411"/>
      <c r="Y77" s="1411"/>
      <c r="Z77" s="1411"/>
      <c r="AA77" s="1411"/>
      <c r="AB77" s="1411"/>
      <c r="AC77" s="1411"/>
      <c r="AD77" s="1411"/>
      <c r="AE77" s="1411"/>
      <c r="AF77" s="1411"/>
      <c r="AG77" s="1411"/>
      <c r="AI77" s="15"/>
      <c r="AJ77" s="15"/>
      <c r="AK77" s="15"/>
      <c r="AL77" s="15"/>
      <c r="AM77" s="15"/>
      <c r="AN77" s="15"/>
      <c r="AO77" s="15"/>
      <c r="AP77" s="15"/>
      <c r="AQ77" s="15"/>
    </row>
    <row r="78" spans="1:43" s="537" customFormat="1" x14ac:dyDescent="0.2">
      <c r="A78" s="551"/>
      <c r="D78" s="553"/>
      <c r="E78" s="553"/>
      <c r="F78" s="553"/>
      <c r="G78" s="553"/>
      <c r="H78" s="553"/>
      <c r="I78" s="553"/>
      <c r="J78" s="553"/>
      <c r="K78" s="553"/>
      <c r="L78" s="553"/>
      <c r="M78" s="553"/>
      <c r="N78" s="553"/>
      <c r="O78" s="553"/>
      <c r="P78" s="553"/>
      <c r="Q78" s="553"/>
      <c r="R78" s="553"/>
      <c r="S78" s="553"/>
      <c r="T78" s="553"/>
      <c r="U78" s="553"/>
      <c r="V78" s="553"/>
      <c r="W78" s="553"/>
      <c r="X78" s="553"/>
      <c r="Y78" s="553"/>
      <c r="Z78" s="553"/>
      <c r="AA78" s="553"/>
      <c r="AB78" s="553"/>
      <c r="AC78" s="553"/>
      <c r="AD78" s="553"/>
      <c r="AE78" s="553"/>
      <c r="AF78" s="553"/>
      <c r="AG78" s="553"/>
      <c r="AI78" s="15"/>
      <c r="AJ78" s="15"/>
      <c r="AK78" s="15"/>
      <c r="AL78" s="15"/>
      <c r="AM78" s="15"/>
      <c r="AN78" s="15"/>
      <c r="AO78" s="15"/>
      <c r="AP78" s="15"/>
      <c r="AQ78" s="15"/>
    </row>
    <row r="79" spans="1:43" s="537" customFormat="1" x14ac:dyDescent="0.2">
      <c r="A79" s="551"/>
      <c r="D79" s="1397" t="s">
        <v>1206</v>
      </c>
      <c r="E79" s="1397"/>
      <c r="F79" s="1397"/>
      <c r="G79" s="1397"/>
      <c r="H79" s="1397"/>
      <c r="I79" s="1397"/>
      <c r="J79" s="1397"/>
      <c r="K79" s="1397"/>
      <c r="L79" s="1397"/>
      <c r="M79" s="1397"/>
      <c r="N79" s="1397"/>
      <c r="O79" s="1397"/>
      <c r="P79" s="1397"/>
      <c r="Q79" s="1397"/>
      <c r="R79" s="1397"/>
      <c r="S79" s="1397"/>
      <c r="T79" s="1397"/>
      <c r="U79" s="1397"/>
      <c r="V79" s="1397"/>
      <c r="W79" s="1397"/>
      <c r="X79" s="1397"/>
      <c r="Y79" s="1397"/>
      <c r="Z79" s="1397"/>
      <c r="AA79" s="1397"/>
      <c r="AB79" s="1397"/>
      <c r="AC79" s="1397"/>
      <c r="AD79" s="1397"/>
      <c r="AE79" s="1397"/>
      <c r="AF79" s="1397"/>
      <c r="AG79" s="1397"/>
      <c r="AI79" s="15"/>
      <c r="AJ79" s="15"/>
      <c r="AK79" s="15"/>
      <c r="AL79" s="15"/>
      <c r="AM79" s="15"/>
      <c r="AN79" s="15"/>
      <c r="AO79" s="15"/>
      <c r="AP79" s="15"/>
      <c r="AQ79" s="15"/>
    </row>
    <row r="80" spans="1:43" s="537" customFormat="1" x14ac:dyDescent="0.2">
      <c r="A80" s="551"/>
      <c r="D80" s="1397"/>
      <c r="E80" s="1397"/>
      <c r="F80" s="1397"/>
      <c r="G80" s="1397"/>
      <c r="H80" s="1397"/>
      <c r="I80" s="1397"/>
      <c r="J80" s="1397"/>
      <c r="K80" s="1397"/>
      <c r="L80" s="1397"/>
      <c r="M80" s="1397"/>
      <c r="N80" s="1397"/>
      <c r="O80" s="1397"/>
      <c r="P80" s="1397"/>
      <c r="Q80" s="1397"/>
      <c r="R80" s="1397"/>
      <c r="S80" s="1397"/>
      <c r="T80" s="1397"/>
      <c r="U80" s="1397"/>
      <c r="V80" s="1397"/>
      <c r="W80" s="1397"/>
      <c r="X80" s="1397"/>
      <c r="Y80" s="1397"/>
      <c r="Z80" s="1397"/>
      <c r="AA80" s="1397"/>
      <c r="AB80" s="1397"/>
      <c r="AC80" s="1397"/>
      <c r="AD80" s="1397"/>
      <c r="AE80" s="1397"/>
      <c r="AF80" s="1397"/>
      <c r="AG80" s="1397"/>
      <c r="AI80" s="15"/>
      <c r="AJ80" s="15"/>
      <c r="AK80" s="15"/>
      <c r="AL80" s="15"/>
      <c r="AM80" s="15"/>
      <c r="AN80" s="15"/>
      <c r="AO80" s="15"/>
      <c r="AP80" s="15"/>
      <c r="AQ80" s="15"/>
    </row>
    <row r="81" spans="1:43" s="537" customFormat="1" x14ac:dyDescent="0.2">
      <c r="A81" s="551"/>
      <c r="AI81" s="15"/>
      <c r="AJ81" s="15"/>
      <c r="AK81" s="15"/>
      <c r="AL81" s="15"/>
      <c r="AM81" s="15"/>
      <c r="AN81" s="15"/>
      <c r="AO81" s="15"/>
      <c r="AP81" s="15"/>
      <c r="AQ81" s="15"/>
    </row>
    <row r="82" spans="1:43" s="537" customFormat="1" x14ac:dyDescent="0.2">
      <c r="A82" s="551"/>
      <c r="D82" s="555" t="s">
        <v>1207</v>
      </c>
      <c r="AI82" s="15"/>
      <c r="AJ82" s="15"/>
      <c r="AK82" s="15"/>
      <c r="AL82" s="15"/>
      <c r="AM82" s="15"/>
      <c r="AN82" s="15"/>
      <c r="AO82" s="15"/>
      <c r="AP82" s="15"/>
      <c r="AQ82" s="15"/>
    </row>
    <row r="83" spans="1:43" s="537" customFormat="1" x14ac:dyDescent="0.2">
      <c r="A83" s="551"/>
      <c r="AI83" s="15"/>
      <c r="AJ83" s="15"/>
      <c r="AK83" s="15"/>
      <c r="AL83" s="15"/>
      <c r="AM83" s="15"/>
      <c r="AN83" s="15"/>
      <c r="AO83" s="15"/>
      <c r="AP83" s="15"/>
      <c r="AQ83" s="15"/>
    </row>
    <row r="84" spans="1:43" s="537" customFormat="1" x14ac:dyDescent="0.2">
      <c r="A84" s="551"/>
      <c r="D84" s="1397" t="s">
        <v>1208</v>
      </c>
      <c r="E84" s="1397"/>
      <c r="F84" s="1397"/>
      <c r="G84" s="1397"/>
      <c r="H84" s="1397"/>
      <c r="I84" s="1397"/>
      <c r="J84" s="1397"/>
      <c r="K84" s="1397"/>
      <c r="L84" s="1397"/>
      <c r="M84" s="1397"/>
      <c r="N84" s="1397"/>
      <c r="O84" s="1397"/>
      <c r="P84" s="1397"/>
      <c r="Q84" s="1397"/>
      <c r="R84" s="1397"/>
      <c r="S84" s="1397"/>
      <c r="T84" s="1397"/>
      <c r="U84" s="1397"/>
      <c r="V84" s="1397"/>
      <c r="W84" s="1397"/>
      <c r="X84" s="1397"/>
      <c r="Y84" s="1397"/>
      <c r="Z84" s="1397"/>
      <c r="AA84" s="1397"/>
      <c r="AB84" s="1397"/>
      <c r="AC84" s="1397"/>
      <c r="AD84" s="1397"/>
      <c r="AE84" s="1397"/>
      <c r="AF84" s="1397"/>
      <c r="AG84" s="1397"/>
      <c r="AI84" s="15"/>
      <c r="AJ84" s="15"/>
      <c r="AK84" s="15"/>
      <c r="AL84" s="15"/>
      <c r="AM84" s="15"/>
      <c r="AN84" s="15"/>
      <c r="AO84" s="15"/>
      <c r="AP84" s="15"/>
      <c r="AQ84" s="15"/>
    </row>
    <row r="85" spans="1:43" s="537" customFormat="1" x14ac:dyDescent="0.2">
      <c r="A85" s="551"/>
      <c r="D85" s="1397"/>
      <c r="E85" s="1397"/>
      <c r="F85" s="1397"/>
      <c r="G85" s="1397"/>
      <c r="H85" s="1397"/>
      <c r="I85" s="1397"/>
      <c r="J85" s="1397"/>
      <c r="K85" s="1397"/>
      <c r="L85" s="1397"/>
      <c r="M85" s="1397"/>
      <c r="N85" s="1397"/>
      <c r="O85" s="1397"/>
      <c r="P85" s="1397"/>
      <c r="Q85" s="1397"/>
      <c r="R85" s="1397"/>
      <c r="S85" s="1397"/>
      <c r="T85" s="1397"/>
      <c r="U85" s="1397"/>
      <c r="V85" s="1397"/>
      <c r="W85" s="1397"/>
      <c r="X85" s="1397"/>
      <c r="Y85" s="1397"/>
      <c r="Z85" s="1397"/>
      <c r="AA85" s="1397"/>
      <c r="AB85" s="1397"/>
      <c r="AC85" s="1397"/>
      <c r="AD85" s="1397"/>
      <c r="AE85" s="1397"/>
      <c r="AF85" s="1397"/>
      <c r="AG85" s="1397"/>
      <c r="AI85" s="15"/>
      <c r="AJ85" s="15"/>
      <c r="AK85" s="15"/>
      <c r="AL85" s="15"/>
      <c r="AM85" s="15"/>
      <c r="AN85" s="15"/>
      <c r="AO85" s="15"/>
      <c r="AP85" s="15"/>
      <c r="AQ85" s="15"/>
    </row>
    <row r="86" spans="1:43" s="537" customFormat="1" x14ac:dyDescent="0.2">
      <c r="A86" s="551"/>
      <c r="D86" s="1397"/>
      <c r="E86" s="1397"/>
      <c r="F86" s="1397"/>
      <c r="G86" s="1397"/>
      <c r="H86" s="1397"/>
      <c r="I86" s="1397"/>
      <c r="J86" s="1397"/>
      <c r="K86" s="1397"/>
      <c r="L86" s="1397"/>
      <c r="M86" s="1397"/>
      <c r="N86" s="1397"/>
      <c r="O86" s="1397"/>
      <c r="P86" s="1397"/>
      <c r="Q86" s="1397"/>
      <c r="R86" s="1397"/>
      <c r="S86" s="1397"/>
      <c r="T86" s="1397"/>
      <c r="U86" s="1397"/>
      <c r="V86" s="1397"/>
      <c r="W86" s="1397"/>
      <c r="X86" s="1397"/>
      <c r="Y86" s="1397"/>
      <c r="Z86" s="1397"/>
      <c r="AA86" s="1397"/>
      <c r="AB86" s="1397"/>
      <c r="AC86" s="1397"/>
      <c r="AD86" s="1397"/>
      <c r="AE86" s="1397"/>
      <c r="AF86" s="1397"/>
      <c r="AG86" s="1397"/>
      <c r="AI86" s="15"/>
      <c r="AJ86" s="15"/>
      <c r="AK86" s="15"/>
      <c r="AL86" s="15"/>
      <c r="AM86" s="15"/>
      <c r="AN86" s="15"/>
      <c r="AO86" s="15"/>
      <c r="AP86" s="15"/>
      <c r="AQ86" s="15"/>
    </row>
    <row r="87" spans="1:43" s="537" customFormat="1" x14ac:dyDescent="0.2">
      <c r="A87" s="551"/>
      <c r="D87" s="556"/>
      <c r="E87" s="556"/>
      <c r="F87" s="556"/>
      <c r="G87" s="556"/>
      <c r="H87" s="556"/>
      <c r="I87" s="556"/>
      <c r="J87" s="556"/>
      <c r="K87" s="556"/>
      <c r="L87" s="556"/>
      <c r="M87" s="556"/>
      <c r="N87" s="556"/>
      <c r="O87" s="556"/>
      <c r="P87" s="556"/>
      <c r="Q87" s="556"/>
      <c r="R87" s="556"/>
      <c r="S87" s="556"/>
      <c r="T87" s="556"/>
      <c r="U87" s="556"/>
      <c r="V87" s="556"/>
      <c r="W87" s="556"/>
      <c r="X87" s="556"/>
      <c r="Y87" s="556"/>
      <c r="Z87" s="556"/>
      <c r="AA87" s="556"/>
      <c r="AB87" s="556"/>
      <c r="AC87" s="556"/>
      <c r="AD87" s="556"/>
      <c r="AI87" s="15"/>
      <c r="AJ87" s="15"/>
      <c r="AK87" s="15"/>
      <c r="AL87" s="15"/>
      <c r="AM87" s="15"/>
      <c r="AN87" s="15"/>
      <c r="AO87" s="15"/>
      <c r="AP87" s="15"/>
      <c r="AQ87" s="15"/>
    </row>
    <row r="88" spans="1:43" s="537" customFormat="1" ht="29.25" customHeight="1" thickBot="1" x14ac:dyDescent="0.25">
      <c r="A88" s="551"/>
      <c r="D88" s="557"/>
      <c r="E88" s="557"/>
      <c r="F88" s="557"/>
      <c r="G88" s="557"/>
      <c r="H88" s="557"/>
      <c r="I88" s="557"/>
      <c r="J88" s="557"/>
      <c r="K88" s="557"/>
      <c r="L88" s="557"/>
      <c r="M88" s="557"/>
      <c r="N88" s="557"/>
      <c r="O88" s="1410" t="s">
        <v>1209</v>
      </c>
      <c r="P88" s="1410"/>
      <c r="Q88" s="1410"/>
      <c r="R88" s="1410"/>
      <c r="S88" s="1410"/>
      <c r="T88" s="1410" t="s">
        <v>1210</v>
      </c>
      <c r="U88" s="1410"/>
      <c r="V88" s="1410"/>
      <c r="W88" s="1410"/>
      <c r="X88" s="1410"/>
      <c r="Y88" s="1410" t="s">
        <v>1344</v>
      </c>
      <c r="Z88" s="1410"/>
      <c r="AA88" s="1410"/>
      <c r="AB88" s="1410"/>
      <c r="AC88" s="1410"/>
      <c r="AI88" s="15"/>
      <c r="AJ88" s="15"/>
      <c r="AK88" s="15"/>
      <c r="AL88" s="15"/>
      <c r="AM88" s="15"/>
      <c r="AN88" s="15"/>
      <c r="AO88" s="15"/>
      <c r="AP88" s="15"/>
      <c r="AQ88" s="15"/>
    </row>
    <row r="89" spans="1:43" s="537" customFormat="1" x14ac:dyDescent="0.2">
      <c r="A89" s="551"/>
      <c r="D89" s="1409" t="s">
        <v>1211</v>
      </c>
      <c r="E89" s="1409"/>
      <c r="F89" s="1409"/>
      <c r="G89" s="1409"/>
      <c r="H89" s="1409"/>
      <c r="I89" s="1409"/>
      <c r="J89" s="1409"/>
      <c r="K89" s="1409"/>
      <c r="L89" s="1409"/>
      <c r="M89" s="1409"/>
      <c r="N89" s="1409"/>
      <c r="O89" s="1412" t="s">
        <v>1212</v>
      </c>
      <c r="P89" s="1412"/>
      <c r="Q89" s="1412"/>
      <c r="R89" s="1412"/>
      <c r="S89" s="1412"/>
      <c r="T89" s="1412" t="s">
        <v>1212</v>
      </c>
      <c r="U89" s="1412"/>
      <c r="V89" s="1412"/>
      <c r="W89" s="1412"/>
      <c r="X89" s="1412"/>
      <c r="Y89" s="1412" t="s">
        <v>1212</v>
      </c>
      <c r="Z89" s="1412"/>
      <c r="AA89" s="1412"/>
      <c r="AB89" s="1412"/>
      <c r="AC89" s="1412"/>
      <c r="AI89" s="15"/>
      <c r="AJ89" s="15"/>
      <c r="AK89" s="15"/>
      <c r="AL89" s="15"/>
      <c r="AM89" s="15"/>
      <c r="AN89" s="15"/>
      <c r="AO89" s="15"/>
      <c r="AP89" s="15"/>
      <c r="AQ89" s="15"/>
    </row>
    <row r="90" spans="1:43" s="537" customFormat="1" x14ac:dyDescent="0.2">
      <c r="A90" s="551"/>
      <c r="D90" s="1409" t="s">
        <v>21</v>
      </c>
      <c r="E90" s="1409"/>
      <c r="F90" s="1409"/>
      <c r="G90" s="1409"/>
      <c r="H90" s="1409"/>
      <c r="I90" s="1409"/>
      <c r="J90" s="1409"/>
      <c r="K90" s="1409"/>
      <c r="L90" s="1409"/>
      <c r="M90" s="1409"/>
      <c r="N90" s="1409"/>
      <c r="O90" s="1412" t="s">
        <v>1212</v>
      </c>
      <c r="P90" s="1412"/>
      <c r="Q90" s="1412"/>
      <c r="R90" s="1412"/>
      <c r="S90" s="1412"/>
      <c r="T90" s="1412" t="s">
        <v>1212</v>
      </c>
      <c r="U90" s="1412"/>
      <c r="V90" s="1412"/>
      <c r="W90" s="1412"/>
      <c r="X90" s="1412"/>
      <c r="Y90" s="1412" t="s">
        <v>1212</v>
      </c>
      <c r="Z90" s="1412"/>
      <c r="AA90" s="1412"/>
      <c r="AB90" s="1412"/>
      <c r="AC90" s="1412"/>
      <c r="AI90" s="15"/>
      <c r="AJ90" s="15"/>
      <c r="AK90" s="15"/>
      <c r="AL90" s="15"/>
      <c r="AM90" s="15"/>
      <c r="AN90" s="15"/>
      <c r="AO90" s="15"/>
      <c r="AP90" s="15"/>
      <c r="AQ90" s="15"/>
    </row>
    <row r="91" spans="1:43" s="537" customFormat="1" x14ac:dyDescent="0.2">
      <c r="A91" s="551"/>
      <c r="D91" s="1409" t="s">
        <v>406</v>
      </c>
      <c r="E91" s="1409"/>
      <c r="F91" s="1409"/>
      <c r="G91" s="1409"/>
      <c r="H91" s="1409"/>
      <c r="I91" s="1409"/>
      <c r="J91" s="1409"/>
      <c r="K91" s="1409"/>
      <c r="L91" s="1409"/>
      <c r="M91" s="1409"/>
      <c r="N91" s="1409"/>
      <c r="O91" s="1412" t="s">
        <v>1212</v>
      </c>
      <c r="P91" s="1412"/>
      <c r="Q91" s="1412"/>
      <c r="R91" s="1412"/>
      <c r="S91" s="1412"/>
      <c r="T91" s="1412" t="s">
        <v>1212</v>
      </c>
      <c r="U91" s="1412"/>
      <c r="V91" s="1412"/>
      <c r="W91" s="1412"/>
      <c r="X91" s="1412"/>
      <c r="Y91" s="1412" t="s">
        <v>1212</v>
      </c>
      <c r="Z91" s="1412"/>
      <c r="AA91" s="1412"/>
      <c r="AB91" s="1412"/>
      <c r="AC91" s="1412"/>
      <c r="AI91" s="15"/>
      <c r="AJ91" s="15"/>
      <c r="AK91" s="15"/>
      <c r="AL91" s="15"/>
      <c r="AM91" s="15"/>
      <c r="AN91" s="15"/>
      <c r="AO91" s="15"/>
      <c r="AP91" s="15"/>
      <c r="AQ91" s="15"/>
    </row>
    <row r="92" spans="1:43" s="537" customFormat="1" x14ac:dyDescent="0.2">
      <c r="A92" s="551"/>
      <c r="D92" s="1409" t="s">
        <v>22</v>
      </c>
      <c r="E92" s="1409"/>
      <c r="F92" s="1409"/>
      <c r="G92" s="1409"/>
      <c r="H92" s="1409"/>
      <c r="I92" s="1409"/>
      <c r="J92" s="1409"/>
      <c r="K92" s="1409"/>
      <c r="L92" s="1409"/>
      <c r="M92" s="1409"/>
      <c r="N92" s="1409"/>
      <c r="O92" s="1412" t="s">
        <v>1212</v>
      </c>
      <c r="P92" s="1412"/>
      <c r="Q92" s="1412"/>
      <c r="R92" s="1412"/>
      <c r="S92" s="1412"/>
      <c r="T92" s="1412" t="s">
        <v>1212</v>
      </c>
      <c r="U92" s="1412"/>
      <c r="V92" s="1412"/>
      <c r="W92" s="1412"/>
      <c r="X92" s="1412"/>
      <c r="Y92" s="1412" t="s">
        <v>1212</v>
      </c>
      <c r="Z92" s="1412"/>
      <c r="AA92" s="1412"/>
      <c r="AB92" s="1412"/>
      <c r="AC92" s="1412"/>
      <c r="AI92" s="15"/>
      <c r="AJ92" s="15"/>
      <c r="AK92" s="15"/>
      <c r="AL92" s="15"/>
      <c r="AM92" s="15"/>
      <c r="AN92" s="15"/>
      <c r="AO92" s="15"/>
      <c r="AP92" s="15"/>
      <c r="AQ92" s="15"/>
    </row>
    <row r="93" spans="1:43" s="537" customFormat="1" x14ac:dyDescent="0.2">
      <c r="A93" s="551"/>
      <c r="D93" s="1408" t="s">
        <v>1213</v>
      </c>
      <c r="E93" s="1408"/>
      <c r="F93" s="1408"/>
      <c r="G93" s="1408"/>
      <c r="H93" s="1408"/>
      <c r="I93" s="1408"/>
      <c r="J93" s="1408"/>
      <c r="K93" s="1408"/>
      <c r="L93" s="1408"/>
      <c r="M93" s="1408"/>
      <c r="N93" s="1408"/>
      <c r="O93" s="1413" t="s">
        <v>1212</v>
      </c>
      <c r="P93" s="1413"/>
      <c r="Q93" s="1413"/>
      <c r="R93" s="1413"/>
      <c r="S93" s="1413"/>
      <c r="T93" s="1413" t="s">
        <v>1212</v>
      </c>
      <c r="U93" s="1413"/>
      <c r="V93" s="1413"/>
      <c r="W93" s="1413"/>
      <c r="X93" s="1413"/>
      <c r="Y93" s="1413" t="s">
        <v>1212</v>
      </c>
      <c r="Z93" s="1413"/>
      <c r="AA93" s="1413"/>
      <c r="AB93" s="1413"/>
      <c r="AC93" s="1413"/>
      <c r="AI93" s="15"/>
      <c r="AJ93" s="15"/>
      <c r="AK93" s="15"/>
      <c r="AL93" s="15"/>
      <c r="AM93" s="15"/>
      <c r="AN93" s="15"/>
      <c r="AO93" s="15"/>
      <c r="AP93" s="15"/>
      <c r="AQ93" s="15"/>
    </row>
    <row r="94" spans="1:43" s="537" customFormat="1" x14ac:dyDescent="0.2">
      <c r="A94" s="551"/>
      <c r="D94" s="552"/>
      <c r="AI94" s="15"/>
      <c r="AJ94" s="15"/>
      <c r="AK94" s="15"/>
      <c r="AL94" s="15"/>
      <c r="AM94" s="15"/>
      <c r="AN94" s="15"/>
      <c r="AO94" s="15"/>
      <c r="AP94" s="15"/>
      <c r="AQ94" s="15"/>
    </row>
    <row r="95" spans="1:43" s="537" customFormat="1" x14ac:dyDescent="0.2">
      <c r="A95" s="551"/>
      <c r="D95" s="1397" t="s">
        <v>1214</v>
      </c>
      <c r="E95" s="1397"/>
      <c r="F95" s="1397"/>
      <c r="G95" s="1397"/>
      <c r="H95" s="1397"/>
      <c r="I95" s="1397"/>
      <c r="J95" s="1397"/>
      <c r="K95" s="1397"/>
      <c r="L95" s="1397"/>
      <c r="M95" s="1397"/>
      <c r="N95" s="1397"/>
      <c r="O95" s="1397"/>
      <c r="P95" s="1397"/>
      <c r="Q95" s="1397"/>
      <c r="R95" s="1397"/>
      <c r="S95" s="1397"/>
      <c r="T95" s="1397"/>
      <c r="U95" s="1397"/>
      <c r="V95" s="1397"/>
      <c r="W95" s="1397"/>
      <c r="X95" s="1397"/>
      <c r="Y95" s="1397"/>
      <c r="Z95" s="1397"/>
      <c r="AA95" s="1397"/>
      <c r="AB95" s="1397"/>
      <c r="AC95" s="1397"/>
      <c r="AD95" s="1397"/>
      <c r="AE95" s="1397"/>
      <c r="AF95" s="1397"/>
      <c r="AG95" s="1397"/>
      <c r="AI95" s="15"/>
      <c r="AJ95" s="15"/>
      <c r="AK95" s="15"/>
      <c r="AL95" s="15"/>
      <c r="AM95" s="15"/>
      <c r="AN95" s="15"/>
      <c r="AO95" s="15"/>
      <c r="AP95" s="15"/>
      <c r="AQ95" s="15"/>
    </row>
    <row r="96" spans="1:43" s="537" customFormat="1" x14ac:dyDescent="0.2">
      <c r="A96" s="551"/>
      <c r="D96" s="1397"/>
      <c r="E96" s="1397"/>
      <c r="F96" s="1397"/>
      <c r="G96" s="1397"/>
      <c r="H96" s="1397"/>
      <c r="I96" s="1397"/>
      <c r="J96" s="1397"/>
      <c r="K96" s="1397"/>
      <c r="L96" s="1397"/>
      <c r="M96" s="1397"/>
      <c r="N96" s="1397"/>
      <c r="O96" s="1397"/>
      <c r="P96" s="1397"/>
      <c r="Q96" s="1397"/>
      <c r="R96" s="1397"/>
      <c r="S96" s="1397"/>
      <c r="T96" s="1397"/>
      <c r="U96" s="1397"/>
      <c r="V96" s="1397"/>
      <c r="W96" s="1397"/>
      <c r="X96" s="1397"/>
      <c r="Y96" s="1397"/>
      <c r="Z96" s="1397"/>
      <c r="AA96" s="1397"/>
      <c r="AB96" s="1397"/>
      <c r="AC96" s="1397"/>
      <c r="AD96" s="1397"/>
      <c r="AE96" s="1397"/>
      <c r="AF96" s="1397"/>
      <c r="AG96" s="1397"/>
      <c r="AI96" s="15"/>
      <c r="AJ96" s="15"/>
      <c r="AK96" s="15"/>
      <c r="AL96" s="15"/>
      <c r="AM96" s="15"/>
      <c r="AN96" s="15"/>
      <c r="AO96" s="15"/>
      <c r="AP96" s="15"/>
      <c r="AQ96" s="15"/>
    </row>
    <row r="97" spans="1:43" s="537" customFormat="1" x14ac:dyDescent="0.2">
      <c r="A97" s="551"/>
      <c r="AI97" s="15"/>
      <c r="AJ97" s="15"/>
      <c r="AK97" s="15"/>
      <c r="AL97" s="15"/>
      <c r="AM97" s="15"/>
      <c r="AN97" s="15"/>
      <c r="AO97" s="15"/>
      <c r="AP97" s="15"/>
      <c r="AQ97" s="15"/>
    </row>
    <row r="98" spans="1:43" s="537" customFormat="1" x14ac:dyDescent="0.2">
      <c r="A98" s="551"/>
      <c r="D98" s="536" t="s">
        <v>1215</v>
      </c>
      <c r="AI98" s="15"/>
      <c r="AJ98" s="15"/>
      <c r="AK98" s="15"/>
      <c r="AL98" s="15"/>
      <c r="AM98" s="15"/>
      <c r="AN98" s="15"/>
      <c r="AO98" s="15"/>
      <c r="AP98" s="15"/>
      <c r="AQ98" s="15"/>
    </row>
    <row r="99" spans="1:43" s="537" customFormat="1" x14ac:dyDescent="0.2">
      <c r="A99" s="551"/>
      <c r="AI99" s="15"/>
      <c r="AJ99" s="15"/>
      <c r="AK99" s="15"/>
      <c r="AL99" s="15"/>
      <c r="AM99" s="15"/>
      <c r="AN99" s="15"/>
      <c r="AO99" s="15"/>
      <c r="AP99" s="15"/>
      <c r="AQ99" s="15"/>
    </row>
    <row r="100" spans="1:43" s="537" customFormat="1" x14ac:dyDescent="0.2">
      <c r="A100" s="551"/>
      <c r="D100" s="1397" t="s">
        <v>1216</v>
      </c>
      <c r="E100" s="1397"/>
      <c r="F100" s="1397"/>
      <c r="G100" s="1397"/>
      <c r="H100" s="1397"/>
      <c r="I100" s="1397"/>
      <c r="J100" s="1397"/>
      <c r="K100" s="1397"/>
      <c r="L100" s="1397"/>
      <c r="M100" s="1397"/>
      <c r="N100" s="1397"/>
      <c r="O100" s="1397"/>
      <c r="P100" s="1397"/>
      <c r="Q100" s="1397"/>
      <c r="R100" s="1397"/>
      <c r="S100" s="1397"/>
      <c r="T100" s="1397"/>
      <c r="U100" s="1397"/>
      <c r="V100" s="1397"/>
      <c r="W100" s="1397"/>
      <c r="X100" s="1397"/>
      <c r="Y100" s="1397"/>
      <c r="Z100" s="1397"/>
      <c r="AA100" s="1397"/>
      <c r="AB100" s="1397"/>
      <c r="AC100" s="1397"/>
      <c r="AD100" s="1397"/>
      <c r="AE100" s="1397"/>
      <c r="AF100" s="1397"/>
      <c r="AG100" s="1397"/>
      <c r="AI100" s="15"/>
      <c r="AJ100" s="15"/>
      <c r="AK100" s="15"/>
      <c r="AL100" s="15"/>
      <c r="AM100" s="15"/>
      <c r="AN100" s="15"/>
      <c r="AO100" s="15"/>
      <c r="AP100" s="15"/>
      <c r="AQ100" s="15"/>
    </row>
    <row r="101" spans="1:43" s="537" customFormat="1" x14ac:dyDescent="0.2">
      <c r="A101" s="551"/>
      <c r="D101" s="1397"/>
      <c r="E101" s="1397"/>
      <c r="F101" s="1397"/>
      <c r="G101" s="1397"/>
      <c r="H101" s="1397"/>
      <c r="I101" s="1397"/>
      <c r="J101" s="1397"/>
      <c r="K101" s="1397"/>
      <c r="L101" s="1397"/>
      <c r="M101" s="1397"/>
      <c r="N101" s="1397"/>
      <c r="O101" s="1397"/>
      <c r="P101" s="1397"/>
      <c r="Q101" s="1397"/>
      <c r="R101" s="1397"/>
      <c r="S101" s="1397"/>
      <c r="T101" s="1397"/>
      <c r="U101" s="1397"/>
      <c r="V101" s="1397"/>
      <c r="W101" s="1397"/>
      <c r="X101" s="1397"/>
      <c r="Y101" s="1397"/>
      <c r="Z101" s="1397"/>
      <c r="AA101" s="1397"/>
      <c r="AB101" s="1397"/>
      <c r="AC101" s="1397"/>
      <c r="AD101" s="1397"/>
      <c r="AE101" s="1397"/>
      <c r="AF101" s="1397"/>
      <c r="AG101" s="1397"/>
      <c r="AI101" s="15"/>
      <c r="AJ101" s="15"/>
      <c r="AK101" s="15"/>
      <c r="AL101" s="15"/>
      <c r="AM101" s="15"/>
      <c r="AN101" s="15"/>
      <c r="AO101" s="15"/>
      <c r="AP101" s="15"/>
      <c r="AQ101" s="15"/>
    </row>
    <row r="102" spans="1:43" s="537" customFormat="1" x14ac:dyDescent="0.2">
      <c r="A102" s="551"/>
      <c r="AI102" s="15"/>
      <c r="AJ102" s="15"/>
      <c r="AK102" s="15"/>
      <c r="AL102" s="15"/>
      <c r="AM102" s="15"/>
      <c r="AN102" s="15"/>
      <c r="AO102" s="15"/>
      <c r="AP102" s="15"/>
      <c r="AQ102" s="15"/>
    </row>
    <row r="103" spans="1:43" s="537" customFormat="1" x14ac:dyDescent="0.2">
      <c r="A103" s="551"/>
      <c r="D103" s="1397" t="s">
        <v>1217</v>
      </c>
      <c r="E103" s="1397"/>
      <c r="F103" s="1397"/>
      <c r="G103" s="1397"/>
      <c r="H103" s="1397"/>
      <c r="I103" s="1397"/>
      <c r="J103" s="1397"/>
      <c r="K103" s="1397"/>
      <c r="L103" s="1397"/>
      <c r="M103" s="1397"/>
      <c r="N103" s="1397"/>
      <c r="O103" s="1397"/>
      <c r="P103" s="1397"/>
      <c r="Q103" s="1397"/>
      <c r="R103" s="1397"/>
      <c r="S103" s="1397"/>
      <c r="T103" s="1397"/>
      <c r="U103" s="1397"/>
      <c r="V103" s="1397"/>
      <c r="W103" s="1397"/>
      <c r="X103" s="1397"/>
      <c r="Y103" s="1397"/>
      <c r="Z103" s="1397"/>
      <c r="AA103" s="1397"/>
      <c r="AB103" s="1397"/>
      <c r="AC103" s="1397"/>
      <c r="AD103" s="1397"/>
      <c r="AE103" s="1397"/>
      <c r="AF103" s="1397"/>
      <c r="AG103" s="1397"/>
      <c r="AI103" s="15"/>
      <c r="AJ103" s="15"/>
      <c r="AK103" s="15"/>
      <c r="AL103" s="15"/>
      <c r="AM103" s="15"/>
      <c r="AN103" s="15"/>
      <c r="AO103" s="15"/>
      <c r="AP103" s="15"/>
      <c r="AQ103" s="15"/>
    </row>
    <row r="104" spans="1:43" s="537" customFormat="1" x14ac:dyDescent="0.2">
      <c r="A104" s="551"/>
      <c r="D104" s="1397"/>
      <c r="E104" s="1397"/>
      <c r="F104" s="1397"/>
      <c r="G104" s="1397"/>
      <c r="H104" s="1397"/>
      <c r="I104" s="1397"/>
      <c r="J104" s="1397"/>
      <c r="K104" s="1397"/>
      <c r="L104" s="1397"/>
      <c r="M104" s="1397"/>
      <c r="N104" s="1397"/>
      <c r="O104" s="1397"/>
      <c r="P104" s="1397"/>
      <c r="Q104" s="1397"/>
      <c r="R104" s="1397"/>
      <c r="S104" s="1397"/>
      <c r="T104" s="1397"/>
      <c r="U104" s="1397"/>
      <c r="V104" s="1397"/>
      <c r="W104" s="1397"/>
      <c r="X104" s="1397"/>
      <c r="Y104" s="1397"/>
      <c r="Z104" s="1397"/>
      <c r="AA104" s="1397"/>
      <c r="AB104" s="1397"/>
      <c r="AC104" s="1397"/>
      <c r="AD104" s="1397"/>
      <c r="AE104" s="1397"/>
      <c r="AF104" s="1397"/>
      <c r="AG104" s="1397"/>
      <c r="AI104" s="15"/>
      <c r="AJ104" s="15"/>
      <c r="AK104" s="15"/>
      <c r="AL104" s="15"/>
      <c r="AM104" s="15"/>
      <c r="AN104" s="15"/>
      <c r="AO104" s="15"/>
      <c r="AP104" s="15"/>
      <c r="AQ104" s="15"/>
    </row>
    <row r="105" spans="1:43" s="537" customFormat="1" x14ac:dyDescent="0.2">
      <c r="A105" s="551"/>
      <c r="AI105" s="15"/>
      <c r="AJ105" s="15"/>
      <c r="AK105" s="15"/>
      <c r="AL105" s="15"/>
      <c r="AM105" s="15"/>
      <c r="AN105" s="15"/>
      <c r="AO105" s="15"/>
      <c r="AP105" s="15"/>
      <c r="AQ105" s="15"/>
    </row>
    <row r="106" spans="1:43" s="537" customFormat="1" x14ac:dyDescent="0.2">
      <c r="A106" s="551"/>
      <c r="D106" s="1397" t="s">
        <v>1218</v>
      </c>
      <c r="E106" s="1397"/>
      <c r="F106" s="1397"/>
      <c r="G106" s="1397"/>
      <c r="H106" s="1397"/>
      <c r="I106" s="1397"/>
      <c r="J106" s="1397"/>
      <c r="K106" s="1397"/>
      <c r="L106" s="1397"/>
      <c r="M106" s="1397"/>
      <c r="N106" s="1397"/>
      <c r="O106" s="1397"/>
      <c r="P106" s="1397"/>
      <c r="Q106" s="1397"/>
      <c r="R106" s="1397"/>
      <c r="S106" s="1397"/>
      <c r="T106" s="1397"/>
      <c r="U106" s="1397"/>
      <c r="V106" s="1397"/>
      <c r="W106" s="1397"/>
      <c r="X106" s="1397"/>
      <c r="Y106" s="1397"/>
      <c r="Z106" s="1397"/>
      <c r="AA106" s="1397"/>
      <c r="AB106" s="1397"/>
      <c r="AC106" s="1397"/>
      <c r="AD106" s="1397"/>
      <c r="AE106" s="1397"/>
      <c r="AF106" s="1397"/>
      <c r="AG106" s="1397"/>
      <c r="AI106" s="15"/>
      <c r="AJ106" s="15"/>
      <c r="AK106" s="15"/>
      <c r="AL106" s="15"/>
      <c r="AM106" s="15"/>
      <c r="AN106" s="15"/>
      <c r="AO106" s="15"/>
      <c r="AP106" s="15"/>
      <c r="AQ106" s="15"/>
    </row>
    <row r="107" spans="1:43" s="537" customFormat="1" x14ac:dyDescent="0.2">
      <c r="A107" s="551"/>
      <c r="D107" s="1397"/>
      <c r="E107" s="1397"/>
      <c r="F107" s="1397"/>
      <c r="G107" s="1397"/>
      <c r="H107" s="1397"/>
      <c r="I107" s="1397"/>
      <c r="J107" s="1397"/>
      <c r="K107" s="1397"/>
      <c r="L107" s="1397"/>
      <c r="M107" s="1397"/>
      <c r="N107" s="1397"/>
      <c r="O107" s="1397"/>
      <c r="P107" s="1397"/>
      <c r="Q107" s="1397"/>
      <c r="R107" s="1397"/>
      <c r="S107" s="1397"/>
      <c r="T107" s="1397"/>
      <c r="U107" s="1397"/>
      <c r="V107" s="1397"/>
      <c r="W107" s="1397"/>
      <c r="X107" s="1397"/>
      <c r="Y107" s="1397"/>
      <c r="Z107" s="1397"/>
      <c r="AA107" s="1397"/>
      <c r="AB107" s="1397"/>
      <c r="AC107" s="1397"/>
      <c r="AD107" s="1397"/>
      <c r="AE107" s="1397"/>
      <c r="AF107" s="1397"/>
      <c r="AG107" s="1397"/>
      <c r="AI107" s="15"/>
      <c r="AJ107" s="15"/>
      <c r="AK107" s="15"/>
      <c r="AL107" s="15"/>
      <c r="AM107" s="15"/>
      <c r="AN107" s="15"/>
      <c r="AO107" s="15"/>
      <c r="AP107" s="15"/>
      <c r="AQ107" s="15"/>
    </row>
    <row r="108" spans="1:43" s="537" customFormat="1" x14ac:dyDescent="0.2">
      <c r="A108" s="551"/>
      <c r="D108" s="1397"/>
      <c r="E108" s="1397"/>
      <c r="F108" s="1397"/>
      <c r="G108" s="1397"/>
      <c r="H108" s="1397"/>
      <c r="I108" s="1397"/>
      <c r="J108" s="1397"/>
      <c r="K108" s="1397"/>
      <c r="L108" s="1397"/>
      <c r="M108" s="1397"/>
      <c r="N108" s="1397"/>
      <c r="O108" s="1397"/>
      <c r="P108" s="1397"/>
      <c r="Q108" s="1397"/>
      <c r="R108" s="1397"/>
      <c r="S108" s="1397"/>
      <c r="T108" s="1397"/>
      <c r="U108" s="1397"/>
      <c r="V108" s="1397"/>
      <c r="W108" s="1397"/>
      <c r="X108" s="1397"/>
      <c r="Y108" s="1397"/>
      <c r="Z108" s="1397"/>
      <c r="AA108" s="1397"/>
      <c r="AB108" s="1397"/>
      <c r="AC108" s="1397"/>
      <c r="AD108" s="1397"/>
      <c r="AE108" s="1397"/>
      <c r="AF108" s="1397"/>
      <c r="AG108" s="1397"/>
      <c r="AI108" s="15"/>
      <c r="AJ108" s="15"/>
      <c r="AK108" s="15"/>
      <c r="AL108" s="15"/>
      <c r="AM108" s="15"/>
      <c r="AN108" s="15"/>
      <c r="AO108" s="15"/>
      <c r="AP108" s="15"/>
      <c r="AQ108" s="15"/>
    </row>
    <row r="109" spans="1:43" s="537" customFormat="1" x14ac:dyDescent="0.2">
      <c r="A109" s="551"/>
      <c r="AI109" s="15"/>
      <c r="AJ109" s="15"/>
      <c r="AK109" s="15"/>
      <c r="AL109" s="15"/>
      <c r="AM109" s="15"/>
      <c r="AN109" s="15"/>
      <c r="AO109" s="15"/>
      <c r="AP109" s="15"/>
      <c r="AQ109" s="15"/>
    </row>
    <row r="110" spans="1:43" s="537" customFormat="1" x14ac:dyDescent="0.2">
      <c r="A110" s="551"/>
      <c r="D110" s="1411" t="s">
        <v>1219</v>
      </c>
      <c r="E110" s="1411"/>
      <c r="F110" s="1411"/>
      <c r="G110" s="1411"/>
      <c r="H110" s="1411"/>
      <c r="I110" s="1411"/>
      <c r="J110" s="1411"/>
      <c r="K110" s="1411"/>
      <c r="L110" s="1411"/>
      <c r="M110" s="1411"/>
      <c r="N110" s="1411"/>
      <c r="O110" s="1411"/>
      <c r="P110" s="1411"/>
      <c r="Q110" s="1411"/>
      <c r="R110" s="1411"/>
      <c r="S110" s="1411"/>
      <c r="T110" s="1411"/>
      <c r="U110" s="1411"/>
      <c r="V110" s="1411"/>
      <c r="W110" s="1411"/>
      <c r="X110" s="1411"/>
      <c r="Y110" s="1411"/>
      <c r="Z110" s="1411"/>
      <c r="AA110" s="1411"/>
      <c r="AB110" s="1411"/>
      <c r="AC110" s="1411"/>
      <c r="AD110" s="1411"/>
      <c r="AE110" s="1411"/>
      <c r="AF110" s="1411"/>
      <c r="AG110" s="1411"/>
      <c r="AI110" s="15"/>
      <c r="AJ110" s="15"/>
      <c r="AK110" s="15"/>
      <c r="AL110" s="15"/>
      <c r="AM110" s="15"/>
      <c r="AN110" s="15"/>
      <c r="AO110" s="15"/>
      <c r="AP110" s="15"/>
      <c r="AQ110" s="15"/>
    </row>
    <row r="111" spans="1:43" s="537" customFormat="1" x14ac:dyDescent="0.2">
      <c r="A111" s="551"/>
      <c r="AI111" s="15"/>
      <c r="AJ111" s="15"/>
      <c r="AK111" s="15"/>
      <c r="AL111" s="15"/>
      <c r="AM111" s="15"/>
      <c r="AN111" s="15"/>
      <c r="AO111" s="15"/>
      <c r="AP111" s="15"/>
      <c r="AQ111" s="15"/>
    </row>
    <row r="112" spans="1:43" s="537" customFormat="1" x14ac:dyDescent="0.2">
      <c r="A112" s="551"/>
      <c r="D112" s="1397" t="s">
        <v>1220</v>
      </c>
      <c r="E112" s="1397"/>
      <c r="F112" s="1397"/>
      <c r="G112" s="1397"/>
      <c r="H112" s="1397"/>
      <c r="I112" s="1397"/>
      <c r="J112" s="1397"/>
      <c r="K112" s="1397"/>
      <c r="L112" s="1397"/>
      <c r="M112" s="1397"/>
      <c r="N112" s="1397"/>
      <c r="O112" s="1397"/>
      <c r="P112" s="1397"/>
      <c r="Q112" s="1397"/>
      <c r="R112" s="1397"/>
      <c r="S112" s="1397"/>
      <c r="T112" s="1397"/>
      <c r="U112" s="1397"/>
      <c r="V112" s="1397"/>
      <c r="W112" s="1397"/>
      <c r="X112" s="1397"/>
      <c r="Y112" s="1397"/>
      <c r="Z112" s="1397"/>
      <c r="AA112" s="1397"/>
      <c r="AB112" s="1397"/>
      <c r="AC112" s="1397"/>
      <c r="AD112" s="1397"/>
      <c r="AE112" s="1397"/>
      <c r="AF112" s="1397"/>
      <c r="AG112" s="1397"/>
      <c r="AI112" s="15"/>
      <c r="AJ112" s="15"/>
      <c r="AK112" s="15"/>
      <c r="AL112" s="15"/>
      <c r="AM112" s="15"/>
      <c r="AN112" s="15"/>
      <c r="AO112" s="15"/>
      <c r="AP112" s="15"/>
      <c r="AQ112" s="15"/>
    </row>
    <row r="113" spans="1:43" s="537" customFormat="1" x14ac:dyDescent="0.2">
      <c r="A113" s="551"/>
      <c r="D113" s="1397"/>
      <c r="E113" s="1397"/>
      <c r="F113" s="1397"/>
      <c r="G113" s="1397"/>
      <c r="H113" s="1397"/>
      <c r="I113" s="1397"/>
      <c r="J113" s="1397"/>
      <c r="K113" s="1397"/>
      <c r="L113" s="1397"/>
      <c r="M113" s="1397"/>
      <c r="N113" s="1397"/>
      <c r="O113" s="1397"/>
      <c r="P113" s="1397"/>
      <c r="Q113" s="1397"/>
      <c r="R113" s="1397"/>
      <c r="S113" s="1397"/>
      <c r="T113" s="1397"/>
      <c r="U113" s="1397"/>
      <c r="V113" s="1397"/>
      <c r="W113" s="1397"/>
      <c r="X113" s="1397"/>
      <c r="Y113" s="1397"/>
      <c r="Z113" s="1397"/>
      <c r="AA113" s="1397"/>
      <c r="AB113" s="1397"/>
      <c r="AC113" s="1397"/>
      <c r="AD113" s="1397"/>
      <c r="AE113" s="1397"/>
      <c r="AF113" s="1397"/>
      <c r="AG113" s="1397"/>
      <c r="AI113" s="15"/>
      <c r="AJ113" s="15"/>
      <c r="AK113" s="15"/>
      <c r="AL113" s="15"/>
      <c r="AM113" s="15"/>
      <c r="AN113" s="15"/>
      <c r="AO113" s="15"/>
      <c r="AP113" s="15"/>
      <c r="AQ113" s="15"/>
    </row>
    <row r="114" spans="1:43" s="537" customFormat="1" x14ac:dyDescent="0.2">
      <c r="A114" s="551"/>
      <c r="AI114" s="15"/>
      <c r="AJ114" s="15"/>
      <c r="AK114" s="15"/>
      <c r="AL114" s="15"/>
      <c r="AM114" s="15"/>
      <c r="AN114" s="15"/>
      <c r="AO114" s="15"/>
      <c r="AP114" s="15"/>
      <c r="AQ114" s="15"/>
    </row>
    <row r="115" spans="1:43" s="537" customFormat="1" x14ac:dyDescent="0.2">
      <c r="A115" s="551"/>
      <c r="D115" s="1397" t="s">
        <v>1221</v>
      </c>
      <c r="E115" s="1397"/>
      <c r="F115" s="1397"/>
      <c r="G115" s="1397"/>
      <c r="H115" s="1397"/>
      <c r="I115" s="1397"/>
      <c r="J115" s="1397"/>
      <c r="K115" s="1397"/>
      <c r="L115" s="1397"/>
      <c r="M115" s="1397"/>
      <c r="N115" s="1397"/>
      <c r="O115" s="1397"/>
      <c r="P115" s="1397"/>
      <c r="Q115" s="1397"/>
      <c r="R115" s="1397"/>
      <c r="S115" s="1397"/>
      <c r="T115" s="1397"/>
      <c r="U115" s="1397"/>
      <c r="V115" s="1397"/>
      <c r="W115" s="1397"/>
      <c r="X115" s="1397"/>
      <c r="Y115" s="1397"/>
      <c r="Z115" s="1397"/>
      <c r="AA115" s="1397"/>
      <c r="AB115" s="1397"/>
      <c r="AC115" s="1397"/>
      <c r="AD115" s="1397"/>
      <c r="AE115" s="1397"/>
      <c r="AF115" s="1397"/>
      <c r="AG115" s="1397"/>
      <c r="AI115" s="15"/>
      <c r="AJ115" s="15"/>
      <c r="AK115" s="15"/>
      <c r="AL115" s="15"/>
      <c r="AM115" s="15"/>
      <c r="AN115" s="15"/>
      <c r="AO115" s="15"/>
      <c r="AP115" s="15"/>
      <c r="AQ115" s="15"/>
    </row>
    <row r="116" spans="1:43" s="537" customFormat="1" x14ac:dyDescent="0.2">
      <c r="A116" s="551"/>
      <c r="D116" s="1397"/>
      <c r="E116" s="1397"/>
      <c r="F116" s="1397"/>
      <c r="G116" s="1397"/>
      <c r="H116" s="1397"/>
      <c r="I116" s="1397"/>
      <c r="J116" s="1397"/>
      <c r="K116" s="1397"/>
      <c r="L116" s="1397"/>
      <c r="M116" s="1397"/>
      <c r="N116" s="1397"/>
      <c r="O116" s="1397"/>
      <c r="P116" s="1397"/>
      <c r="Q116" s="1397"/>
      <c r="R116" s="1397"/>
      <c r="S116" s="1397"/>
      <c r="T116" s="1397"/>
      <c r="U116" s="1397"/>
      <c r="V116" s="1397"/>
      <c r="W116" s="1397"/>
      <c r="X116" s="1397"/>
      <c r="Y116" s="1397"/>
      <c r="Z116" s="1397"/>
      <c r="AA116" s="1397"/>
      <c r="AB116" s="1397"/>
      <c r="AC116" s="1397"/>
      <c r="AD116" s="1397"/>
      <c r="AE116" s="1397"/>
      <c r="AF116" s="1397"/>
      <c r="AG116" s="1397"/>
      <c r="AI116" s="15"/>
      <c r="AJ116" s="15"/>
      <c r="AK116" s="15"/>
      <c r="AL116" s="15"/>
      <c r="AM116" s="15"/>
      <c r="AN116" s="15"/>
      <c r="AO116" s="15"/>
      <c r="AP116" s="15"/>
      <c r="AQ116" s="15"/>
    </row>
    <row r="117" spans="1:43" s="537" customFormat="1" x14ac:dyDescent="0.2">
      <c r="A117" s="551"/>
      <c r="D117" s="1397"/>
      <c r="E117" s="1397"/>
      <c r="F117" s="1397"/>
      <c r="G117" s="1397"/>
      <c r="H117" s="1397"/>
      <c r="I117" s="1397"/>
      <c r="J117" s="1397"/>
      <c r="K117" s="1397"/>
      <c r="L117" s="1397"/>
      <c r="M117" s="1397"/>
      <c r="N117" s="1397"/>
      <c r="O117" s="1397"/>
      <c r="P117" s="1397"/>
      <c r="Q117" s="1397"/>
      <c r="R117" s="1397"/>
      <c r="S117" s="1397"/>
      <c r="T117" s="1397"/>
      <c r="U117" s="1397"/>
      <c r="V117" s="1397"/>
      <c r="W117" s="1397"/>
      <c r="X117" s="1397"/>
      <c r="Y117" s="1397"/>
      <c r="Z117" s="1397"/>
      <c r="AA117" s="1397"/>
      <c r="AB117" s="1397"/>
      <c r="AC117" s="1397"/>
      <c r="AD117" s="1397"/>
      <c r="AE117" s="1397"/>
      <c r="AF117" s="1397"/>
      <c r="AG117" s="1397"/>
      <c r="AI117" s="15"/>
      <c r="AJ117" s="15"/>
      <c r="AK117" s="15"/>
      <c r="AL117" s="15"/>
      <c r="AM117" s="15"/>
      <c r="AN117" s="15"/>
      <c r="AO117" s="15"/>
      <c r="AP117" s="15"/>
      <c r="AQ117" s="15"/>
    </row>
    <row r="118" spans="1:43" s="537" customFormat="1" x14ac:dyDescent="0.2">
      <c r="A118" s="551"/>
      <c r="D118" s="1397"/>
      <c r="E118" s="1397"/>
      <c r="F118" s="1397"/>
      <c r="G118" s="1397"/>
      <c r="H118" s="1397"/>
      <c r="I118" s="1397"/>
      <c r="J118" s="1397"/>
      <c r="K118" s="1397"/>
      <c r="L118" s="1397"/>
      <c r="M118" s="1397"/>
      <c r="N118" s="1397"/>
      <c r="O118" s="1397"/>
      <c r="P118" s="1397"/>
      <c r="Q118" s="1397"/>
      <c r="R118" s="1397"/>
      <c r="S118" s="1397"/>
      <c r="T118" s="1397"/>
      <c r="U118" s="1397"/>
      <c r="V118" s="1397"/>
      <c r="W118" s="1397"/>
      <c r="X118" s="1397"/>
      <c r="Y118" s="1397"/>
      <c r="Z118" s="1397"/>
      <c r="AA118" s="1397"/>
      <c r="AB118" s="1397"/>
      <c r="AC118" s="1397"/>
      <c r="AD118" s="1397"/>
      <c r="AE118" s="1397"/>
      <c r="AF118" s="1397"/>
      <c r="AG118" s="1397"/>
      <c r="AI118" s="15"/>
      <c r="AJ118" s="15"/>
      <c r="AK118" s="15"/>
      <c r="AL118" s="15"/>
      <c r="AM118" s="15"/>
      <c r="AN118" s="15"/>
      <c r="AO118" s="15"/>
      <c r="AP118" s="15"/>
      <c r="AQ118" s="15"/>
    </row>
    <row r="119" spans="1:43" s="537" customFormat="1" x14ac:dyDescent="0.2">
      <c r="A119" s="551"/>
      <c r="AI119" s="15"/>
      <c r="AJ119" s="15"/>
      <c r="AK119" s="15"/>
      <c r="AL119" s="15"/>
      <c r="AM119" s="15"/>
      <c r="AN119" s="15"/>
      <c r="AO119" s="15"/>
      <c r="AP119" s="15"/>
      <c r="AQ119" s="15"/>
    </row>
    <row r="120" spans="1:43" s="537" customFormat="1" x14ac:dyDescent="0.2">
      <c r="A120" s="551"/>
      <c r="D120" s="1411" t="s">
        <v>1222</v>
      </c>
      <c r="E120" s="1411"/>
      <c r="F120" s="1411"/>
      <c r="G120" s="1411"/>
      <c r="H120" s="1411"/>
      <c r="I120" s="1411"/>
      <c r="J120" s="1411"/>
      <c r="K120" s="1411"/>
      <c r="L120" s="1411"/>
      <c r="M120" s="1411"/>
      <c r="N120" s="1411"/>
      <c r="O120" s="1411"/>
      <c r="P120" s="1411"/>
      <c r="Q120" s="1411"/>
      <c r="R120" s="1411"/>
      <c r="S120" s="1411"/>
      <c r="T120" s="1411"/>
      <c r="U120" s="1411"/>
      <c r="V120" s="1411"/>
      <c r="W120" s="1411"/>
      <c r="X120" s="1411"/>
      <c r="Y120" s="1411"/>
      <c r="Z120" s="1411"/>
      <c r="AA120" s="1411"/>
      <c r="AB120" s="1411"/>
      <c r="AC120" s="1411"/>
      <c r="AD120" s="1411"/>
      <c r="AE120" s="1411"/>
      <c r="AF120" s="1411"/>
      <c r="AG120" s="1411"/>
      <c r="AI120" s="15"/>
      <c r="AJ120" s="15"/>
      <c r="AK120" s="15"/>
      <c r="AL120" s="15"/>
      <c r="AM120" s="15"/>
      <c r="AN120" s="15"/>
      <c r="AO120" s="15"/>
      <c r="AP120" s="15"/>
      <c r="AQ120" s="15"/>
    </row>
    <row r="121" spans="1:43" s="537" customFormat="1" x14ac:dyDescent="0.2">
      <c r="A121" s="551"/>
      <c r="M121" s="641"/>
      <c r="AI121" s="15"/>
      <c r="AJ121" s="15"/>
      <c r="AK121" s="15"/>
      <c r="AL121" s="15"/>
      <c r="AM121" s="15"/>
      <c r="AN121" s="15"/>
      <c r="AO121" s="15"/>
      <c r="AP121" s="15"/>
      <c r="AQ121" s="15"/>
    </row>
    <row r="122" spans="1:43" s="537" customFormat="1" ht="14.25" customHeight="1" x14ac:dyDescent="0.2">
      <c r="A122" s="551"/>
      <c r="D122" s="1397" t="s">
        <v>1223</v>
      </c>
      <c r="E122" s="1397"/>
      <c r="F122" s="1397"/>
      <c r="G122" s="1397"/>
      <c r="H122" s="1397"/>
      <c r="I122" s="1397"/>
      <c r="J122" s="1397"/>
      <c r="K122" s="1397"/>
      <c r="L122" s="1397"/>
      <c r="M122" s="1397"/>
      <c r="N122" s="1397"/>
      <c r="O122" s="1397"/>
      <c r="P122" s="1397"/>
      <c r="Q122" s="1397"/>
      <c r="R122" s="1397"/>
      <c r="S122" s="1397"/>
      <c r="T122" s="1397"/>
      <c r="U122" s="1397"/>
      <c r="V122" s="1397"/>
      <c r="W122" s="1397"/>
      <c r="X122" s="1397"/>
      <c r="Y122" s="1397"/>
      <c r="Z122" s="1397"/>
      <c r="AA122" s="1397"/>
      <c r="AB122" s="1397"/>
      <c r="AC122" s="1397"/>
      <c r="AD122" s="1397"/>
      <c r="AE122" s="1397"/>
      <c r="AF122" s="1397"/>
      <c r="AG122" s="1397"/>
      <c r="AI122" s="15"/>
      <c r="AJ122" s="15"/>
      <c r="AK122" s="15"/>
      <c r="AL122" s="15"/>
      <c r="AM122" s="15"/>
      <c r="AN122" s="15"/>
      <c r="AO122" s="15"/>
      <c r="AP122" s="15"/>
      <c r="AQ122" s="15"/>
    </row>
    <row r="123" spans="1:43" s="537" customFormat="1" x14ac:dyDescent="0.2">
      <c r="A123" s="551"/>
      <c r="D123" s="1397"/>
      <c r="E123" s="1397"/>
      <c r="F123" s="1397"/>
      <c r="G123" s="1397"/>
      <c r="H123" s="1397"/>
      <c r="I123" s="1397"/>
      <c r="J123" s="1397"/>
      <c r="K123" s="1397"/>
      <c r="L123" s="1397"/>
      <c r="M123" s="1397"/>
      <c r="N123" s="1397"/>
      <c r="O123" s="1397"/>
      <c r="P123" s="1397"/>
      <c r="Q123" s="1397"/>
      <c r="R123" s="1397"/>
      <c r="S123" s="1397"/>
      <c r="T123" s="1397"/>
      <c r="U123" s="1397"/>
      <c r="V123" s="1397"/>
      <c r="W123" s="1397"/>
      <c r="X123" s="1397"/>
      <c r="Y123" s="1397"/>
      <c r="Z123" s="1397"/>
      <c r="AA123" s="1397"/>
      <c r="AB123" s="1397"/>
      <c r="AC123" s="1397"/>
      <c r="AD123" s="1397"/>
      <c r="AE123" s="1397"/>
      <c r="AF123" s="1397"/>
      <c r="AG123" s="1397"/>
      <c r="AI123" s="15"/>
      <c r="AJ123" s="15"/>
      <c r="AK123" s="15"/>
      <c r="AL123" s="15"/>
      <c r="AM123" s="15"/>
      <c r="AN123" s="15"/>
      <c r="AO123" s="15"/>
      <c r="AP123" s="15"/>
      <c r="AQ123" s="15"/>
    </row>
    <row r="124" spans="1:43" s="537" customFormat="1" x14ac:dyDescent="0.2">
      <c r="A124" s="551"/>
      <c r="D124" s="1397"/>
      <c r="E124" s="1397"/>
      <c r="F124" s="1397"/>
      <c r="G124" s="1397"/>
      <c r="H124" s="1397"/>
      <c r="I124" s="1397"/>
      <c r="J124" s="1397"/>
      <c r="K124" s="1397"/>
      <c r="L124" s="1397"/>
      <c r="M124" s="1397"/>
      <c r="N124" s="1397"/>
      <c r="O124" s="1397"/>
      <c r="P124" s="1397"/>
      <c r="Q124" s="1397"/>
      <c r="R124" s="1397"/>
      <c r="S124" s="1397"/>
      <c r="T124" s="1397"/>
      <c r="U124" s="1397"/>
      <c r="V124" s="1397"/>
      <c r="W124" s="1397"/>
      <c r="X124" s="1397"/>
      <c r="Y124" s="1397"/>
      <c r="Z124" s="1397"/>
      <c r="AA124" s="1397"/>
      <c r="AB124" s="1397"/>
      <c r="AC124" s="1397"/>
      <c r="AD124" s="1397"/>
      <c r="AE124" s="1397"/>
      <c r="AF124" s="1397"/>
      <c r="AG124" s="1397"/>
      <c r="AI124" s="15"/>
      <c r="AJ124" s="15"/>
      <c r="AK124" s="15"/>
      <c r="AL124" s="15"/>
      <c r="AM124" s="15"/>
      <c r="AN124" s="15"/>
      <c r="AO124" s="15"/>
      <c r="AP124" s="15"/>
      <c r="AQ124" s="15"/>
    </row>
    <row r="125" spans="1:43" s="537" customFormat="1" x14ac:dyDescent="0.2">
      <c r="A125" s="551"/>
      <c r="D125" s="1397"/>
      <c r="E125" s="1397"/>
      <c r="F125" s="1397"/>
      <c r="G125" s="1397"/>
      <c r="H125" s="1397"/>
      <c r="I125" s="1397"/>
      <c r="J125" s="1397"/>
      <c r="K125" s="1397"/>
      <c r="L125" s="1397"/>
      <c r="M125" s="1397"/>
      <c r="N125" s="1397"/>
      <c r="O125" s="1397"/>
      <c r="P125" s="1397"/>
      <c r="Q125" s="1397"/>
      <c r="R125" s="1397"/>
      <c r="S125" s="1397"/>
      <c r="T125" s="1397"/>
      <c r="U125" s="1397"/>
      <c r="V125" s="1397"/>
      <c r="W125" s="1397"/>
      <c r="X125" s="1397"/>
      <c r="Y125" s="1397"/>
      <c r="Z125" s="1397"/>
      <c r="AA125" s="1397"/>
      <c r="AB125" s="1397"/>
      <c r="AC125" s="1397"/>
      <c r="AD125" s="1397"/>
      <c r="AE125" s="1397"/>
      <c r="AF125" s="1397"/>
      <c r="AG125" s="1397"/>
      <c r="AI125" s="15"/>
      <c r="AJ125" s="15"/>
      <c r="AK125" s="15"/>
      <c r="AL125" s="15"/>
      <c r="AM125" s="15"/>
      <c r="AN125" s="15"/>
      <c r="AO125" s="15"/>
      <c r="AP125" s="15"/>
      <c r="AQ125" s="15"/>
    </row>
    <row r="126" spans="1:43" s="537" customFormat="1" x14ac:dyDescent="0.2">
      <c r="A126" s="551"/>
      <c r="D126" s="1397"/>
      <c r="E126" s="1397"/>
      <c r="F126" s="1397"/>
      <c r="G126" s="1397"/>
      <c r="H126" s="1397"/>
      <c r="I126" s="1397"/>
      <c r="J126" s="1397"/>
      <c r="K126" s="1397"/>
      <c r="L126" s="1397"/>
      <c r="M126" s="1397"/>
      <c r="N126" s="1397"/>
      <c r="O126" s="1397"/>
      <c r="P126" s="1397"/>
      <c r="Q126" s="1397"/>
      <c r="R126" s="1397"/>
      <c r="S126" s="1397"/>
      <c r="T126" s="1397"/>
      <c r="U126" s="1397"/>
      <c r="V126" s="1397"/>
      <c r="W126" s="1397"/>
      <c r="X126" s="1397"/>
      <c r="Y126" s="1397"/>
      <c r="Z126" s="1397"/>
      <c r="AA126" s="1397"/>
      <c r="AB126" s="1397"/>
      <c r="AC126" s="1397"/>
      <c r="AD126" s="1397"/>
      <c r="AE126" s="1397"/>
      <c r="AF126" s="1397"/>
      <c r="AG126" s="1397"/>
      <c r="AI126" s="15"/>
      <c r="AJ126" s="15"/>
      <c r="AK126" s="15"/>
      <c r="AL126" s="15"/>
      <c r="AM126" s="15"/>
      <c r="AN126" s="15"/>
      <c r="AO126" s="15"/>
      <c r="AP126" s="15"/>
      <c r="AQ126" s="15"/>
    </row>
    <row r="127" spans="1:43" s="537" customFormat="1" x14ac:dyDescent="0.2">
      <c r="A127" s="551"/>
      <c r="AI127" s="15"/>
      <c r="AJ127" s="15"/>
      <c r="AK127" s="15"/>
      <c r="AL127" s="15"/>
      <c r="AM127" s="15"/>
      <c r="AN127" s="15"/>
      <c r="AO127" s="15"/>
      <c r="AP127" s="15"/>
      <c r="AQ127" s="15"/>
    </row>
    <row r="128" spans="1:43" s="537" customFormat="1" x14ac:dyDescent="0.2">
      <c r="A128" s="551"/>
      <c r="D128" s="555" t="s">
        <v>1207</v>
      </c>
      <c r="AI128" s="15"/>
      <c r="AJ128" s="15"/>
      <c r="AK128" s="15"/>
      <c r="AL128" s="15"/>
      <c r="AM128" s="15"/>
      <c r="AN128" s="15"/>
      <c r="AO128" s="15"/>
      <c r="AP128" s="15"/>
      <c r="AQ128" s="15"/>
    </row>
    <row r="129" spans="1:43" s="537" customFormat="1" x14ac:dyDescent="0.2">
      <c r="A129" s="551"/>
      <c r="AI129" s="15"/>
      <c r="AJ129" s="15"/>
      <c r="AK129" s="15"/>
      <c r="AL129" s="15"/>
      <c r="AM129" s="15"/>
      <c r="AN129" s="15"/>
      <c r="AO129" s="15"/>
      <c r="AP129" s="15"/>
      <c r="AQ129" s="15"/>
    </row>
    <row r="130" spans="1:43" s="537" customFormat="1" x14ac:dyDescent="0.2">
      <c r="A130" s="551"/>
      <c r="D130" s="1397" t="s">
        <v>1228</v>
      </c>
      <c r="E130" s="1397"/>
      <c r="F130" s="1397"/>
      <c r="G130" s="1397"/>
      <c r="H130" s="1397"/>
      <c r="I130" s="1397"/>
      <c r="J130" s="1397"/>
      <c r="K130" s="1397"/>
      <c r="L130" s="1397"/>
      <c r="M130" s="1397"/>
      <c r="N130" s="1397"/>
      <c r="O130" s="1397"/>
      <c r="P130" s="1397"/>
      <c r="Q130" s="1397"/>
      <c r="R130" s="1397"/>
      <c r="S130" s="1397"/>
      <c r="T130" s="1397"/>
      <c r="U130" s="1397"/>
      <c r="V130" s="1397"/>
      <c r="W130" s="1397"/>
      <c r="X130" s="1397"/>
      <c r="Y130" s="1397"/>
      <c r="Z130" s="1397"/>
      <c r="AA130" s="1397"/>
      <c r="AB130" s="1397"/>
      <c r="AC130" s="1397"/>
      <c r="AD130" s="1397"/>
      <c r="AE130" s="1397"/>
      <c r="AF130" s="1397"/>
      <c r="AG130" s="1397"/>
      <c r="AI130" s="15"/>
      <c r="AJ130" s="15"/>
      <c r="AK130" s="15"/>
      <c r="AL130" s="15"/>
      <c r="AM130" s="15"/>
      <c r="AN130" s="15"/>
      <c r="AO130" s="15"/>
      <c r="AP130" s="15"/>
      <c r="AQ130" s="15"/>
    </row>
    <row r="131" spans="1:43" s="537" customFormat="1" x14ac:dyDescent="0.2">
      <c r="A131" s="551"/>
      <c r="D131" s="1397"/>
      <c r="E131" s="1397"/>
      <c r="F131" s="1397"/>
      <c r="G131" s="1397"/>
      <c r="H131" s="1397"/>
      <c r="I131" s="1397"/>
      <c r="J131" s="1397"/>
      <c r="K131" s="1397"/>
      <c r="L131" s="1397"/>
      <c r="M131" s="1397"/>
      <c r="N131" s="1397"/>
      <c r="O131" s="1397"/>
      <c r="P131" s="1397"/>
      <c r="Q131" s="1397"/>
      <c r="R131" s="1397"/>
      <c r="S131" s="1397"/>
      <c r="T131" s="1397"/>
      <c r="U131" s="1397"/>
      <c r="V131" s="1397"/>
      <c r="W131" s="1397"/>
      <c r="X131" s="1397"/>
      <c r="Y131" s="1397"/>
      <c r="Z131" s="1397"/>
      <c r="AA131" s="1397"/>
      <c r="AB131" s="1397"/>
      <c r="AC131" s="1397"/>
      <c r="AD131" s="1397"/>
      <c r="AE131" s="1397"/>
      <c r="AF131" s="1397"/>
      <c r="AG131" s="1397"/>
      <c r="AI131" s="15"/>
      <c r="AJ131" s="15"/>
      <c r="AK131" s="15"/>
      <c r="AL131" s="15"/>
      <c r="AM131" s="15"/>
      <c r="AN131" s="15"/>
      <c r="AO131" s="15"/>
      <c r="AP131" s="15"/>
      <c r="AQ131" s="15"/>
    </row>
    <row r="132" spans="1:43" s="537" customFormat="1" x14ac:dyDescent="0.2">
      <c r="A132" s="551"/>
      <c r="D132" s="1397"/>
      <c r="E132" s="1397"/>
      <c r="F132" s="1397"/>
      <c r="G132" s="1397"/>
      <c r="H132" s="1397"/>
      <c r="I132" s="1397"/>
      <c r="J132" s="1397"/>
      <c r="K132" s="1397"/>
      <c r="L132" s="1397"/>
      <c r="M132" s="1397"/>
      <c r="N132" s="1397"/>
      <c r="O132" s="1397"/>
      <c r="P132" s="1397"/>
      <c r="Q132" s="1397"/>
      <c r="R132" s="1397"/>
      <c r="S132" s="1397"/>
      <c r="T132" s="1397"/>
      <c r="U132" s="1397"/>
      <c r="V132" s="1397"/>
      <c r="W132" s="1397"/>
      <c r="X132" s="1397"/>
      <c r="Y132" s="1397"/>
      <c r="Z132" s="1397"/>
      <c r="AA132" s="1397"/>
      <c r="AB132" s="1397"/>
      <c r="AC132" s="1397"/>
      <c r="AD132" s="1397"/>
      <c r="AE132" s="1397"/>
      <c r="AF132" s="1397"/>
      <c r="AG132" s="1397"/>
      <c r="AI132" s="15"/>
      <c r="AJ132" s="15"/>
      <c r="AK132" s="15"/>
      <c r="AL132" s="15"/>
      <c r="AM132" s="15"/>
      <c r="AN132" s="15"/>
      <c r="AO132" s="15"/>
      <c r="AP132" s="15"/>
      <c r="AQ132" s="15"/>
    </row>
    <row r="133" spans="1:43" s="537" customFormat="1" x14ac:dyDescent="0.2">
      <c r="A133" s="551"/>
      <c r="D133" s="554"/>
      <c r="E133" s="554"/>
      <c r="F133" s="554"/>
      <c r="G133" s="554"/>
      <c r="H133" s="554"/>
      <c r="I133" s="554"/>
      <c r="J133" s="554"/>
      <c r="K133" s="554"/>
      <c r="L133" s="554"/>
      <c r="M133" s="554"/>
      <c r="N133" s="554"/>
      <c r="O133" s="554"/>
      <c r="P133" s="554"/>
      <c r="Q133" s="554"/>
      <c r="R133" s="554"/>
      <c r="S133" s="554"/>
      <c r="T133" s="554"/>
      <c r="U133" s="554"/>
      <c r="V133" s="554"/>
      <c r="W133" s="554"/>
      <c r="X133" s="554"/>
      <c r="Y133" s="554"/>
      <c r="Z133" s="554"/>
      <c r="AA133" s="554"/>
      <c r="AB133" s="554"/>
      <c r="AC133" s="554"/>
      <c r="AD133" s="554"/>
      <c r="AE133" s="554"/>
      <c r="AF133" s="554"/>
      <c r="AG133" s="554"/>
      <c r="AI133" s="15"/>
      <c r="AJ133" s="15"/>
      <c r="AK133" s="15"/>
      <c r="AL133" s="15"/>
      <c r="AM133" s="15"/>
      <c r="AN133" s="15"/>
      <c r="AO133" s="15"/>
      <c r="AP133" s="15"/>
      <c r="AQ133" s="15"/>
    </row>
    <row r="134" spans="1:43" s="537" customFormat="1" ht="29.25" customHeight="1" thickBot="1" x14ac:dyDescent="0.25">
      <c r="A134" s="551"/>
      <c r="D134" s="557"/>
      <c r="E134" s="557"/>
      <c r="F134" s="557"/>
      <c r="G134" s="557"/>
      <c r="H134" s="557"/>
      <c r="I134" s="557"/>
      <c r="J134" s="557"/>
      <c r="K134" s="557"/>
      <c r="L134" s="557"/>
      <c r="M134" s="557"/>
      <c r="N134" s="557"/>
      <c r="O134" s="1410" t="s">
        <v>1209</v>
      </c>
      <c r="P134" s="1410"/>
      <c r="Q134" s="1410"/>
      <c r="R134" s="1410"/>
      <c r="S134" s="1410"/>
      <c r="T134" s="1410" t="s">
        <v>1210</v>
      </c>
      <c r="U134" s="1410"/>
      <c r="V134" s="1410"/>
      <c r="W134" s="1410"/>
      <c r="X134" s="1410"/>
      <c r="Y134" s="1410" t="s">
        <v>1344</v>
      </c>
      <c r="Z134" s="1410"/>
      <c r="AA134" s="1410"/>
      <c r="AB134" s="1410"/>
      <c r="AC134" s="1410"/>
      <c r="AI134" s="15"/>
      <c r="AJ134" s="15"/>
      <c r="AK134" s="15"/>
      <c r="AL134" s="15"/>
      <c r="AM134" s="15"/>
      <c r="AN134" s="15"/>
      <c r="AO134" s="15"/>
      <c r="AP134" s="15"/>
      <c r="AQ134" s="15"/>
    </row>
    <row r="135" spans="1:43" s="537" customFormat="1" x14ac:dyDescent="0.2">
      <c r="A135" s="551"/>
      <c r="D135" s="1409" t="s">
        <v>42</v>
      </c>
      <c r="E135" s="1409"/>
      <c r="F135" s="1409"/>
      <c r="G135" s="1409"/>
      <c r="H135" s="1409"/>
      <c r="I135" s="1409"/>
      <c r="J135" s="1409"/>
      <c r="K135" s="1409"/>
      <c r="L135" s="1409"/>
      <c r="M135" s="1409"/>
      <c r="N135" s="1409"/>
      <c r="O135" s="1415" t="s">
        <v>1212</v>
      </c>
      <c r="P135" s="1415"/>
      <c r="Q135" s="1415"/>
      <c r="R135" s="1415"/>
      <c r="S135" s="1415"/>
      <c r="T135" s="1415" t="s">
        <v>1212</v>
      </c>
      <c r="U135" s="1415"/>
      <c r="V135" s="1415"/>
      <c r="W135" s="1415"/>
      <c r="X135" s="1415"/>
      <c r="Y135" s="1415" t="s">
        <v>1212</v>
      </c>
      <c r="Z135" s="1415"/>
      <c r="AA135" s="1415"/>
      <c r="AB135" s="1415"/>
      <c r="AC135" s="1415"/>
      <c r="AI135" s="15"/>
      <c r="AJ135" s="15"/>
      <c r="AK135" s="15"/>
      <c r="AL135" s="15"/>
      <c r="AM135" s="15"/>
      <c r="AN135" s="15"/>
      <c r="AO135" s="15"/>
      <c r="AP135" s="15"/>
      <c r="AQ135" s="15"/>
    </row>
    <row r="136" spans="1:43" s="537" customFormat="1" x14ac:dyDescent="0.2">
      <c r="A136" s="551"/>
      <c r="D136" s="1409" t="s">
        <v>1224</v>
      </c>
      <c r="E136" s="1409"/>
      <c r="F136" s="1409"/>
      <c r="G136" s="1409"/>
      <c r="H136" s="1409"/>
      <c r="I136" s="1409"/>
      <c r="J136" s="1409"/>
      <c r="K136" s="1409"/>
      <c r="L136" s="1409"/>
      <c r="M136" s="1409"/>
      <c r="N136" s="1409"/>
      <c r="O136" s="1415">
        <v>4</v>
      </c>
      <c r="P136" s="1415"/>
      <c r="Q136" s="1415"/>
      <c r="R136" s="1415"/>
      <c r="S136" s="1415"/>
      <c r="T136" s="1416">
        <v>0.25</v>
      </c>
      <c r="U136" s="1416"/>
      <c r="V136" s="1416"/>
      <c r="W136" s="1416"/>
      <c r="X136" s="1416"/>
      <c r="Y136" s="1415" t="s">
        <v>1991</v>
      </c>
      <c r="Z136" s="1415"/>
      <c r="AA136" s="1415"/>
      <c r="AB136" s="1415"/>
      <c r="AC136" s="1415"/>
      <c r="AI136" s="15"/>
      <c r="AJ136" s="15"/>
      <c r="AK136" s="15"/>
      <c r="AL136" s="15"/>
      <c r="AM136" s="15"/>
      <c r="AN136" s="15"/>
      <c r="AO136" s="15"/>
      <c r="AP136" s="15"/>
      <c r="AQ136" s="15"/>
    </row>
    <row r="137" spans="1:43" s="537" customFormat="1" x14ac:dyDescent="0.2">
      <c r="A137" s="551"/>
      <c r="D137" s="1409" t="s">
        <v>1225</v>
      </c>
      <c r="E137" s="1409"/>
      <c r="F137" s="1409"/>
      <c r="G137" s="1409"/>
      <c r="H137" s="1409"/>
      <c r="I137" s="1409"/>
      <c r="J137" s="1409"/>
      <c r="K137" s="1409"/>
      <c r="L137" s="1409"/>
      <c r="M137" s="1409"/>
      <c r="N137" s="1409"/>
      <c r="O137" s="1415">
        <v>4</v>
      </c>
      <c r="P137" s="1415"/>
      <c r="Q137" s="1415"/>
      <c r="R137" s="1415"/>
      <c r="S137" s="1415"/>
      <c r="T137" s="1416">
        <v>0.25</v>
      </c>
      <c r="U137" s="1415"/>
      <c r="V137" s="1415"/>
      <c r="W137" s="1415"/>
      <c r="X137" s="1415"/>
      <c r="Y137" s="1415" t="s">
        <v>1991</v>
      </c>
      <c r="Z137" s="1415"/>
      <c r="AA137" s="1415"/>
      <c r="AB137" s="1415"/>
      <c r="AC137" s="1415"/>
      <c r="AI137" s="15"/>
      <c r="AJ137" s="15"/>
      <c r="AK137" s="15"/>
      <c r="AL137" s="15"/>
      <c r="AM137" s="15"/>
      <c r="AN137" s="15"/>
      <c r="AO137" s="15"/>
      <c r="AP137" s="15"/>
      <c r="AQ137" s="15"/>
    </row>
    <row r="138" spans="1:43" s="537" customFormat="1" x14ac:dyDescent="0.2">
      <c r="A138" s="551"/>
      <c r="D138" s="1409" t="s">
        <v>1226</v>
      </c>
      <c r="E138" s="1409"/>
      <c r="F138" s="1409"/>
      <c r="G138" s="1409"/>
      <c r="H138" s="1409"/>
      <c r="I138" s="1409"/>
      <c r="J138" s="1409"/>
      <c r="K138" s="1409"/>
      <c r="L138" s="1409"/>
      <c r="M138" s="1409"/>
      <c r="N138" s="1409"/>
      <c r="O138" s="1415" t="s">
        <v>1212</v>
      </c>
      <c r="P138" s="1415"/>
      <c r="Q138" s="1415"/>
      <c r="R138" s="1415"/>
      <c r="S138" s="1415"/>
      <c r="T138" s="1415" t="s">
        <v>1212</v>
      </c>
      <c r="U138" s="1415"/>
      <c r="V138" s="1415"/>
      <c r="W138" s="1415"/>
      <c r="X138" s="1415"/>
      <c r="Y138" s="1415" t="s">
        <v>1212</v>
      </c>
      <c r="Z138" s="1415"/>
      <c r="AA138" s="1415"/>
      <c r="AB138" s="1415"/>
      <c r="AC138" s="1415"/>
      <c r="AI138" s="15"/>
      <c r="AJ138" s="15"/>
      <c r="AK138" s="15"/>
      <c r="AL138" s="15"/>
      <c r="AM138" s="15"/>
      <c r="AN138" s="15"/>
      <c r="AO138" s="15"/>
      <c r="AP138" s="15"/>
      <c r="AQ138" s="15"/>
    </row>
    <row r="139" spans="1:43" s="537" customFormat="1" x14ac:dyDescent="0.2">
      <c r="A139" s="551"/>
      <c r="D139" s="1408" t="s">
        <v>1227</v>
      </c>
      <c r="E139" s="1408"/>
      <c r="F139" s="1408"/>
      <c r="G139" s="1408"/>
      <c r="H139" s="1408"/>
      <c r="I139" s="1408"/>
      <c r="J139" s="1408"/>
      <c r="K139" s="1408"/>
      <c r="L139" s="1408"/>
      <c r="M139" s="1408"/>
      <c r="N139" s="1408"/>
      <c r="O139" s="1414" t="s">
        <v>1212</v>
      </c>
      <c r="P139" s="1414"/>
      <c r="Q139" s="1414"/>
      <c r="R139" s="1414"/>
      <c r="S139" s="1414"/>
      <c r="T139" s="1414" t="s">
        <v>1212</v>
      </c>
      <c r="U139" s="1414"/>
      <c r="V139" s="1414"/>
      <c r="W139" s="1414"/>
      <c r="X139" s="1414"/>
      <c r="Y139" s="1414" t="s">
        <v>1212</v>
      </c>
      <c r="Z139" s="1414"/>
      <c r="AA139" s="1414"/>
      <c r="AB139" s="1414"/>
      <c r="AC139" s="1414"/>
      <c r="AI139" s="15"/>
      <c r="AJ139" s="15"/>
      <c r="AK139" s="15"/>
      <c r="AL139" s="15"/>
      <c r="AM139" s="15"/>
      <c r="AN139" s="15"/>
      <c r="AO139" s="15"/>
      <c r="AP139" s="15"/>
      <c r="AQ139" s="15"/>
    </row>
    <row r="140" spans="1:43" s="537" customFormat="1" x14ac:dyDescent="0.2">
      <c r="A140" s="551"/>
      <c r="AI140" s="15"/>
      <c r="AJ140" s="15"/>
      <c r="AK140" s="15"/>
      <c r="AL140" s="15"/>
      <c r="AM140" s="15"/>
      <c r="AN140" s="15"/>
      <c r="AO140" s="15"/>
      <c r="AP140" s="15"/>
      <c r="AQ140" s="15"/>
    </row>
    <row r="141" spans="1:43" s="537" customFormat="1" x14ac:dyDescent="0.2">
      <c r="A141" s="551"/>
      <c r="D141" s="1397" t="s">
        <v>1229</v>
      </c>
      <c r="E141" s="1397"/>
      <c r="F141" s="1397"/>
      <c r="G141" s="1397"/>
      <c r="H141" s="1397"/>
      <c r="I141" s="1397"/>
      <c r="J141" s="1397"/>
      <c r="K141" s="1397"/>
      <c r="L141" s="1397"/>
      <c r="M141" s="1397"/>
      <c r="N141" s="1397"/>
      <c r="O141" s="1397"/>
      <c r="P141" s="1397"/>
      <c r="Q141" s="1397"/>
      <c r="R141" s="1397"/>
      <c r="S141" s="1397"/>
      <c r="T141" s="1397"/>
      <c r="U141" s="1397"/>
      <c r="V141" s="1397"/>
      <c r="W141" s="1397"/>
      <c r="X141" s="1397"/>
      <c r="Y141" s="1397"/>
      <c r="Z141" s="1397"/>
      <c r="AA141" s="1397"/>
      <c r="AB141" s="1397"/>
      <c r="AC141" s="1397"/>
      <c r="AD141" s="1397"/>
      <c r="AE141" s="1397"/>
      <c r="AF141" s="1397"/>
      <c r="AG141" s="1397"/>
      <c r="AI141" s="15"/>
      <c r="AJ141" s="15"/>
      <c r="AK141" s="15"/>
      <c r="AL141" s="15"/>
      <c r="AM141" s="15"/>
      <c r="AN141" s="15"/>
      <c r="AO141" s="15"/>
      <c r="AP141" s="15"/>
      <c r="AQ141" s="15"/>
    </row>
    <row r="142" spans="1:43" s="537" customFormat="1" x14ac:dyDescent="0.2">
      <c r="A142" s="551"/>
      <c r="D142" s="1397"/>
      <c r="E142" s="1397"/>
      <c r="F142" s="1397"/>
      <c r="G142" s="1397"/>
      <c r="H142" s="1397"/>
      <c r="I142" s="1397"/>
      <c r="J142" s="1397"/>
      <c r="K142" s="1397"/>
      <c r="L142" s="1397"/>
      <c r="M142" s="1397"/>
      <c r="N142" s="1397"/>
      <c r="O142" s="1397"/>
      <c r="P142" s="1397"/>
      <c r="Q142" s="1397"/>
      <c r="R142" s="1397"/>
      <c r="S142" s="1397"/>
      <c r="T142" s="1397"/>
      <c r="U142" s="1397"/>
      <c r="V142" s="1397"/>
      <c r="W142" s="1397"/>
      <c r="X142" s="1397"/>
      <c r="Y142" s="1397"/>
      <c r="Z142" s="1397"/>
      <c r="AA142" s="1397"/>
      <c r="AB142" s="1397"/>
      <c r="AC142" s="1397"/>
      <c r="AD142" s="1397"/>
      <c r="AE142" s="1397"/>
      <c r="AF142" s="1397"/>
      <c r="AG142" s="1397"/>
      <c r="AI142" s="15"/>
      <c r="AJ142" s="15"/>
      <c r="AK142" s="15"/>
      <c r="AL142" s="15"/>
      <c r="AM142" s="15"/>
      <c r="AN142" s="15"/>
      <c r="AO142" s="15"/>
      <c r="AP142" s="15"/>
      <c r="AQ142" s="15"/>
    </row>
    <row r="143" spans="1:43" s="537" customFormat="1" x14ac:dyDescent="0.2">
      <c r="A143" s="551"/>
      <c r="AI143" s="15"/>
      <c r="AJ143" s="15"/>
      <c r="AK143" s="15"/>
      <c r="AL143" s="15"/>
      <c r="AM143" s="15"/>
      <c r="AN143" s="15"/>
      <c r="AO143" s="15"/>
      <c r="AP143" s="15"/>
      <c r="AQ143" s="15"/>
    </row>
    <row r="144" spans="1:43" s="537" customFormat="1" x14ac:dyDescent="0.2">
      <c r="A144" s="551"/>
      <c r="AI144" s="15"/>
      <c r="AJ144" s="15"/>
      <c r="AK144" s="15"/>
      <c r="AL144" s="15"/>
      <c r="AM144" s="15"/>
      <c r="AN144" s="15"/>
      <c r="AO144" s="15"/>
      <c r="AP144" s="15"/>
      <c r="AQ144" s="15"/>
    </row>
    <row r="145" spans="1:43" s="537" customFormat="1" x14ac:dyDescent="0.2">
      <c r="A145" s="551"/>
      <c r="D145" s="536" t="s">
        <v>1244</v>
      </c>
      <c r="AI145" s="15"/>
      <c r="AJ145" s="15"/>
      <c r="AK145" s="15"/>
      <c r="AL145" s="15"/>
      <c r="AM145" s="15"/>
      <c r="AN145" s="15"/>
      <c r="AO145" s="15"/>
      <c r="AP145" s="15"/>
      <c r="AQ145" s="15"/>
    </row>
    <row r="146" spans="1:43" s="537" customFormat="1" x14ac:dyDescent="0.2">
      <c r="A146" s="551"/>
      <c r="AI146" s="15"/>
      <c r="AJ146" s="15"/>
      <c r="AK146" s="15"/>
      <c r="AL146" s="15"/>
      <c r="AM146" s="15"/>
      <c r="AN146" s="15"/>
      <c r="AO146" s="15"/>
      <c r="AP146" s="15"/>
      <c r="AQ146" s="15"/>
    </row>
    <row r="147" spans="1:43" s="537" customFormat="1" x14ac:dyDescent="0.2">
      <c r="A147" s="551"/>
      <c r="D147" s="1397" t="s">
        <v>1230</v>
      </c>
      <c r="E147" s="1397"/>
      <c r="F147" s="1397"/>
      <c r="G147" s="1397"/>
      <c r="H147" s="1397"/>
      <c r="I147" s="1397"/>
      <c r="J147" s="1397"/>
      <c r="K147" s="1397"/>
      <c r="L147" s="1397"/>
      <c r="M147" s="1397"/>
      <c r="N147" s="1397"/>
      <c r="O147" s="1397"/>
      <c r="P147" s="1397"/>
      <c r="Q147" s="1397"/>
      <c r="R147" s="1397"/>
      <c r="S147" s="1397"/>
      <c r="T147" s="1397"/>
      <c r="U147" s="1397"/>
      <c r="V147" s="1397"/>
      <c r="W147" s="1397"/>
      <c r="X147" s="1397"/>
      <c r="Y147" s="1397"/>
      <c r="Z147" s="1397"/>
      <c r="AA147" s="1397"/>
      <c r="AB147" s="1397"/>
      <c r="AC147" s="1397"/>
      <c r="AD147" s="1397"/>
      <c r="AE147" s="1397"/>
      <c r="AF147" s="1397"/>
      <c r="AG147" s="1397"/>
      <c r="AI147" s="15"/>
      <c r="AJ147" s="15"/>
      <c r="AK147" s="15"/>
      <c r="AL147" s="15"/>
      <c r="AM147" s="15"/>
      <c r="AN147" s="15"/>
      <c r="AO147" s="15"/>
      <c r="AP147" s="15"/>
      <c r="AQ147" s="15"/>
    </row>
    <row r="148" spans="1:43" s="537" customFormat="1" x14ac:dyDescent="0.2">
      <c r="A148" s="551"/>
      <c r="D148" s="1397"/>
      <c r="E148" s="1397"/>
      <c r="F148" s="1397"/>
      <c r="G148" s="1397"/>
      <c r="H148" s="1397"/>
      <c r="I148" s="1397"/>
      <c r="J148" s="1397"/>
      <c r="K148" s="1397"/>
      <c r="L148" s="1397"/>
      <c r="M148" s="1397"/>
      <c r="N148" s="1397"/>
      <c r="O148" s="1397"/>
      <c r="P148" s="1397"/>
      <c r="Q148" s="1397"/>
      <c r="R148" s="1397"/>
      <c r="S148" s="1397"/>
      <c r="T148" s="1397"/>
      <c r="U148" s="1397"/>
      <c r="V148" s="1397"/>
      <c r="W148" s="1397"/>
      <c r="X148" s="1397"/>
      <c r="Y148" s="1397"/>
      <c r="Z148" s="1397"/>
      <c r="AA148" s="1397"/>
      <c r="AB148" s="1397"/>
      <c r="AC148" s="1397"/>
      <c r="AD148" s="1397"/>
      <c r="AE148" s="1397"/>
      <c r="AF148" s="1397"/>
      <c r="AG148" s="1397"/>
      <c r="AI148" s="15"/>
      <c r="AJ148" s="15"/>
      <c r="AK148" s="15"/>
      <c r="AL148" s="15"/>
      <c r="AM148" s="15"/>
      <c r="AN148" s="15"/>
      <c r="AO148" s="15"/>
      <c r="AP148" s="15"/>
      <c r="AQ148" s="15"/>
    </row>
    <row r="149" spans="1:43" s="537" customFormat="1" x14ac:dyDescent="0.2">
      <c r="A149" s="551"/>
      <c r="D149" s="1397"/>
      <c r="E149" s="1397"/>
      <c r="F149" s="1397"/>
      <c r="G149" s="1397"/>
      <c r="H149" s="1397"/>
      <c r="I149" s="1397"/>
      <c r="J149" s="1397"/>
      <c r="K149" s="1397"/>
      <c r="L149" s="1397"/>
      <c r="M149" s="1397"/>
      <c r="N149" s="1397"/>
      <c r="O149" s="1397"/>
      <c r="P149" s="1397"/>
      <c r="Q149" s="1397"/>
      <c r="R149" s="1397"/>
      <c r="S149" s="1397"/>
      <c r="T149" s="1397"/>
      <c r="U149" s="1397"/>
      <c r="V149" s="1397"/>
      <c r="W149" s="1397"/>
      <c r="X149" s="1397"/>
      <c r="Y149" s="1397"/>
      <c r="Z149" s="1397"/>
      <c r="AA149" s="1397"/>
      <c r="AB149" s="1397"/>
      <c r="AC149" s="1397"/>
      <c r="AD149" s="1397"/>
      <c r="AE149" s="1397"/>
      <c r="AF149" s="1397"/>
      <c r="AG149" s="1397"/>
      <c r="AI149" s="15"/>
      <c r="AJ149" s="15"/>
      <c r="AK149" s="15"/>
      <c r="AL149" s="15"/>
      <c r="AM149" s="15"/>
      <c r="AN149" s="15"/>
      <c r="AO149" s="15"/>
      <c r="AP149" s="15"/>
      <c r="AQ149" s="15"/>
    </row>
    <row r="150" spans="1:43" s="537" customFormat="1" x14ac:dyDescent="0.2">
      <c r="A150" s="551"/>
      <c r="AI150" s="15"/>
      <c r="AJ150" s="15"/>
      <c r="AK150" s="15"/>
      <c r="AL150" s="15"/>
      <c r="AM150" s="15"/>
      <c r="AN150" s="15"/>
      <c r="AO150" s="15"/>
      <c r="AP150" s="15"/>
      <c r="AQ150" s="15"/>
    </row>
    <row r="151" spans="1:43" s="537" customFormat="1" x14ac:dyDescent="0.2">
      <c r="A151" s="551"/>
      <c r="D151" s="1397" t="s">
        <v>1231</v>
      </c>
      <c r="E151" s="1397"/>
      <c r="F151" s="1397"/>
      <c r="G151" s="1397"/>
      <c r="H151" s="1397"/>
      <c r="I151" s="1397"/>
      <c r="J151" s="1397"/>
      <c r="K151" s="1397"/>
      <c r="L151" s="1397"/>
      <c r="M151" s="1397"/>
      <c r="N151" s="1397"/>
      <c r="O151" s="1397"/>
      <c r="P151" s="1397"/>
      <c r="Q151" s="1397"/>
      <c r="R151" s="1397"/>
      <c r="S151" s="1397"/>
      <c r="T151" s="1397"/>
      <c r="U151" s="1397"/>
      <c r="V151" s="1397"/>
      <c r="W151" s="1397"/>
      <c r="X151" s="1397"/>
      <c r="Y151" s="1397"/>
      <c r="Z151" s="1397"/>
      <c r="AA151" s="1397"/>
      <c r="AB151" s="1397"/>
      <c r="AC151" s="1397"/>
      <c r="AD151" s="1397"/>
      <c r="AE151" s="1397"/>
      <c r="AF151" s="1397"/>
      <c r="AG151" s="1397"/>
      <c r="AI151" s="15"/>
      <c r="AJ151" s="15"/>
      <c r="AK151" s="15"/>
      <c r="AL151" s="15"/>
      <c r="AM151" s="15"/>
      <c r="AN151" s="15"/>
      <c r="AO151" s="15"/>
      <c r="AP151" s="15"/>
      <c r="AQ151" s="15"/>
    </row>
    <row r="152" spans="1:43" s="537" customFormat="1" x14ac:dyDescent="0.2">
      <c r="A152" s="551"/>
      <c r="D152" s="1397"/>
      <c r="E152" s="1397"/>
      <c r="F152" s="1397"/>
      <c r="G152" s="1397"/>
      <c r="H152" s="1397"/>
      <c r="I152" s="1397"/>
      <c r="J152" s="1397"/>
      <c r="K152" s="1397"/>
      <c r="L152" s="1397"/>
      <c r="M152" s="1397"/>
      <c r="N152" s="1397"/>
      <c r="O152" s="1397"/>
      <c r="P152" s="1397"/>
      <c r="Q152" s="1397"/>
      <c r="R152" s="1397"/>
      <c r="S152" s="1397"/>
      <c r="T152" s="1397"/>
      <c r="U152" s="1397"/>
      <c r="V152" s="1397"/>
      <c r="W152" s="1397"/>
      <c r="X152" s="1397"/>
      <c r="Y152" s="1397"/>
      <c r="Z152" s="1397"/>
      <c r="AA152" s="1397"/>
      <c r="AB152" s="1397"/>
      <c r="AC152" s="1397"/>
      <c r="AD152" s="1397"/>
      <c r="AE152" s="1397"/>
      <c r="AF152" s="1397"/>
      <c r="AG152" s="1397"/>
      <c r="AI152" s="15"/>
      <c r="AJ152" s="15"/>
      <c r="AK152" s="15"/>
      <c r="AL152" s="15"/>
      <c r="AM152" s="15"/>
      <c r="AN152" s="15"/>
      <c r="AO152" s="15"/>
      <c r="AP152" s="15"/>
      <c r="AQ152" s="15"/>
    </row>
    <row r="153" spans="1:43" s="537" customFormat="1" x14ac:dyDescent="0.2">
      <c r="A153" s="551"/>
      <c r="AI153" s="15"/>
      <c r="AJ153" s="15"/>
      <c r="AK153" s="15"/>
      <c r="AL153" s="15"/>
      <c r="AM153" s="15"/>
      <c r="AN153" s="15"/>
      <c r="AO153" s="15"/>
      <c r="AP153" s="15"/>
      <c r="AQ153" s="15"/>
    </row>
    <row r="154" spans="1:43" s="537" customFormat="1" x14ac:dyDescent="0.2">
      <c r="A154" s="551"/>
      <c r="D154" s="1397" t="s">
        <v>1232</v>
      </c>
      <c r="E154" s="1397"/>
      <c r="F154" s="1397"/>
      <c r="G154" s="1397"/>
      <c r="H154" s="1397"/>
      <c r="I154" s="1397"/>
      <c r="J154" s="1397"/>
      <c r="K154" s="1397"/>
      <c r="L154" s="1397"/>
      <c r="M154" s="1397"/>
      <c r="N154" s="1397"/>
      <c r="O154" s="1397"/>
      <c r="P154" s="1397"/>
      <c r="Q154" s="1397"/>
      <c r="R154" s="1397"/>
      <c r="S154" s="1397"/>
      <c r="T154" s="1397"/>
      <c r="U154" s="1397"/>
      <c r="V154" s="1397"/>
      <c r="W154" s="1397"/>
      <c r="X154" s="1397"/>
      <c r="Y154" s="1397"/>
      <c r="Z154" s="1397"/>
      <c r="AA154" s="1397"/>
      <c r="AB154" s="1397"/>
      <c r="AC154" s="1397"/>
      <c r="AD154" s="1397"/>
      <c r="AE154" s="1397"/>
      <c r="AF154" s="1397"/>
      <c r="AG154" s="1397"/>
      <c r="AI154" s="15"/>
      <c r="AJ154" s="15"/>
      <c r="AK154" s="15"/>
      <c r="AL154" s="15"/>
      <c r="AM154" s="15"/>
      <c r="AN154" s="15"/>
      <c r="AO154" s="15"/>
      <c r="AP154" s="15"/>
      <c r="AQ154" s="15"/>
    </row>
    <row r="155" spans="1:43" s="537" customFormat="1" x14ac:dyDescent="0.2">
      <c r="A155" s="551"/>
      <c r="D155" s="1397"/>
      <c r="E155" s="1397"/>
      <c r="F155" s="1397"/>
      <c r="G155" s="1397"/>
      <c r="H155" s="1397"/>
      <c r="I155" s="1397"/>
      <c r="J155" s="1397"/>
      <c r="K155" s="1397"/>
      <c r="L155" s="1397"/>
      <c r="M155" s="1397"/>
      <c r="N155" s="1397"/>
      <c r="O155" s="1397"/>
      <c r="P155" s="1397"/>
      <c r="Q155" s="1397"/>
      <c r="R155" s="1397"/>
      <c r="S155" s="1397"/>
      <c r="T155" s="1397"/>
      <c r="U155" s="1397"/>
      <c r="V155" s="1397"/>
      <c r="W155" s="1397"/>
      <c r="X155" s="1397"/>
      <c r="Y155" s="1397"/>
      <c r="Z155" s="1397"/>
      <c r="AA155" s="1397"/>
      <c r="AB155" s="1397"/>
      <c r="AC155" s="1397"/>
      <c r="AD155" s="1397"/>
      <c r="AE155" s="1397"/>
      <c r="AF155" s="1397"/>
      <c r="AG155" s="1397"/>
      <c r="AI155" s="15"/>
      <c r="AJ155" s="15"/>
      <c r="AK155" s="15"/>
      <c r="AL155" s="15"/>
      <c r="AM155" s="15"/>
      <c r="AN155" s="15"/>
      <c r="AO155" s="15"/>
      <c r="AP155" s="15"/>
      <c r="AQ155" s="15"/>
    </row>
    <row r="156" spans="1:43" s="537" customFormat="1" x14ac:dyDescent="0.2">
      <c r="A156" s="551"/>
      <c r="D156" s="1397"/>
      <c r="E156" s="1397"/>
      <c r="F156" s="1397"/>
      <c r="G156" s="1397"/>
      <c r="H156" s="1397"/>
      <c r="I156" s="1397"/>
      <c r="J156" s="1397"/>
      <c r="K156" s="1397"/>
      <c r="L156" s="1397"/>
      <c r="M156" s="1397"/>
      <c r="N156" s="1397"/>
      <c r="O156" s="1397"/>
      <c r="P156" s="1397"/>
      <c r="Q156" s="1397"/>
      <c r="R156" s="1397"/>
      <c r="S156" s="1397"/>
      <c r="T156" s="1397"/>
      <c r="U156" s="1397"/>
      <c r="V156" s="1397"/>
      <c r="W156" s="1397"/>
      <c r="X156" s="1397"/>
      <c r="Y156" s="1397"/>
      <c r="Z156" s="1397"/>
      <c r="AA156" s="1397"/>
      <c r="AB156" s="1397"/>
      <c r="AC156" s="1397"/>
      <c r="AD156" s="1397"/>
      <c r="AE156" s="1397"/>
      <c r="AF156" s="1397"/>
      <c r="AG156" s="1397"/>
      <c r="AI156" s="15"/>
      <c r="AJ156" s="15"/>
      <c r="AK156" s="15"/>
      <c r="AL156" s="15"/>
      <c r="AM156" s="15"/>
      <c r="AN156" s="15"/>
      <c r="AO156" s="15"/>
      <c r="AP156" s="15"/>
      <c r="AQ156" s="15"/>
    </row>
    <row r="157" spans="1:43" s="537" customFormat="1" x14ac:dyDescent="0.2">
      <c r="A157" s="551"/>
      <c r="D157" s="1397"/>
      <c r="E157" s="1397"/>
      <c r="F157" s="1397"/>
      <c r="G157" s="1397"/>
      <c r="H157" s="1397"/>
      <c r="I157" s="1397"/>
      <c r="J157" s="1397"/>
      <c r="K157" s="1397"/>
      <c r="L157" s="1397"/>
      <c r="M157" s="1397"/>
      <c r="N157" s="1397"/>
      <c r="O157" s="1397"/>
      <c r="P157" s="1397"/>
      <c r="Q157" s="1397"/>
      <c r="R157" s="1397"/>
      <c r="S157" s="1397"/>
      <c r="T157" s="1397"/>
      <c r="U157" s="1397"/>
      <c r="V157" s="1397"/>
      <c r="W157" s="1397"/>
      <c r="X157" s="1397"/>
      <c r="Y157" s="1397"/>
      <c r="Z157" s="1397"/>
      <c r="AA157" s="1397"/>
      <c r="AB157" s="1397"/>
      <c r="AC157" s="1397"/>
      <c r="AD157" s="1397"/>
      <c r="AE157" s="1397"/>
      <c r="AF157" s="1397"/>
      <c r="AG157" s="1397"/>
      <c r="AI157" s="15"/>
      <c r="AJ157" s="15"/>
      <c r="AK157" s="15"/>
      <c r="AL157" s="15"/>
      <c r="AM157" s="15"/>
      <c r="AN157" s="15"/>
      <c r="AO157" s="15"/>
      <c r="AP157" s="15"/>
      <c r="AQ157" s="15"/>
    </row>
    <row r="158" spans="1:43" s="537" customFormat="1" x14ac:dyDescent="0.2">
      <c r="A158" s="551"/>
      <c r="D158" s="1397"/>
      <c r="E158" s="1397"/>
      <c r="F158" s="1397"/>
      <c r="G158" s="1397"/>
      <c r="H158" s="1397"/>
      <c r="I158" s="1397"/>
      <c r="J158" s="1397"/>
      <c r="K158" s="1397"/>
      <c r="L158" s="1397"/>
      <c r="M158" s="1397"/>
      <c r="N158" s="1397"/>
      <c r="O158" s="1397"/>
      <c r="P158" s="1397"/>
      <c r="Q158" s="1397"/>
      <c r="R158" s="1397"/>
      <c r="S158" s="1397"/>
      <c r="T158" s="1397"/>
      <c r="U158" s="1397"/>
      <c r="V158" s="1397"/>
      <c r="W158" s="1397"/>
      <c r="X158" s="1397"/>
      <c r="Y158" s="1397"/>
      <c r="Z158" s="1397"/>
      <c r="AA158" s="1397"/>
      <c r="AB158" s="1397"/>
      <c r="AC158" s="1397"/>
      <c r="AD158" s="1397"/>
      <c r="AE158" s="1397"/>
      <c r="AF158" s="1397"/>
      <c r="AG158" s="1397"/>
      <c r="AI158" s="15"/>
      <c r="AJ158" s="15"/>
      <c r="AK158" s="15"/>
      <c r="AL158" s="15"/>
      <c r="AM158" s="15"/>
      <c r="AN158" s="15"/>
      <c r="AO158" s="15"/>
      <c r="AP158" s="15"/>
      <c r="AQ158" s="15"/>
    </row>
    <row r="159" spans="1:43" s="537" customFormat="1" x14ac:dyDescent="0.2">
      <c r="A159" s="551"/>
      <c r="AI159" s="15"/>
      <c r="AJ159" s="15"/>
      <c r="AK159" s="15"/>
      <c r="AL159" s="15"/>
      <c r="AM159" s="15"/>
      <c r="AN159" s="15"/>
      <c r="AO159" s="15"/>
      <c r="AP159" s="15"/>
      <c r="AQ159" s="15"/>
    </row>
    <row r="160" spans="1:43" s="537" customFormat="1" x14ac:dyDescent="0.2">
      <c r="A160" s="551"/>
      <c r="D160" s="1397" t="s">
        <v>1233</v>
      </c>
      <c r="E160" s="1397"/>
      <c r="F160" s="1397"/>
      <c r="G160" s="1397"/>
      <c r="H160" s="1397"/>
      <c r="I160" s="1397"/>
      <c r="J160" s="1397"/>
      <c r="K160" s="1397"/>
      <c r="L160" s="1397"/>
      <c r="M160" s="1397"/>
      <c r="N160" s="1397"/>
      <c r="O160" s="1397"/>
      <c r="P160" s="1397"/>
      <c r="Q160" s="1397"/>
      <c r="R160" s="1397"/>
      <c r="S160" s="1397"/>
      <c r="T160" s="1397"/>
      <c r="U160" s="1397"/>
      <c r="V160" s="1397"/>
      <c r="W160" s="1397"/>
      <c r="X160" s="1397"/>
      <c r="Y160" s="1397"/>
      <c r="Z160" s="1397"/>
      <c r="AA160" s="1397"/>
      <c r="AB160" s="1397"/>
      <c r="AC160" s="1397"/>
      <c r="AD160" s="1397"/>
      <c r="AE160" s="1397"/>
      <c r="AF160" s="1397"/>
      <c r="AG160" s="1397"/>
      <c r="AI160" s="15"/>
      <c r="AJ160" s="15"/>
      <c r="AK160" s="15"/>
      <c r="AL160" s="15"/>
      <c r="AM160" s="15"/>
      <c r="AN160" s="15"/>
      <c r="AO160" s="15"/>
      <c r="AP160" s="15"/>
      <c r="AQ160" s="15"/>
    </row>
    <row r="161" spans="1:43" s="537" customFormat="1" x14ac:dyDescent="0.2">
      <c r="A161" s="551"/>
      <c r="D161" s="1397"/>
      <c r="E161" s="1397"/>
      <c r="F161" s="1397"/>
      <c r="G161" s="1397"/>
      <c r="H161" s="1397"/>
      <c r="I161" s="1397"/>
      <c r="J161" s="1397"/>
      <c r="K161" s="1397"/>
      <c r="L161" s="1397"/>
      <c r="M161" s="1397"/>
      <c r="N161" s="1397"/>
      <c r="O161" s="1397"/>
      <c r="P161" s="1397"/>
      <c r="Q161" s="1397"/>
      <c r="R161" s="1397"/>
      <c r="S161" s="1397"/>
      <c r="T161" s="1397"/>
      <c r="U161" s="1397"/>
      <c r="V161" s="1397"/>
      <c r="W161" s="1397"/>
      <c r="X161" s="1397"/>
      <c r="Y161" s="1397"/>
      <c r="Z161" s="1397"/>
      <c r="AA161" s="1397"/>
      <c r="AB161" s="1397"/>
      <c r="AC161" s="1397"/>
      <c r="AD161" s="1397"/>
      <c r="AE161" s="1397"/>
      <c r="AF161" s="1397"/>
      <c r="AG161" s="1397"/>
      <c r="AI161" s="15"/>
      <c r="AJ161" s="15"/>
      <c r="AK161" s="15"/>
      <c r="AL161" s="15"/>
      <c r="AM161" s="15"/>
      <c r="AN161" s="15"/>
      <c r="AO161" s="15"/>
      <c r="AP161" s="15"/>
      <c r="AQ161" s="15"/>
    </row>
    <row r="162" spans="1:43" s="537" customFormat="1" x14ac:dyDescent="0.2">
      <c r="A162" s="551"/>
      <c r="AI162" s="15"/>
      <c r="AJ162" s="15"/>
      <c r="AK162" s="15"/>
      <c r="AL162" s="15"/>
      <c r="AM162" s="15"/>
      <c r="AN162" s="15"/>
      <c r="AO162" s="15"/>
      <c r="AP162" s="15"/>
      <c r="AQ162" s="15"/>
    </row>
    <row r="163" spans="1:43" s="537" customFormat="1" x14ac:dyDescent="0.2">
      <c r="A163" s="551"/>
      <c r="D163" s="537" t="s">
        <v>1212</v>
      </c>
      <c r="E163" s="1218" t="s">
        <v>1670</v>
      </c>
      <c r="F163" s="1397"/>
      <c r="G163" s="1397"/>
      <c r="H163" s="1397"/>
      <c r="I163" s="1397"/>
      <c r="J163" s="1397"/>
      <c r="K163" s="1397"/>
      <c r="L163" s="1397"/>
      <c r="M163" s="1397"/>
      <c r="N163" s="1397"/>
      <c r="O163" s="1397"/>
      <c r="P163" s="1397"/>
      <c r="Q163" s="1397"/>
      <c r="R163" s="1397"/>
      <c r="S163" s="1397"/>
      <c r="T163" s="1397"/>
      <c r="U163" s="1397"/>
      <c r="V163" s="1397"/>
      <c r="W163" s="1397"/>
      <c r="X163" s="1397"/>
      <c r="Y163" s="1397"/>
      <c r="Z163" s="1397"/>
      <c r="AA163" s="1397"/>
      <c r="AB163" s="1397"/>
      <c r="AC163" s="1397"/>
      <c r="AD163" s="1397"/>
      <c r="AE163" s="1397"/>
      <c r="AF163" s="1397"/>
      <c r="AG163" s="1397"/>
      <c r="AI163" s="15"/>
      <c r="AJ163" s="15"/>
      <c r="AK163" s="15"/>
      <c r="AL163" s="15"/>
      <c r="AM163" s="15"/>
      <c r="AN163" s="15"/>
      <c r="AO163" s="15"/>
      <c r="AP163" s="15"/>
      <c r="AQ163" s="15"/>
    </row>
    <row r="164" spans="1:43" s="537" customFormat="1" x14ac:dyDescent="0.2">
      <c r="A164" s="551"/>
      <c r="E164" s="1397"/>
      <c r="F164" s="1397"/>
      <c r="G164" s="1397"/>
      <c r="H164" s="1397"/>
      <c r="I164" s="1397"/>
      <c r="J164" s="1397"/>
      <c r="K164" s="1397"/>
      <c r="L164" s="1397"/>
      <c r="M164" s="1397"/>
      <c r="N164" s="1397"/>
      <c r="O164" s="1397"/>
      <c r="P164" s="1397"/>
      <c r="Q164" s="1397"/>
      <c r="R164" s="1397"/>
      <c r="S164" s="1397"/>
      <c r="T164" s="1397"/>
      <c r="U164" s="1397"/>
      <c r="V164" s="1397"/>
      <c r="W164" s="1397"/>
      <c r="X164" s="1397"/>
      <c r="Y164" s="1397"/>
      <c r="Z164" s="1397"/>
      <c r="AA164" s="1397"/>
      <c r="AB164" s="1397"/>
      <c r="AC164" s="1397"/>
      <c r="AD164" s="1397"/>
      <c r="AE164" s="1397"/>
      <c r="AF164" s="1397"/>
      <c r="AG164" s="1397"/>
      <c r="AI164" s="15"/>
      <c r="AJ164" s="15"/>
      <c r="AK164" s="15"/>
      <c r="AL164" s="15"/>
      <c r="AM164" s="15"/>
      <c r="AN164" s="15"/>
      <c r="AO164" s="15"/>
      <c r="AP164" s="15"/>
      <c r="AQ164" s="15"/>
    </row>
    <row r="165" spans="1:43" s="537" customFormat="1" x14ac:dyDescent="0.2">
      <c r="A165" s="551"/>
      <c r="D165" s="537" t="s">
        <v>1212</v>
      </c>
      <c r="E165" s="1397" t="s">
        <v>1234</v>
      </c>
      <c r="F165" s="1397"/>
      <c r="G165" s="1397"/>
      <c r="H165" s="1397"/>
      <c r="I165" s="1397"/>
      <c r="J165" s="1397"/>
      <c r="K165" s="1397"/>
      <c r="L165" s="1397"/>
      <c r="M165" s="1397"/>
      <c r="N165" s="1397"/>
      <c r="O165" s="1397"/>
      <c r="P165" s="1397"/>
      <c r="Q165" s="1397"/>
      <c r="R165" s="1397"/>
      <c r="S165" s="1397"/>
      <c r="T165" s="1397"/>
      <c r="U165" s="1397"/>
      <c r="V165" s="1397"/>
      <c r="W165" s="1397"/>
      <c r="X165" s="1397"/>
      <c r="Y165" s="1397"/>
      <c r="Z165" s="1397"/>
      <c r="AA165" s="1397"/>
      <c r="AB165" s="1397"/>
      <c r="AC165" s="1397"/>
      <c r="AD165" s="1397"/>
      <c r="AE165" s="1397"/>
      <c r="AF165" s="1397"/>
      <c r="AG165" s="1397"/>
      <c r="AI165" s="15"/>
      <c r="AJ165" s="15"/>
      <c r="AK165" s="15"/>
      <c r="AL165" s="15"/>
      <c r="AM165" s="15"/>
      <c r="AN165" s="15"/>
      <c r="AO165" s="15"/>
      <c r="AP165" s="15"/>
      <c r="AQ165" s="15"/>
    </row>
    <row r="166" spans="1:43" s="537" customFormat="1" x14ac:dyDescent="0.2">
      <c r="A166" s="551"/>
      <c r="E166" s="1397"/>
      <c r="F166" s="1397"/>
      <c r="G166" s="1397"/>
      <c r="H166" s="1397"/>
      <c r="I166" s="1397"/>
      <c r="J166" s="1397"/>
      <c r="K166" s="1397"/>
      <c r="L166" s="1397"/>
      <c r="M166" s="1397"/>
      <c r="N166" s="1397"/>
      <c r="O166" s="1397"/>
      <c r="P166" s="1397"/>
      <c r="Q166" s="1397"/>
      <c r="R166" s="1397"/>
      <c r="S166" s="1397"/>
      <c r="T166" s="1397"/>
      <c r="U166" s="1397"/>
      <c r="V166" s="1397"/>
      <c r="W166" s="1397"/>
      <c r="X166" s="1397"/>
      <c r="Y166" s="1397"/>
      <c r="Z166" s="1397"/>
      <c r="AA166" s="1397"/>
      <c r="AB166" s="1397"/>
      <c r="AC166" s="1397"/>
      <c r="AD166" s="1397"/>
      <c r="AE166" s="1397"/>
      <c r="AF166" s="1397"/>
      <c r="AG166" s="1397"/>
      <c r="AI166" s="15"/>
      <c r="AJ166" s="15"/>
      <c r="AK166" s="15"/>
      <c r="AL166" s="15"/>
      <c r="AM166" s="15"/>
      <c r="AN166" s="15"/>
      <c r="AO166" s="15"/>
      <c r="AP166" s="15"/>
      <c r="AQ166" s="15"/>
    </row>
    <row r="167" spans="1:43" s="537" customFormat="1" x14ac:dyDescent="0.2">
      <c r="A167" s="551"/>
      <c r="E167" s="1397"/>
      <c r="F167" s="1397"/>
      <c r="G167" s="1397"/>
      <c r="H167" s="1397"/>
      <c r="I167" s="1397"/>
      <c r="J167" s="1397"/>
      <c r="K167" s="1397"/>
      <c r="L167" s="1397"/>
      <c r="M167" s="1397"/>
      <c r="N167" s="1397"/>
      <c r="O167" s="1397"/>
      <c r="P167" s="1397"/>
      <c r="Q167" s="1397"/>
      <c r="R167" s="1397"/>
      <c r="S167" s="1397"/>
      <c r="T167" s="1397"/>
      <c r="U167" s="1397"/>
      <c r="V167" s="1397"/>
      <c r="W167" s="1397"/>
      <c r="X167" s="1397"/>
      <c r="Y167" s="1397"/>
      <c r="Z167" s="1397"/>
      <c r="AA167" s="1397"/>
      <c r="AB167" s="1397"/>
      <c r="AC167" s="1397"/>
      <c r="AD167" s="1397"/>
      <c r="AE167" s="1397"/>
      <c r="AF167" s="1397"/>
      <c r="AG167" s="1397"/>
      <c r="AI167" s="15"/>
      <c r="AJ167" s="15"/>
      <c r="AK167" s="15"/>
      <c r="AL167" s="15"/>
      <c r="AM167" s="15"/>
      <c r="AN167" s="15"/>
      <c r="AO167" s="15"/>
      <c r="AP167" s="15"/>
      <c r="AQ167" s="15"/>
    </row>
    <row r="168" spans="1:43" s="537" customFormat="1" x14ac:dyDescent="0.2">
      <c r="A168" s="551"/>
      <c r="D168" s="537" t="s">
        <v>1212</v>
      </c>
      <c r="E168" s="1397" t="s">
        <v>1235</v>
      </c>
      <c r="F168" s="1397"/>
      <c r="G168" s="1397"/>
      <c r="H168" s="1397"/>
      <c r="I168" s="1397"/>
      <c r="J168" s="1397"/>
      <c r="K168" s="1397"/>
      <c r="L168" s="1397"/>
      <c r="M168" s="1397"/>
      <c r="N168" s="1397"/>
      <c r="O168" s="1397"/>
      <c r="P168" s="1397"/>
      <c r="Q168" s="1397"/>
      <c r="R168" s="1397"/>
      <c r="S168" s="1397"/>
      <c r="T168" s="1397"/>
      <c r="U168" s="1397"/>
      <c r="V168" s="1397"/>
      <c r="W168" s="1397"/>
      <c r="X168" s="1397"/>
      <c r="Y168" s="1397"/>
      <c r="Z168" s="1397"/>
      <c r="AA168" s="1397"/>
      <c r="AB168" s="1397"/>
      <c r="AC168" s="1397"/>
      <c r="AD168" s="1397"/>
      <c r="AE168" s="1397"/>
      <c r="AF168" s="1397"/>
      <c r="AG168" s="1397"/>
      <c r="AI168" s="15"/>
      <c r="AJ168" s="15"/>
      <c r="AK168" s="15"/>
      <c r="AL168" s="15"/>
      <c r="AM168" s="15"/>
      <c r="AN168" s="15"/>
      <c r="AO168" s="15"/>
      <c r="AP168" s="15"/>
      <c r="AQ168" s="15"/>
    </row>
    <row r="169" spans="1:43" s="537" customFormat="1" x14ac:dyDescent="0.2">
      <c r="A169" s="551"/>
      <c r="E169" s="1397"/>
      <c r="F169" s="1397"/>
      <c r="G169" s="1397"/>
      <c r="H169" s="1397"/>
      <c r="I169" s="1397"/>
      <c r="J169" s="1397"/>
      <c r="K169" s="1397"/>
      <c r="L169" s="1397"/>
      <c r="M169" s="1397"/>
      <c r="N169" s="1397"/>
      <c r="O169" s="1397"/>
      <c r="P169" s="1397"/>
      <c r="Q169" s="1397"/>
      <c r="R169" s="1397"/>
      <c r="S169" s="1397"/>
      <c r="T169" s="1397"/>
      <c r="U169" s="1397"/>
      <c r="V169" s="1397"/>
      <c r="W169" s="1397"/>
      <c r="X169" s="1397"/>
      <c r="Y169" s="1397"/>
      <c r="Z169" s="1397"/>
      <c r="AA169" s="1397"/>
      <c r="AB169" s="1397"/>
      <c r="AC169" s="1397"/>
      <c r="AD169" s="1397"/>
      <c r="AE169" s="1397"/>
      <c r="AF169" s="1397"/>
      <c r="AG169" s="1397"/>
      <c r="AI169" s="15"/>
      <c r="AJ169" s="15"/>
      <c r="AK169" s="15"/>
      <c r="AL169" s="15"/>
      <c r="AM169" s="15"/>
      <c r="AN169" s="15"/>
      <c r="AO169" s="15"/>
      <c r="AP169" s="15"/>
      <c r="AQ169" s="15"/>
    </row>
    <row r="170" spans="1:43" s="537" customFormat="1" x14ac:dyDescent="0.2">
      <c r="A170" s="551"/>
      <c r="E170" s="1397"/>
      <c r="F170" s="1397"/>
      <c r="G170" s="1397"/>
      <c r="H170" s="1397"/>
      <c r="I170" s="1397"/>
      <c r="J170" s="1397"/>
      <c r="K170" s="1397"/>
      <c r="L170" s="1397"/>
      <c r="M170" s="1397"/>
      <c r="N170" s="1397"/>
      <c r="O170" s="1397"/>
      <c r="P170" s="1397"/>
      <c r="Q170" s="1397"/>
      <c r="R170" s="1397"/>
      <c r="S170" s="1397"/>
      <c r="T170" s="1397"/>
      <c r="U170" s="1397"/>
      <c r="V170" s="1397"/>
      <c r="W170" s="1397"/>
      <c r="X170" s="1397"/>
      <c r="Y170" s="1397"/>
      <c r="Z170" s="1397"/>
      <c r="AA170" s="1397"/>
      <c r="AB170" s="1397"/>
      <c r="AC170" s="1397"/>
      <c r="AD170" s="1397"/>
      <c r="AE170" s="1397"/>
      <c r="AF170" s="1397"/>
      <c r="AG170" s="1397"/>
      <c r="AI170" s="15"/>
      <c r="AJ170" s="15"/>
      <c r="AK170" s="15"/>
      <c r="AL170" s="15"/>
      <c r="AM170" s="15"/>
      <c r="AN170" s="15"/>
      <c r="AO170" s="15"/>
      <c r="AP170" s="15"/>
      <c r="AQ170" s="15"/>
    </row>
    <row r="171" spans="1:43" s="537" customFormat="1" x14ac:dyDescent="0.2">
      <c r="A171" s="551"/>
      <c r="AI171" s="15"/>
      <c r="AJ171" s="15"/>
      <c r="AK171" s="15"/>
      <c r="AL171" s="15"/>
      <c r="AM171" s="15"/>
      <c r="AN171" s="15"/>
      <c r="AO171" s="15"/>
      <c r="AP171" s="15"/>
      <c r="AQ171" s="15"/>
    </row>
    <row r="172" spans="1:43" s="537" customFormat="1" x14ac:dyDescent="0.2">
      <c r="A172" s="551"/>
      <c r="D172" s="1397" t="s">
        <v>1236</v>
      </c>
      <c r="E172" s="1397"/>
      <c r="F172" s="1397"/>
      <c r="G172" s="1397"/>
      <c r="H172" s="1397"/>
      <c r="I172" s="1397"/>
      <c r="J172" s="1397"/>
      <c r="K172" s="1397"/>
      <c r="L172" s="1397"/>
      <c r="M172" s="1397"/>
      <c r="N172" s="1397"/>
      <c r="O172" s="1397"/>
      <c r="P172" s="1397"/>
      <c r="Q172" s="1397"/>
      <c r="R172" s="1397"/>
      <c r="S172" s="1397"/>
      <c r="T172" s="1397"/>
      <c r="U172" s="1397"/>
      <c r="V172" s="1397"/>
      <c r="W172" s="1397"/>
      <c r="X172" s="1397"/>
      <c r="Y172" s="1397"/>
      <c r="Z172" s="1397"/>
      <c r="AA172" s="1397"/>
      <c r="AB172" s="1397"/>
      <c r="AC172" s="1397"/>
      <c r="AD172" s="1397"/>
      <c r="AE172" s="1397"/>
      <c r="AF172" s="1397"/>
      <c r="AG172" s="1397"/>
      <c r="AI172" s="15"/>
      <c r="AJ172" s="15"/>
      <c r="AK172" s="15"/>
      <c r="AL172" s="15"/>
      <c r="AM172" s="15"/>
      <c r="AN172" s="15"/>
      <c r="AO172" s="15"/>
      <c r="AP172" s="15"/>
      <c r="AQ172" s="15"/>
    </row>
    <row r="173" spans="1:43" s="537" customFormat="1" x14ac:dyDescent="0.2">
      <c r="A173" s="551"/>
      <c r="D173" s="1397"/>
      <c r="E173" s="1397"/>
      <c r="F173" s="1397"/>
      <c r="G173" s="1397"/>
      <c r="H173" s="1397"/>
      <c r="I173" s="1397"/>
      <c r="J173" s="1397"/>
      <c r="K173" s="1397"/>
      <c r="L173" s="1397"/>
      <c r="M173" s="1397"/>
      <c r="N173" s="1397"/>
      <c r="O173" s="1397"/>
      <c r="P173" s="1397"/>
      <c r="Q173" s="1397"/>
      <c r="R173" s="1397"/>
      <c r="S173" s="1397"/>
      <c r="T173" s="1397"/>
      <c r="U173" s="1397"/>
      <c r="V173" s="1397"/>
      <c r="W173" s="1397"/>
      <c r="X173" s="1397"/>
      <c r="Y173" s="1397"/>
      <c r="Z173" s="1397"/>
      <c r="AA173" s="1397"/>
      <c r="AB173" s="1397"/>
      <c r="AC173" s="1397"/>
      <c r="AD173" s="1397"/>
      <c r="AE173" s="1397"/>
      <c r="AF173" s="1397"/>
      <c r="AG173" s="1397"/>
      <c r="AI173" s="15"/>
      <c r="AJ173" s="15"/>
      <c r="AK173" s="15"/>
      <c r="AL173" s="15"/>
      <c r="AM173" s="15"/>
      <c r="AN173" s="15"/>
      <c r="AO173" s="15"/>
      <c r="AP173" s="15"/>
      <c r="AQ173" s="15"/>
    </row>
    <row r="174" spans="1:43" s="537" customFormat="1" x14ac:dyDescent="0.2">
      <c r="A174" s="551"/>
      <c r="AI174" s="15"/>
      <c r="AJ174" s="15"/>
      <c r="AK174" s="15"/>
      <c r="AL174" s="15"/>
      <c r="AM174" s="15"/>
      <c r="AN174" s="15"/>
      <c r="AO174" s="15"/>
      <c r="AP174" s="15"/>
      <c r="AQ174" s="15"/>
    </row>
    <row r="175" spans="1:43" s="537" customFormat="1" x14ac:dyDescent="0.2">
      <c r="A175" s="551"/>
      <c r="D175" s="1397" t="s">
        <v>1237</v>
      </c>
      <c r="E175" s="1397"/>
      <c r="F175" s="1397"/>
      <c r="G175" s="1397"/>
      <c r="H175" s="1397"/>
      <c r="I175" s="1397"/>
      <c r="J175" s="1397"/>
      <c r="K175" s="1397"/>
      <c r="L175" s="1397"/>
      <c r="M175" s="1397"/>
      <c r="N175" s="1397"/>
      <c r="O175" s="1397"/>
      <c r="P175" s="1397"/>
      <c r="Q175" s="1397"/>
      <c r="R175" s="1397"/>
      <c r="S175" s="1397"/>
      <c r="T175" s="1397"/>
      <c r="U175" s="1397"/>
      <c r="V175" s="1397"/>
      <c r="W175" s="1397"/>
      <c r="X175" s="1397"/>
      <c r="Y175" s="1397"/>
      <c r="Z175" s="1397"/>
      <c r="AA175" s="1397"/>
      <c r="AB175" s="1397"/>
      <c r="AC175" s="1397"/>
      <c r="AD175" s="1397"/>
      <c r="AE175" s="1397"/>
      <c r="AF175" s="1397"/>
      <c r="AG175" s="1397"/>
      <c r="AI175" s="15"/>
      <c r="AJ175" s="15"/>
      <c r="AK175" s="15"/>
      <c r="AL175" s="15"/>
      <c r="AM175" s="15"/>
      <c r="AN175" s="15"/>
      <c r="AO175" s="15"/>
      <c r="AP175" s="15"/>
      <c r="AQ175" s="15"/>
    </row>
    <row r="176" spans="1:43" s="537" customFormat="1" x14ac:dyDescent="0.2">
      <c r="A176" s="551"/>
      <c r="D176" s="1397"/>
      <c r="E176" s="1397"/>
      <c r="F176" s="1397"/>
      <c r="G176" s="1397"/>
      <c r="H176" s="1397"/>
      <c r="I176" s="1397"/>
      <c r="J176" s="1397"/>
      <c r="K176" s="1397"/>
      <c r="L176" s="1397"/>
      <c r="M176" s="1397"/>
      <c r="N176" s="1397"/>
      <c r="O176" s="1397"/>
      <c r="P176" s="1397"/>
      <c r="Q176" s="1397"/>
      <c r="R176" s="1397"/>
      <c r="S176" s="1397"/>
      <c r="T176" s="1397"/>
      <c r="U176" s="1397"/>
      <c r="V176" s="1397"/>
      <c r="W176" s="1397"/>
      <c r="X176" s="1397"/>
      <c r="Y176" s="1397"/>
      <c r="Z176" s="1397"/>
      <c r="AA176" s="1397"/>
      <c r="AB176" s="1397"/>
      <c r="AC176" s="1397"/>
      <c r="AD176" s="1397"/>
      <c r="AE176" s="1397"/>
      <c r="AF176" s="1397"/>
      <c r="AG176" s="1397"/>
      <c r="AI176" s="15"/>
      <c r="AJ176" s="15"/>
      <c r="AK176" s="15"/>
      <c r="AL176" s="15"/>
      <c r="AM176" s="15"/>
      <c r="AN176" s="15"/>
      <c r="AO176" s="15"/>
      <c r="AP176" s="15"/>
      <c r="AQ176" s="15"/>
    </row>
    <row r="177" spans="1:43" s="537" customFormat="1" x14ac:dyDescent="0.2">
      <c r="A177" s="551"/>
      <c r="AI177" s="15"/>
      <c r="AJ177" s="15"/>
      <c r="AK177" s="15"/>
      <c r="AL177" s="15"/>
      <c r="AM177" s="15"/>
      <c r="AN177" s="15"/>
      <c r="AO177" s="15"/>
      <c r="AP177" s="15"/>
      <c r="AQ177" s="15"/>
    </row>
    <row r="178" spans="1:43" s="537" customFormat="1" x14ac:dyDescent="0.2">
      <c r="A178" s="551"/>
      <c r="D178" s="536" t="s">
        <v>1243</v>
      </c>
      <c r="AI178" s="15"/>
      <c r="AJ178" s="15"/>
      <c r="AK178" s="15"/>
      <c r="AL178" s="15"/>
      <c r="AM178" s="15"/>
      <c r="AN178" s="15"/>
      <c r="AO178" s="15"/>
      <c r="AP178" s="15"/>
      <c r="AQ178" s="15"/>
    </row>
    <row r="179" spans="1:43" s="537" customFormat="1" x14ac:dyDescent="0.2">
      <c r="A179" s="551"/>
      <c r="AI179" s="15"/>
      <c r="AJ179" s="15"/>
      <c r="AK179" s="15"/>
      <c r="AL179" s="15"/>
      <c r="AM179" s="15"/>
      <c r="AN179" s="15"/>
      <c r="AO179" s="15"/>
      <c r="AP179" s="15"/>
      <c r="AQ179" s="15"/>
    </row>
    <row r="180" spans="1:43" s="537" customFormat="1" x14ac:dyDescent="0.2">
      <c r="A180" s="551"/>
      <c r="D180" s="1397" t="s">
        <v>1238</v>
      </c>
      <c r="E180" s="1397"/>
      <c r="F180" s="1397"/>
      <c r="G180" s="1397"/>
      <c r="H180" s="1397"/>
      <c r="I180" s="1397"/>
      <c r="J180" s="1397"/>
      <c r="K180" s="1397"/>
      <c r="L180" s="1397"/>
      <c r="M180" s="1397"/>
      <c r="N180" s="1397"/>
      <c r="O180" s="1397"/>
      <c r="P180" s="1397"/>
      <c r="Q180" s="1397"/>
      <c r="R180" s="1397"/>
      <c r="S180" s="1397"/>
      <c r="T180" s="1397"/>
      <c r="U180" s="1397"/>
      <c r="V180" s="1397"/>
      <c r="W180" s="1397"/>
      <c r="X180" s="1397"/>
      <c r="Y180" s="1397"/>
      <c r="Z180" s="1397"/>
      <c r="AA180" s="1397"/>
      <c r="AB180" s="1397"/>
      <c r="AC180" s="1397"/>
      <c r="AD180" s="1397"/>
      <c r="AE180" s="1397"/>
      <c r="AF180" s="1397"/>
      <c r="AG180" s="1397"/>
      <c r="AI180" s="15"/>
      <c r="AJ180" s="15"/>
      <c r="AK180" s="15"/>
      <c r="AL180" s="15"/>
      <c r="AM180" s="15"/>
      <c r="AN180" s="15"/>
      <c r="AO180" s="15"/>
      <c r="AP180" s="15"/>
      <c r="AQ180" s="15"/>
    </row>
    <row r="181" spans="1:43" s="537" customFormat="1" x14ac:dyDescent="0.2">
      <c r="A181" s="551"/>
      <c r="D181" s="1397"/>
      <c r="E181" s="1397"/>
      <c r="F181" s="1397"/>
      <c r="G181" s="1397"/>
      <c r="H181" s="1397"/>
      <c r="I181" s="1397"/>
      <c r="J181" s="1397"/>
      <c r="K181" s="1397"/>
      <c r="L181" s="1397"/>
      <c r="M181" s="1397"/>
      <c r="N181" s="1397"/>
      <c r="O181" s="1397"/>
      <c r="P181" s="1397"/>
      <c r="Q181" s="1397"/>
      <c r="R181" s="1397"/>
      <c r="S181" s="1397"/>
      <c r="T181" s="1397"/>
      <c r="U181" s="1397"/>
      <c r="V181" s="1397"/>
      <c r="W181" s="1397"/>
      <c r="X181" s="1397"/>
      <c r="Y181" s="1397"/>
      <c r="Z181" s="1397"/>
      <c r="AA181" s="1397"/>
      <c r="AB181" s="1397"/>
      <c r="AC181" s="1397"/>
      <c r="AD181" s="1397"/>
      <c r="AE181" s="1397"/>
      <c r="AF181" s="1397"/>
      <c r="AG181" s="1397"/>
      <c r="AI181" s="15"/>
      <c r="AJ181" s="15"/>
      <c r="AK181" s="15"/>
      <c r="AL181" s="15"/>
      <c r="AM181" s="15"/>
      <c r="AN181" s="15"/>
      <c r="AO181" s="15"/>
      <c r="AP181" s="15"/>
      <c r="AQ181" s="15"/>
    </row>
    <row r="182" spans="1:43" s="537" customFormat="1" x14ac:dyDescent="0.2">
      <c r="A182" s="551"/>
      <c r="D182" s="1397"/>
      <c r="E182" s="1397"/>
      <c r="F182" s="1397"/>
      <c r="G182" s="1397"/>
      <c r="H182" s="1397"/>
      <c r="I182" s="1397"/>
      <c r="J182" s="1397"/>
      <c r="K182" s="1397"/>
      <c r="L182" s="1397"/>
      <c r="M182" s="1397"/>
      <c r="N182" s="1397"/>
      <c r="O182" s="1397"/>
      <c r="P182" s="1397"/>
      <c r="Q182" s="1397"/>
      <c r="R182" s="1397"/>
      <c r="S182" s="1397"/>
      <c r="T182" s="1397"/>
      <c r="U182" s="1397"/>
      <c r="V182" s="1397"/>
      <c r="W182" s="1397"/>
      <c r="X182" s="1397"/>
      <c r="Y182" s="1397"/>
      <c r="Z182" s="1397"/>
      <c r="AA182" s="1397"/>
      <c r="AB182" s="1397"/>
      <c r="AC182" s="1397"/>
      <c r="AD182" s="1397"/>
      <c r="AE182" s="1397"/>
      <c r="AF182" s="1397"/>
      <c r="AG182" s="1397"/>
      <c r="AI182" s="15"/>
      <c r="AJ182" s="15"/>
      <c r="AK182" s="15"/>
      <c r="AL182" s="15"/>
      <c r="AM182" s="15"/>
      <c r="AN182" s="15"/>
      <c r="AO182" s="15"/>
      <c r="AP182" s="15"/>
      <c r="AQ182" s="15"/>
    </row>
    <row r="183" spans="1:43" s="537" customFormat="1" x14ac:dyDescent="0.2">
      <c r="A183" s="551"/>
      <c r="D183" s="1397"/>
      <c r="E183" s="1397"/>
      <c r="F183" s="1397"/>
      <c r="G183" s="1397"/>
      <c r="H183" s="1397"/>
      <c r="I183" s="1397"/>
      <c r="J183" s="1397"/>
      <c r="K183" s="1397"/>
      <c r="L183" s="1397"/>
      <c r="M183" s="1397"/>
      <c r="N183" s="1397"/>
      <c r="O183" s="1397"/>
      <c r="P183" s="1397"/>
      <c r="Q183" s="1397"/>
      <c r="R183" s="1397"/>
      <c r="S183" s="1397"/>
      <c r="T183" s="1397"/>
      <c r="U183" s="1397"/>
      <c r="V183" s="1397"/>
      <c r="W183" s="1397"/>
      <c r="X183" s="1397"/>
      <c r="Y183" s="1397"/>
      <c r="Z183" s="1397"/>
      <c r="AA183" s="1397"/>
      <c r="AB183" s="1397"/>
      <c r="AC183" s="1397"/>
      <c r="AD183" s="1397"/>
      <c r="AE183" s="1397"/>
      <c r="AF183" s="1397"/>
      <c r="AG183" s="1397"/>
      <c r="AI183" s="15"/>
      <c r="AJ183" s="15"/>
      <c r="AK183" s="15"/>
      <c r="AL183" s="15"/>
      <c r="AM183" s="15"/>
      <c r="AN183" s="15"/>
      <c r="AO183" s="15"/>
      <c r="AP183" s="15"/>
      <c r="AQ183" s="15"/>
    </row>
    <row r="184" spans="1:43" s="537" customFormat="1" x14ac:dyDescent="0.2">
      <c r="A184" s="551"/>
      <c r="D184" s="1397"/>
      <c r="E184" s="1397"/>
      <c r="F184" s="1397"/>
      <c r="G184" s="1397"/>
      <c r="H184" s="1397"/>
      <c r="I184" s="1397"/>
      <c r="J184" s="1397"/>
      <c r="K184" s="1397"/>
      <c r="L184" s="1397"/>
      <c r="M184" s="1397"/>
      <c r="N184" s="1397"/>
      <c r="O184" s="1397"/>
      <c r="P184" s="1397"/>
      <c r="Q184" s="1397"/>
      <c r="R184" s="1397"/>
      <c r="S184" s="1397"/>
      <c r="T184" s="1397"/>
      <c r="U184" s="1397"/>
      <c r="V184" s="1397"/>
      <c r="W184" s="1397"/>
      <c r="X184" s="1397"/>
      <c r="Y184" s="1397"/>
      <c r="Z184" s="1397"/>
      <c r="AA184" s="1397"/>
      <c r="AB184" s="1397"/>
      <c r="AC184" s="1397"/>
      <c r="AD184" s="1397"/>
      <c r="AE184" s="1397"/>
      <c r="AF184" s="1397"/>
      <c r="AG184" s="1397"/>
      <c r="AI184" s="15"/>
      <c r="AJ184" s="15"/>
      <c r="AK184" s="15"/>
      <c r="AL184" s="15"/>
      <c r="AM184" s="15"/>
      <c r="AN184" s="15"/>
      <c r="AO184" s="15"/>
      <c r="AP184" s="15"/>
      <c r="AQ184" s="15"/>
    </row>
    <row r="185" spans="1:43" s="537" customFormat="1" x14ac:dyDescent="0.2">
      <c r="A185" s="551"/>
      <c r="AI185" s="15"/>
      <c r="AJ185" s="15"/>
      <c r="AK185" s="15"/>
      <c r="AL185" s="15"/>
      <c r="AM185" s="15"/>
      <c r="AN185" s="15"/>
      <c r="AO185" s="15"/>
      <c r="AP185" s="15"/>
      <c r="AQ185" s="15"/>
    </row>
    <row r="186" spans="1:43" s="537" customFormat="1" x14ac:dyDescent="0.2">
      <c r="A186" s="551"/>
      <c r="D186" s="1397" t="s">
        <v>1239</v>
      </c>
      <c r="E186" s="1397"/>
      <c r="F186" s="1397"/>
      <c r="G186" s="1397"/>
      <c r="H186" s="1397"/>
      <c r="I186" s="1397"/>
      <c r="J186" s="1397"/>
      <c r="K186" s="1397"/>
      <c r="L186" s="1397"/>
      <c r="M186" s="1397"/>
      <c r="N186" s="1397"/>
      <c r="O186" s="1397"/>
      <c r="P186" s="1397"/>
      <c r="Q186" s="1397"/>
      <c r="R186" s="1397"/>
      <c r="S186" s="1397"/>
      <c r="T186" s="1397"/>
      <c r="U186" s="1397"/>
      <c r="V186" s="1397"/>
      <c r="W186" s="1397"/>
      <c r="X186" s="1397"/>
      <c r="Y186" s="1397"/>
      <c r="Z186" s="1397"/>
      <c r="AA186" s="1397"/>
      <c r="AB186" s="1397"/>
      <c r="AC186" s="1397"/>
      <c r="AD186" s="1397"/>
      <c r="AE186" s="1397"/>
      <c r="AF186" s="1397"/>
      <c r="AG186" s="1397"/>
      <c r="AI186" s="15"/>
      <c r="AJ186" s="15"/>
      <c r="AK186" s="15"/>
      <c r="AL186" s="15"/>
      <c r="AM186" s="15"/>
      <c r="AN186" s="15"/>
      <c r="AO186" s="15"/>
      <c r="AP186" s="15"/>
      <c r="AQ186" s="15"/>
    </row>
    <row r="187" spans="1:43" s="537" customFormat="1" x14ac:dyDescent="0.2">
      <c r="A187" s="551"/>
      <c r="D187" s="1397"/>
      <c r="E187" s="1397"/>
      <c r="F187" s="1397"/>
      <c r="G187" s="1397"/>
      <c r="H187" s="1397"/>
      <c r="I187" s="1397"/>
      <c r="J187" s="1397"/>
      <c r="K187" s="1397"/>
      <c r="L187" s="1397"/>
      <c r="M187" s="1397"/>
      <c r="N187" s="1397"/>
      <c r="O187" s="1397"/>
      <c r="P187" s="1397"/>
      <c r="Q187" s="1397"/>
      <c r="R187" s="1397"/>
      <c r="S187" s="1397"/>
      <c r="T187" s="1397"/>
      <c r="U187" s="1397"/>
      <c r="V187" s="1397"/>
      <c r="W187" s="1397"/>
      <c r="X187" s="1397"/>
      <c r="Y187" s="1397"/>
      <c r="Z187" s="1397"/>
      <c r="AA187" s="1397"/>
      <c r="AB187" s="1397"/>
      <c r="AC187" s="1397"/>
      <c r="AD187" s="1397"/>
      <c r="AE187" s="1397"/>
      <c r="AF187" s="1397"/>
      <c r="AG187" s="1397"/>
      <c r="AI187" s="15"/>
      <c r="AJ187" s="15"/>
      <c r="AK187" s="15"/>
      <c r="AL187" s="15"/>
      <c r="AM187" s="15"/>
      <c r="AN187" s="15"/>
      <c r="AO187" s="15"/>
      <c r="AP187" s="15"/>
      <c r="AQ187" s="15"/>
    </row>
    <row r="188" spans="1:43" s="537" customFormat="1" x14ac:dyDescent="0.2">
      <c r="A188" s="551"/>
      <c r="AI188" s="15"/>
      <c r="AJ188" s="15"/>
      <c r="AK188" s="15"/>
      <c r="AL188" s="15"/>
      <c r="AM188" s="15"/>
      <c r="AN188" s="15"/>
      <c r="AO188" s="15"/>
      <c r="AP188" s="15"/>
      <c r="AQ188" s="15"/>
    </row>
    <row r="189" spans="1:43" s="537" customFormat="1" x14ac:dyDescent="0.2">
      <c r="A189" s="551"/>
      <c r="D189" s="1411" t="s">
        <v>1240</v>
      </c>
      <c r="E189" s="1411"/>
      <c r="F189" s="1411"/>
      <c r="G189" s="1411"/>
      <c r="H189" s="1411"/>
      <c r="I189" s="1411"/>
      <c r="J189" s="1411"/>
      <c r="K189" s="1411"/>
      <c r="L189" s="1411"/>
      <c r="M189" s="1411"/>
      <c r="N189" s="1411"/>
      <c r="O189" s="1411"/>
      <c r="P189" s="1411"/>
      <c r="Q189" s="1411"/>
      <c r="R189" s="1411"/>
      <c r="S189" s="1411"/>
      <c r="T189" s="1411"/>
      <c r="U189" s="1411"/>
      <c r="V189" s="1411"/>
      <c r="W189" s="1411"/>
      <c r="X189" s="1411"/>
      <c r="Y189" s="1411"/>
      <c r="Z189" s="1411"/>
      <c r="AA189" s="1411"/>
      <c r="AB189" s="1411"/>
      <c r="AC189" s="1411"/>
      <c r="AD189" s="1411"/>
      <c r="AE189" s="1411"/>
      <c r="AF189" s="1411"/>
      <c r="AG189" s="1411"/>
      <c r="AI189" s="15"/>
      <c r="AJ189" s="15"/>
      <c r="AK189" s="15"/>
      <c r="AL189" s="15"/>
      <c r="AM189" s="15"/>
      <c r="AN189" s="15"/>
      <c r="AO189" s="15"/>
      <c r="AP189" s="15"/>
      <c r="AQ189" s="15"/>
    </row>
    <row r="190" spans="1:43" s="537" customFormat="1" x14ac:dyDescent="0.2">
      <c r="A190" s="551"/>
      <c r="AI190" s="15"/>
      <c r="AJ190" s="15"/>
      <c r="AK190" s="15"/>
      <c r="AL190" s="15"/>
      <c r="AM190" s="15"/>
      <c r="AN190" s="15"/>
      <c r="AO190" s="15"/>
      <c r="AP190" s="15"/>
      <c r="AQ190" s="15"/>
    </row>
    <row r="191" spans="1:43" s="537" customFormat="1" x14ac:dyDescent="0.2">
      <c r="A191" s="551"/>
      <c r="D191" s="1411" t="s">
        <v>1241</v>
      </c>
      <c r="E191" s="1411"/>
      <c r="F191" s="1411"/>
      <c r="G191" s="1411"/>
      <c r="H191" s="1411"/>
      <c r="I191" s="1411"/>
      <c r="J191" s="1411"/>
      <c r="K191" s="1411"/>
      <c r="L191" s="1411"/>
      <c r="M191" s="1411"/>
      <c r="N191" s="1411"/>
      <c r="O191" s="1411"/>
      <c r="P191" s="1411"/>
      <c r="Q191" s="1411"/>
      <c r="R191" s="1411"/>
      <c r="S191" s="1411"/>
      <c r="T191" s="1411"/>
      <c r="U191" s="1411"/>
      <c r="V191" s="1411"/>
      <c r="W191" s="1411"/>
      <c r="X191" s="1411"/>
      <c r="Y191" s="1411"/>
      <c r="Z191" s="1411"/>
      <c r="AA191" s="1411"/>
      <c r="AB191" s="1411"/>
      <c r="AC191" s="1411"/>
      <c r="AD191" s="1411"/>
      <c r="AE191" s="1411"/>
      <c r="AF191" s="1411"/>
      <c r="AG191" s="1411"/>
      <c r="AI191" s="15"/>
      <c r="AJ191" s="15"/>
      <c r="AK191" s="15"/>
      <c r="AL191" s="15"/>
      <c r="AM191" s="15"/>
      <c r="AN191" s="15"/>
      <c r="AO191" s="15"/>
      <c r="AP191" s="15"/>
      <c r="AQ191" s="15"/>
    </row>
    <row r="192" spans="1:43" s="537" customFormat="1" x14ac:dyDescent="0.2">
      <c r="A192" s="551"/>
      <c r="AI192" s="15"/>
      <c r="AJ192" s="15"/>
      <c r="AK192" s="15"/>
      <c r="AL192" s="15"/>
      <c r="AM192" s="15"/>
      <c r="AN192" s="15"/>
      <c r="AO192" s="15"/>
      <c r="AP192" s="15"/>
      <c r="AQ192" s="15"/>
    </row>
    <row r="193" spans="1:43" s="537" customFormat="1" x14ac:dyDescent="0.2">
      <c r="A193" s="551"/>
      <c r="D193" s="536" t="s">
        <v>1242</v>
      </c>
      <c r="AI193" s="15"/>
      <c r="AJ193" s="15"/>
      <c r="AK193" s="15"/>
      <c r="AL193" s="15"/>
      <c r="AM193" s="15"/>
      <c r="AN193" s="15"/>
      <c r="AO193" s="15"/>
      <c r="AP193" s="15"/>
      <c r="AQ193" s="15"/>
    </row>
    <row r="194" spans="1:43" s="537" customFormat="1" x14ac:dyDescent="0.2">
      <c r="A194" s="551"/>
      <c r="AI194" s="15"/>
      <c r="AJ194" s="15"/>
      <c r="AK194" s="15"/>
      <c r="AL194" s="15"/>
      <c r="AM194" s="15"/>
      <c r="AN194" s="15"/>
      <c r="AO194" s="15"/>
      <c r="AP194" s="15"/>
      <c r="AQ194" s="15"/>
    </row>
    <row r="195" spans="1:43" s="537" customFormat="1" x14ac:dyDescent="0.2">
      <c r="A195" s="551"/>
      <c r="D195" s="1397" t="s">
        <v>1245</v>
      </c>
      <c r="E195" s="1397"/>
      <c r="F195" s="1397"/>
      <c r="G195" s="1397"/>
      <c r="H195" s="1397"/>
      <c r="I195" s="1397"/>
      <c r="J195" s="1397"/>
      <c r="K195" s="1397"/>
      <c r="L195" s="1397"/>
      <c r="M195" s="1397"/>
      <c r="N195" s="1397"/>
      <c r="O195" s="1397"/>
      <c r="P195" s="1397"/>
      <c r="Q195" s="1397"/>
      <c r="R195" s="1397"/>
      <c r="S195" s="1397"/>
      <c r="T195" s="1397"/>
      <c r="U195" s="1397"/>
      <c r="V195" s="1397"/>
      <c r="W195" s="1397"/>
      <c r="X195" s="1397"/>
      <c r="Y195" s="1397"/>
      <c r="Z195" s="1397"/>
      <c r="AA195" s="1397"/>
      <c r="AB195" s="1397"/>
      <c r="AC195" s="1397"/>
      <c r="AD195" s="1397"/>
      <c r="AE195" s="1397"/>
      <c r="AF195" s="1397"/>
      <c r="AG195" s="1397"/>
      <c r="AI195" s="15"/>
      <c r="AJ195" s="15"/>
      <c r="AK195" s="15"/>
      <c r="AL195" s="15"/>
      <c r="AM195" s="15"/>
      <c r="AN195" s="15"/>
      <c r="AO195" s="15"/>
      <c r="AP195" s="15"/>
      <c r="AQ195" s="15"/>
    </row>
    <row r="196" spans="1:43" s="537" customFormat="1" x14ac:dyDescent="0.2">
      <c r="A196" s="551"/>
      <c r="D196" s="1397"/>
      <c r="E196" s="1397"/>
      <c r="F196" s="1397"/>
      <c r="G196" s="1397"/>
      <c r="H196" s="1397"/>
      <c r="I196" s="1397"/>
      <c r="J196" s="1397"/>
      <c r="K196" s="1397"/>
      <c r="L196" s="1397"/>
      <c r="M196" s="1397"/>
      <c r="N196" s="1397"/>
      <c r="O196" s="1397"/>
      <c r="P196" s="1397"/>
      <c r="Q196" s="1397"/>
      <c r="R196" s="1397"/>
      <c r="S196" s="1397"/>
      <c r="T196" s="1397"/>
      <c r="U196" s="1397"/>
      <c r="V196" s="1397"/>
      <c r="W196" s="1397"/>
      <c r="X196" s="1397"/>
      <c r="Y196" s="1397"/>
      <c r="Z196" s="1397"/>
      <c r="AA196" s="1397"/>
      <c r="AB196" s="1397"/>
      <c r="AC196" s="1397"/>
      <c r="AD196" s="1397"/>
      <c r="AE196" s="1397"/>
      <c r="AF196" s="1397"/>
      <c r="AG196" s="1397"/>
      <c r="AI196" s="15"/>
      <c r="AJ196" s="15"/>
      <c r="AK196" s="15"/>
      <c r="AL196" s="15"/>
      <c r="AM196" s="15"/>
      <c r="AN196" s="15"/>
      <c r="AO196" s="15"/>
      <c r="AP196" s="15"/>
      <c r="AQ196" s="15"/>
    </row>
    <row r="197" spans="1:43" s="537" customFormat="1" x14ac:dyDescent="0.2">
      <c r="A197" s="551"/>
      <c r="D197" s="554"/>
      <c r="E197" s="554"/>
      <c r="F197" s="554"/>
      <c r="G197" s="554"/>
      <c r="H197" s="554"/>
      <c r="I197" s="554"/>
      <c r="J197" s="554"/>
      <c r="K197" s="554"/>
      <c r="L197" s="554"/>
      <c r="M197" s="554"/>
      <c r="N197" s="554"/>
      <c r="O197" s="554"/>
      <c r="P197" s="554"/>
      <c r="Q197" s="554"/>
      <c r="R197" s="554"/>
      <c r="S197" s="554"/>
      <c r="T197" s="554"/>
      <c r="U197" s="554"/>
      <c r="V197" s="554"/>
      <c r="W197" s="554"/>
      <c r="X197" s="554"/>
      <c r="Y197" s="554"/>
      <c r="Z197" s="554"/>
      <c r="AA197" s="554"/>
      <c r="AB197" s="554"/>
      <c r="AC197" s="554"/>
      <c r="AD197" s="554"/>
      <c r="AE197" s="554"/>
      <c r="AF197" s="554"/>
      <c r="AG197" s="554"/>
      <c r="AI197" s="15"/>
      <c r="AJ197" s="15"/>
      <c r="AK197" s="15"/>
      <c r="AL197" s="15"/>
      <c r="AM197" s="15"/>
      <c r="AN197" s="15"/>
      <c r="AO197" s="15"/>
      <c r="AP197" s="15"/>
      <c r="AQ197" s="15"/>
    </row>
    <row r="198" spans="1:43" s="537" customFormat="1" x14ac:dyDescent="0.2">
      <c r="A198" s="551"/>
      <c r="D198" s="537" t="s">
        <v>1212</v>
      </c>
      <c r="E198" s="1218" t="s">
        <v>1671</v>
      </c>
      <c r="F198" s="1397"/>
      <c r="G198" s="1397"/>
      <c r="H198" s="1397"/>
      <c r="I198" s="1397"/>
      <c r="J198" s="1397"/>
      <c r="K198" s="1397"/>
      <c r="L198" s="1397"/>
      <c r="M198" s="1397"/>
      <c r="N198" s="1397"/>
      <c r="O198" s="1397"/>
      <c r="P198" s="1397"/>
      <c r="Q198" s="1397"/>
      <c r="R198" s="1397"/>
      <c r="S198" s="1397"/>
      <c r="T198" s="1397"/>
      <c r="U198" s="1397"/>
      <c r="V198" s="1397"/>
      <c r="W198" s="1397"/>
      <c r="X198" s="1397"/>
      <c r="Y198" s="1397"/>
      <c r="Z198" s="1397"/>
      <c r="AA198" s="1397"/>
      <c r="AB198" s="1397"/>
      <c r="AC198" s="1397"/>
      <c r="AD198" s="1397"/>
      <c r="AE198" s="1397"/>
      <c r="AF198" s="1397"/>
      <c r="AG198" s="1397"/>
      <c r="AI198" s="15"/>
      <c r="AJ198" s="15"/>
      <c r="AK198" s="15"/>
      <c r="AL198" s="15"/>
      <c r="AM198" s="15"/>
      <c r="AN198" s="15"/>
      <c r="AO198" s="15"/>
      <c r="AP198" s="15"/>
      <c r="AQ198" s="15"/>
    </row>
    <row r="199" spans="1:43" s="537" customFormat="1" x14ac:dyDescent="0.2">
      <c r="A199" s="551"/>
      <c r="D199" s="537" t="s">
        <v>1212</v>
      </c>
      <c r="E199" s="1218" t="s">
        <v>1672</v>
      </c>
      <c r="F199" s="1397"/>
      <c r="G199" s="1397"/>
      <c r="H199" s="1397"/>
      <c r="I199" s="1397"/>
      <c r="J199" s="1397"/>
      <c r="K199" s="1397"/>
      <c r="L199" s="1397"/>
      <c r="M199" s="1397"/>
      <c r="N199" s="1397"/>
      <c r="O199" s="1397"/>
      <c r="P199" s="1397"/>
      <c r="Q199" s="1397"/>
      <c r="R199" s="1397"/>
      <c r="S199" s="1397"/>
      <c r="T199" s="1397"/>
      <c r="U199" s="1397"/>
      <c r="V199" s="1397"/>
      <c r="W199" s="1397"/>
      <c r="X199" s="1397"/>
      <c r="Y199" s="1397"/>
      <c r="Z199" s="1397"/>
      <c r="AA199" s="1397"/>
      <c r="AB199" s="1397"/>
      <c r="AC199" s="1397"/>
      <c r="AD199" s="1397"/>
      <c r="AE199" s="1397"/>
      <c r="AF199" s="1397"/>
      <c r="AG199" s="1397"/>
      <c r="AI199" s="15"/>
      <c r="AJ199" s="15"/>
      <c r="AK199" s="15"/>
      <c r="AL199" s="15"/>
      <c r="AM199" s="15"/>
      <c r="AN199" s="15"/>
      <c r="AO199" s="15"/>
      <c r="AP199" s="15"/>
      <c r="AQ199" s="15"/>
    </row>
    <row r="200" spans="1:43" s="537" customFormat="1" ht="14.25" customHeight="1" x14ac:dyDescent="0.2">
      <c r="A200" s="551"/>
      <c r="D200" s="537" t="s">
        <v>1212</v>
      </c>
      <c r="E200" s="1417" t="s">
        <v>1358</v>
      </c>
      <c r="F200" s="1417"/>
      <c r="G200" s="1417"/>
      <c r="H200" s="1417"/>
      <c r="I200" s="1417"/>
      <c r="J200" s="1417"/>
      <c r="K200" s="1417"/>
      <c r="L200" s="1417"/>
      <c r="M200" s="1417"/>
      <c r="N200" s="1417"/>
      <c r="O200" s="1417"/>
      <c r="P200" s="1417"/>
      <c r="Q200" s="1417"/>
      <c r="R200" s="1417"/>
      <c r="S200" s="1417"/>
      <c r="T200" s="1417"/>
      <c r="U200" s="1417"/>
      <c r="V200" s="1417"/>
      <c r="W200" s="1417"/>
      <c r="X200" s="1417"/>
      <c r="Y200" s="1417"/>
      <c r="Z200" s="1417"/>
      <c r="AA200" s="1417"/>
      <c r="AB200" s="1417"/>
      <c r="AC200" s="1417"/>
      <c r="AD200" s="1417"/>
      <c r="AE200" s="1417"/>
      <c r="AF200" s="1417"/>
      <c r="AG200" s="1417"/>
      <c r="AI200" s="15"/>
      <c r="AJ200" s="15"/>
      <c r="AK200" s="15"/>
      <c r="AL200" s="15"/>
      <c r="AM200" s="15"/>
      <c r="AN200" s="15"/>
      <c r="AO200" s="15"/>
      <c r="AP200" s="15"/>
      <c r="AQ200" s="15"/>
    </row>
    <row r="201" spans="1:43" s="537" customFormat="1" x14ac:dyDescent="0.2">
      <c r="A201" s="551"/>
      <c r="E201" s="657"/>
      <c r="F201" s="657"/>
      <c r="G201" s="657"/>
      <c r="H201" s="657"/>
      <c r="I201" s="657"/>
      <c r="J201" s="657"/>
      <c r="K201" s="657"/>
      <c r="L201" s="657"/>
      <c r="M201" s="657"/>
      <c r="N201" s="657"/>
      <c r="O201" s="657"/>
      <c r="P201" s="657"/>
      <c r="Q201" s="657"/>
      <c r="R201" s="657"/>
      <c r="S201" s="657"/>
      <c r="T201" s="657"/>
      <c r="U201" s="657"/>
      <c r="V201" s="657"/>
      <c r="W201" s="657"/>
      <c r="X201" s="657"/>
      <c r="Y201" s="657"/>
      <c r="Z201" s="657"/>
      <c r="AA201" s="657"/>
      <c r="AB201" s="657"/>
      <c r="AC201" s="657"/>
      <c r="AD201" s="657"/>
      <c r="AE201" s="657"/>
      <c r="AF201" s="657"/>
      <c r="AG201" s="657"/>
      <c r="AI201" s="15"/>
      <c r="AJ201" s="15"/>
      <c r="AK201" s="15"/>
      <c r="AL201" s="15"/>
      <c r="AM201" s="15"/>
      <c r="AN201" s="15"/>
      <c r="AO201" s="15"/>
      <c r="AP201" s="15"/>
      <c r="AQ201" s="15"/>
    </row>
    <row r="202" spans="1:43" s="537" customFormat="1" x14ac:dyDescent="0.2">
      <c r="A202" s="551"/>
      <c r="D202" s="1397" t="s">
        <v>1246</v>
      </c>
      <c r="E202" s="1397"/>
      <c r="F202" s="1397"/>
      <c r="G202" s="1397"/>
      <c r="H202" s="1397"/>
      <c r="I202" s="1397"/>
      <c r="J202" s="1397"/>
      <c r="K202" s="1397"/>
      <c r="L202" s="1397"/>
      <c r="M202" s="1397"/>
      <c r="N202" s="1397"/>
      <c r="O202" s="1397"/>
      <c r="P202" s="1397"/>
      <c r="Q202" s="1397"/>
      <c r="R202" s="1397"/>
      <c r="S202" s="1397"/>
      <c r="T202" s="1397"/>
      <c r="U202" s="1397"/>
      <c r="V202" s="1397"/>
      <c r="W202" s="1397"/>
      <c r="X202" s="1397"/>
      <c r="Y202" s="1397"/>
      <c r="Z202" s="1397"/>
      <c r="AA202" s="1397"/>
      <c r="AB202" s="1397"/>
      <c r="AC202" s="1397"/>
      <c r="AD202" s="1397"/>
      <c r="AE202" s="1397"/>
      <c r="AF202" s="1397"/>
      <c r="AG202" s="1397"/>
      <c r="AI202" s="15"/>
      <c r="AJ202" s="15"/>
      <c r="AK202" s="15"/>
      <c r="AL202" s="15"/>
      <c r="AM202" s="15"/>
      <c r="AN202" s="15"/>
      <c r="AO202" s="15"/>
      <c r="AP202" s="15"/>
      <c r="AQ202" s="15"/>
    </row>
    <row r="203" spans="1:43" s="537" customFormat="1" x14ac:dyDescent="0.2">
      <c r="A203" s="551"/>
      <c r="D203" s="1397"/>
      <c r="E203" s="1397"/>
      <c r="F203" s="1397"/>
      <c r="G203" s="1397"/>
      <c r="H203" s="1397"/>
      <c r="I203" s="1397"/>
      <c r="J203" s="1397"/>
      <c r="K203" s="1397"/>
      <c r="L203" s="1397"/>
      <c r="M203" s="1397"/>
      <c r="N203" s="1397"/>
      <c r="O203" s="1397"/>
      <c r="P203" s="1397"/>
      <c r="Q203" s="1397"/>
      <c r="R203" s="1397"/>
      <c r="S203" s="1397"/>
      <c r="T203" s="1397"/>
      <c r="U203" s="1397"/>
      <c r="V203" s="1397"/>
      <c r="W203" s="1397"/>
      <c r="X203" s="1397"/>
      <c r="Y203" s="1397"/>
      <c r="Z203" s="1397"/>
      <c r="AA203" s="1397"/>
      <c r="AB203" s="1397"/>
      <c r="AC203" s="1397"/>
      <c r="AD203" s="1397"/>
      <c r="AE203" s="1397"/>
      <c r="AF203" s="1397"/>
      <c r="AG203" s="1397"/>
      <c r="AI203" s="15"/>
      <c r="AJ203" s="15"/>
      <c r="AK203" s="15"/>
      <c r="AL203" s="15"/>
      <c r="AM203" s="15"/>
      <c r="AN203" s="15"/>
      <c r="AO203" s="15"/>
      <c r="AP203" s="15"/>
      <c r="AQ203" s="15"/>
    </row>
    <row r="204" spans="1:43" s="537" customFormat="1" x14ac:dyDescent="0.2">
      <c r="A204" s="551"/>
      <c r="D204" s="1397"/>
      <c r="E204" s="1397"/>
      <c r="F204" s="1397"/>
      <c r="G204" s="1397"/>
      <c r="H204" s="1397"/>
      <c r="I204" s="1397"/>
      <c r="J204" s="1397"/>
      <c r="K204" s="1397"/>
      <c r="L204" s="1397"/>
      <c r="M204" s="1397"/>
      <c r="N204" s="1397"/>
      <c r="O204" s="1397"/>
      <c r="P204" s="1397"/>
      <c r="Q204" s="1397"/>
      <c r="R204" s="1397"/>
      <c r="S204" s="1397"/>
      <c r="T204" s="1397"/>
      <c r="U204" s="1397"/>
      <c r="V204" s="1397"/>
      <c r="W204" s="1397"/>
      <c r="X204" s="1397"/>
      <c r="Y204" s="1397"/>
      <c r="Z204" s="1397"/>
      <c r="AA204" s="1397"/>
      <c r="AB204" s="1397"/>
      <c r="AC204" s="1397"/>
      <c r="AD204" s="1397"/>
      <c r="AE204" s="1397"/>
      <c r="AF204" s="1397"/>
      <c r="AG204" s="1397"/>
      <c r="AI204" s="15"/>
      <c r="AJ204" s="15"/>
      <c r="AK204" s="15"/>
      <c r="AL204" s="15"/>
      <c r="AM204" s="15"/>
      <c r="AN204" s="15"/>
      <c r="AO204" s="15"/>
      <c r="AP204" s="15"/>
      <c r="AQ204" s="15"/>
    </row>
    <row r="205" spans="1:43" s="537" customFormat="1" x14ac:dyDescent="0.2">
      <c r="A205" s="551"/>
      <c r="D205" s="1397"/>
      <c r="E205" s="1397"/>
      <c r="F205" s="1397"/>
      <c r="G205" s="1397"/>
      <c r="H205" s="1397"/>
      <c r="I205" s="1397"/>
      <c r="J205" s="1397"/>
      <c r="K205" s="1397"/>
      <c r="L205" s="1397"/>
      <c r="M205" s="1397"/>
      <c r="N205" s="1397"/>
      <c r="O205" s="1397"/>
      <c r="P205" s="1397"/>
      <c r="Q205" s="1397"/>
      <c r="R205" s="1397"/>
      <c r="S205" s="1397"/>
      <c r="T205" s="1397"/>
      <c r="U205" s="1397"/>
      <c r="V205" s="1397"/>
      <c r="W205" s="1397"/>
      <c r="X205" s="1397"/>
      <c r="Y205" s="1397"/>
      <c r="Z205" s="1397"/>
      <c r="AA205" s="1397"/>
      <c r="AB205" s="1397"/>
      <c r="AC205" s="1397"/>
      <c r="AD205" s="1397"/>
      <c r="AE205" s="1397"/>
      <c r="AF205" s="1397"/>
      <c r="AG205" s="1397"/>
      <c r="AI205" s="15"/>
      <c r="AJ205" s="15"/>
      <c r="AK205" s="15"/>
      <c r="AL205" s="15"/>
      <c r="AM205" s="15"/>
      <c r="AN205" s="15"/>
      <c r="AO205" s="15"/>
      <c r="AP205" s="15"/>
      <c r="AQ205" s="15"/>
    </row>
    <row r="206" spans="1:43" s="537" customFormat="1" x14ac:dyDescent="0.2">
      <c r="A206" s="551"/>
      <c r="AI206" s="15"/>
      <c r="AJ206" s="15"/>
      <c r="AK206" s="15"/>
      <c r="AL206" s="15"/>
      <c r="AM206" s="15"/>
      <c r="AN206" s="15"/>
      <c r="AO206" s="15"/>
      <c r="AP206" s="15"/>
      <c r="AQ206" s="15"/>
    </row>
    <row r="207" spans="1:43" s="537" customFormat="1" x14ac:dyDescent="0.2">
      <c r="A207" s="551"/>
      <c r="D207" s="536" t="s">
        <v>1247</v>
      </c>
      <c r="AI207" s="15"/>
      <c r="AJ207" s="15"/>
      <c r="AK207" s="15"/>
      <c r="AL207" s="15"/>
      <c r="AM207" s="15"/>
      <c r="AN207" s="15"/>
      <c r="AO207" s="15"/>
      <c r="AP207" s="15"/>
      <c r="AQ207" s="15"/>
    </row>
    <row r="208" spans="1:43" s="537" customFormat="1" x14ac:dyDescent="0.2">
      <c r="A208" s="551"/>
      <c r="AI208" s="15"/>
      <c r="AJ208" s="15"/>
      <c r="AK208" s="15"/>
      <c r="AL208" s="15"/>
      <c r="AM208" s="15"/>
      <c r="AN208" s="15"/>
      <c r="AO208" s="15"/>
      <c r="AP208" s="15"/>
      <c r="AQ208" s="15"/>
    </row>
    <row r="209" spans="1:43" s="537" customFormat="1" x14ac:dyDescent="0.2">
      <c r="A209" s="551"/>
      <c r="D209" s="1397" t="s">
        <v>1248</v>
      </c>
      <c r="E209" s="1397"/>
      <c r="F209" s="1397"/>
      <c r="G209" s="1397"/>
      <c r="H209" s="1397"/>
      <c r="I209" s="1397"/>
      <c r="J209" s="1397"/>
      <c r="K209" s="1397"/>
      <c r="L209" s="1397"/>
      <c r="M209" s="1397"/>
      <c r="N209" s="1397"/>
      <c r="O209" s="1397"/>
      <c r="P209" s="1397"/>
      <c r="Q209" s="1397"/>
      <c r="R209" s="1397"/>
      <c r="S209" s="1397"/>
      <c r="T209" s="1397"/>
      <c r="U209" s="1397"/>
      <c r="V209" s="1397"/>
      <c r="W209" s="1397"/>
      <c r="X209" s="1397"/>
      <c r="Y209" s="1397"/>
      <c r="Z209" s="1397"/>
      <c r="AA209" s="1397"/>
      <c r="AB209" s="1397"/>
      <c r="AC209" s="1397"/>
      <c r="AD209" s="1397"/>
      <c r="AE209" s="1397"/>
      <c r="AF209" s="1397"/>
      <c r="AG209" s="1397"/>
      <c r="AI209" s="15"/>
      <c r="AJ209" s="15"/>
      <c r="AK209" s="15"/>
      <c r="AL209" s="15"/>
      <c r="AM209" s="15"/>
      <c r="AN209" s="15"/>
      <c r="AO209" s="15"/>
      <c r="AP209" s="15"/>
      <c r="AQ209" s="15"/>
    </row>
    <row r="210" spans="1:43" s="537" customFormat="1" x14ac:dyDescent="0.2">
      <c r="A210" s="551"/>
      <c r="D210" s="1397"/>
      <c r="E210" s="1397"/>
      <c r="F210" s="1397"/>
      <c r="G210" s="1397"/>
      <c r="H210" s="1397"/>
      <c r="I210" s="1397"/>
      <c r="J210" s="1397"/>
      <c r="K210" s="1397"/>
      <c r="L210" s="1397"/>
      <c r="M210" s="1397"/>
      <c r="N210" s="1397"/>
      <c r="O210" s="1397"/>
      <c r="P210" s="1397"/>
      <c r="Q210" s="1397"/>
      <c r="R210" s="1397"/>
      <c r="S210" s="1397"/>
      <c r="T210" s="1397"/>
      <c r="U210" s="1397"/>
      <c r="V210" s="1397"/>
      <c r="W210" s="1397"/>
      <c r="X210" s="1397"/>
      <c r="Y210" s="1397"/>
      <c r="Z210" s="1397"/>
      <c r="AA210" s="1397"/>
      <c r="AB210" s="1397"/>
      <c r="AC210" s="1397"/>
      <c r="AD210" s="1397"/>
      <c r="AE210" s="1397"/>
      <c r="AF210" s="1397"/>
      <c r="AG210" s="1397"/>
      <c r="AI210" s="15"/>
      <c r="AJ210" s="15"/>
      <c r="AK210" s="15"/>
      <c r="AL210" s="15"/>
      <c r="AM210" s="15"/>
      <c r="AN210" s="15"/>
      <c r="AO210" s="15"/>
      <c r="AP210" s="15"/>
      <c r="AQ210" s="15"/>
    </row>
    <row r="211" spans="1:43" s="537" customFormat="1" x14ac:dyDescent="0.2">
      <c r="A211" s="551"/>
      <c r="D211" s="1397"/>
      <c r="E211" s="1397"/>
      <c r="F211" s="1397"/>
      <c r="G211" s="1397"/>
      <c r="H211" s="1397"/>
      <c r="I211" s="1397"/>
      <c r="J211" s="1397"/>
      <c r="K211" s="1397"/>
      <c r="L211" s="1397"/>
      <c r="M211" s="1397"/>
      <c r="N211" s="1397"/>
      <c r="O211" s="1397"/>
      <c r="P211" s="1397"/>
      <c r="Q211" s="1397"/>
      <c r="R211" s="1397"/>
      <c r="S211" s="1397"/>
      <c r="T211" s="1397"/>
      <c r="U211" s="1397"/>
      <c r="V211" s="1397"/>
      <c r="W211" s="1397"/>
      <c r="X211" s="1397"/>
      <c r="Y211" s="1397"/>
      <c r="Z211" s="1397"/>
      <c r="AA211" s="1397"/>
      <c r="AB211" s="1397"/>
      <c r="AC211" s="1397"/>
      <c r="AD211" s="1397"/>
      <c r="AE211" s="1397"/>
      <c r="AF211" s="1397"/>
      <c r="AG211" s="1397"/>
      <c r="AI211" s="15"/>
      <c r="AJ211" s="15"/>
      <c r="AK211" s="15"/>
      <c r="AL211" s="15"/>
      <c r="AM211" s="15"/>
      <c r="AN211" s="15"/>
      <c r="AO211" s="15"/>
      <c r="AP211" s="15"/>
      <c r="AQ211" s="15"/>
    </row>
    <row r="212" spans="1:43" s="537" customFormat="1" x14ac:dyDescent="0.2">
      <c r="A212" s="551"/>
      <c r="AI212" s="15"/>
      <c r="AJ212" s="15"/>
      <c r="AK212" s="15"/>
      <c r="AL212" s="15"/>
      <c r="AM212" s="15"/>
      <c r="AN212" s="15"/>
      <c r="AO212" s="15"/>
      <c r="AP212" s="15"/>
      <c r="AQ212" s="15"/>
    </row>
    <row r="213" spans="1:43" s="537" customFormat="1" x14ac:dyDescent="0.2">
      <c r="A213" s="551"/>
      <c r="D213" s="1397" t="s">
        <v>1249</v>
      </c>
      <c r="E213" s="1397"/>
      <c r="F213" s="1397"/>
      <c r="G213" s="1397"/>
      <c r="H213" s="1397"/>
      <c r="I213" s="1397"/>
      <c r="J213" s="1397"/>
      <c r="K213" s="1397"/>
      <c r="L213" s="1397"/>
      <c r="M213" s="1397"/>
      <c r="N213" s="1397"/>
      <c r="O213" s="1397"/>
      <c r="P213" s="1397"/>
      <c r="Q213" s="1397"/>
      <c r="R213" s="1397"/>
      <c r="S213" s="1397"/>
      <c r="T213" s="1397"/>
      <c r="U213" s="1397"/>
      <c r="V213" s="1397"/>
      <c r="W213" s="1397"/>
      <c r="X213" s="1397"/>
      <c r="Y213" s="1397"/>
      <c r="Z213" s="1397"/>
      <c r="AA213" s="1397"/>
      <c r="AB213" s="1397"/>
      <c r="AC213" s="1397"/>
      <c r="AD213" s="1397"/>
      <c r="AE213" s="1397"/>
      <c r="AF213" s="1397"/>
      <c r="AG213" s="1397"/>
      <c r="AI213" s="15"/>
      <c r="AJ213" s="15"/>
      <c r="AK213" s="15"/>
      <c r="AL213" s="15"/>
      <c r="AM213" s="15"/>
      <c r="AN213" s="15"/>
      <c r="AO213" s="15"/>
      <c r="AP213" s="15"/>
      <c r="AQ213" s="15"/>
    </row>
    <row r="214" spans="1:43" s="537" customFormat="1" x14ac:dyDescent="0.2">
      <c r="A214" s="551"/>
      <c r="D214" s="1397"/>
      <c r="E214" s="1397"/>
      <c r="F214" s="1397"/>
      <c r="G214" s="1397"/>
      <c r="H214" s="1397"/>
      <c r="I214" s="1397"/>
      <c r="J214" s="1397"/>
      <c r="K214" s="1397"/>
      <c r="L214" s="1397"/>
      <c r="M214" s="1397"/>
      <c r="N214" s="1397"/>
      <c r="O214" s="1397"/>
      <c r="P214" s="1397"/>
      <c r="Q214" s="1397"/>
      <c r="R214" s="1397"/>
      <c r="S214" s="1397"/>
      <c r="T214" s="1397"/>
      <c r="U214" s="1397"/>
      <c r="V214" s="1397"/>
      <c r="W214" s="1397"/>
      <c r="X214" s="1397"/>
      <c r="Y214" s="1397"/>
      <c r="Z214" s="1397"/>
      <c r="AA214" s="1397"/>
      <c r="AB214" s="1397"/>
      <c r="AC214" s="1397"/>
      <c r="AD214" s="1397"/>
      <c r="AE214" s="1397"/>
      <c r="AF214" s="1397"/>
      <c r="AG214" s="1397"/>
      <c r="AI214" s="15"/>
      <c r="AJ214" s="15"/>
      <c r="AK214" s="15"/>
      <c r="AL214" s="15"/>
      <c r="AM214" s="15"/>
      <c r="AN214" s="15"/>
      <c r="AO214" s="15"/>
      <c r="AP214" s="15"/>
      <c r="AQ214" s="15"/>
    </row>
    <row r="215" spans="1:43" s="537" customFormat="1" x14ac:dyDescent="0.2">
      <c r="A215" s="551"/>
      <c r="AI215" s="15"/>
      <c r="AJ215" s="15"/>
      <c r="AK215" s="15"/>
      <c r="AL215" s="15"/>
      <c r="AM215" s="15"/>
      <c r="AN215" s="15"/>
      <c r="AO215" s="15"/>
      <c r="AP215" s="15"/>
      <c r="AQ215" s="15"/>
    </row>
    <row r="216" spans="1:43" s="537" customFormat="1" x14ac:dyDescent="0.2">
      <c r="A216" s="551"/>
      <c r="D216" s="536" t="s">
        <v>1250</v>
      </c>
      <c r="AI216" s="15"/>
      <c r="AJ216" s="15"/>
      <c r="AK216" s="15"/>
      <c r="AL216" s="15"/>
      <c r="AM216" s="15"/>
      <c r="AN216" s="15"/>
      <c r="AO216" s="15"/>
      <c r="AP216" s="15"/>
      <c r="AQ216" s="15"/>
    </row>
    <row r="217" spans="1:43" s="537" customFormat="1" x14ac:dyDescent="0.2">
      <c r="A217" s="551"/>
      <c r="AI217" s="15"/>
      <c r="AJ217" s="15"/>
      <c r="AK217" s="15"/>
      <c r="AL217" s="15"/>
      <c r="AM217" s="15"/>
      <c r="AN217" s="15"/>
      <c r="AO217" s="15"/>
      <c r="AP217" s="15"/>
      <c r="AQ217" s="15"/>
    </row>
    <row r="218" spans="1:43" s="537" customFormat="1" x14ac:dyDescent="0.2">
      <c r="A218" s="551"/>
      <c r="D218" s="1218" t="s">
        <v>1719</v>
      </c>
      <c r="E218" s="1397"/>
      <c r="F218" s="1397"/>
      <c r="G218" s="1397"/>
      <c r="H218" s="1397"/>
      <c r="I218" s="1397"/>
      <c r="J218" s="1397"/>
      <c r="K218" s="1397"/>
      <c r="L218" s="1397"/>
      <c r="M218" s="1397"/>
      <c r="N218" s="1397"/>
      <c r="O218" s="1397"/>
      <c r="P218" s="1397"/>
      <c r="Q218" s="1397"/>
      <c r="R218" s="1397"/>
      <c r="S218" s="1397"/>
      <c r="T218" s="1397"/>
      <c r="U218" s="1397"/>
      <c r="V218" s="1397"/>
      <c r="W218" s="1397"/>
      <c r="X218" s="1397"/>
      <c r="Y218" s="1397"/>
      <c r="Z218" s="1397"/>
      <c r="AA218" s="1397"/>
      <c r="AB218" s="1397"/>
      <c r="AC218" s="1397"/>
      <c r="AD218" s="1397"/>
      <c r="AE218" s="1397"/>
      <c r="AF218" s="1397"/>
      <c r="AG218" s="1397"/>
      <c r="AI218" s="15"/>
      <c r="AJ218" s="15"/>
      <c r="AK218" s="15"/>
      <c r="AL218" s="15"/>
      <c r="AM218" s="15"/>
      <c r="AN218" s="15"/>
      <c r="AO218" s="15"/>
      <c r="AP218" s="15"/>
      <c r="AQ218" s="15"/>
    </row>
    <row r="219" spans="1:43" s="537" customFormat="1" x14ac:dyDescent="0.2">
      <c r="A219" s="551"/>
      <c r="D219" s="1397"/>
      <c r="E219" s="1397"/>
      <c r="F219" s="1397"/>
      <c r="G219" s="1397"/>
      <c r="H219" s="1397"/>
      <c r="I219" s="1397"/>
      <c r="J219" s="1397"/>
      <c r="K219" s="1397"/>
      <c r="L219" s="1397"/>
      <c r="M219" s="1397"/>
      <c r="N219" s="1397"/>
      <c r="O219" s="1397"/>
      <c r="P219" s="1397"/>
      <c r="Q219" s="1397"/>
      <c r="R219" s="1397"/>
      <c r="S219" s="1397"/>
      <c r="T219" s="1397"/>
      <c r="U219" s="1397"/>
      <c r="V219" s="1397"/>
      <c r="W219" s="1397"/>
      <c r="X219" s="1397"/>
      <c r="Y219" s="1397"/>
      <c r="Z219" s="1397"/>
      <c r="AA219" s="1397"/>
      <c r="AB219" s="1397"/>
      <c r="AC219" s="1397"/>
      <c r="AD219" s="1397"/>
      <c r="AE219" s="1397"/>
      <c r="AF219" s="1397"/>
      <c r="AG219" s="1397"/>
      <c r="AI219" s="15"/>
      <c r="AJ219" s="15"/>
      <c r="AK219" s="15"/>
      <c r="AL219" s="15"/>
      <c r="AM219" s="15"/>
      <c r="AN219" s="15"/>
      <c r="AO219" s="15"/>
      <c r="AP219" s="15"/>
      <c r="AQ219" s="15"/>
    </row>
    <row r="220" spans="1:43" s="537" customFormat="1" x14ac:dyDescent="0.2">
      <c r="A220" s="551"/>
      <c r="D220" s="1397"/>
      <c r="E220" s="1397"/>
      <c r="F220" s="1397"/>
      <c r="G220" s="1397"/>
      <c r="H220" s="1397"/>
      <c r="I220" s="1397"/>
      <c r="J220" s="1397"/>
      <c r="K220" s="1397"/>
      <c r="L220" s="1397"/>
      <c r="M220" s="1397"/>
      <c r="N220" s="1397"/>
      <c r="O220" s="1397"/>
      <c r="P220" s="1397"/>
      <c r="Q220" s="1397"/>
      <c r="R220" s="1397"/>
      <c r="S220" s="1397"/>
      <c r="T220" s="1397"/>
      <c r="U220" s="1397"/>
      <c r="V220" s="1397"/>
      <c r="W220" s="1397"/>
      <c r="X220" s="1397"/>
      <c r="Y220" s="1397"/>
      <c r="Z220" s="1397"/>
      <c r="AA220" s="1397"/>
      <c r="AB220" s="1397"/>
      <c r="AC220" s="1397"/>
      <c r="AD220" s="1397"/>
      <c r="AE220" s="1397"/>
      <c r="AF220" s="1397"/>
      <c r="AG220" s="1397"/>
      <c r="AI220" s="15"/>
      <c r="AJ220" s="15"/>
      <c r="AK220" s="15"/>
      <c r="AL220" s="15"/>
      <c r="AM220" s="15"/>
      <c r="AN220" s="15"/>
      <c r="AO220" s="15"/>
      <c r="AP220" s="15"/>
      <c r="AQ220" s="15"/>
    </row>
    <row r="221" spans="1:43" s="537" customFormat="1" x14ac:dyDescent="0.2">
      <c r="A221" s="551"/>
      <c r="AI221" s="15"/>
      <c r="AJ221" s="15"/>
      <c r="AK221" s="15"/>
      <c r="AL221" s="15"/>
      <c r="AM221" s="15"/>
      <c r="AN221" s="15"/>
      <c r="AO221" s="15"/>
      <c r="AP221" s="15"/>
      <c r="AQ221" s="15"/>
    </row>
    <row r="222" spans="1:43" s="537" customFormat="1" x14ac:dyDescent="0.2">
      <c r="A222" s="551"/>
      <c r="D222" s="1397" t="s">
        <v>1251</v>
      </c>
      <c r="E222" s="1397"/>
      <c r="F222" s="1397"/>
      <c r="G222" s="1397"/>
      <c r="H222" s="1397"/>
      <c r="I222" s="1397"/>
      <c r="J222" s="1397"/>
      <c r="K222" s="1397"/>
      <c r="L222" s="1397"/>
      <c r="M222" s="1397"/>
      <c r="N222" s="1397"/>
      <c r="O222" s="1397"/>
      <c r="P222" s="1397"/>
      <c r="Q222" s="1397"/>
      <c r="R222" s="1397"/>
      <c r="S222" s="1397"/>
      <c r="T222" s="1397"/>
      <c r="U222" s="1397"/>
      <c r="V222" s="1397"/>
      <c r="W222" s="1397"/>
      <c r="X222" s="1397"/>
      <c r="Y222" s="1397"/>
      <c r="Z222" s="1397"/>
      <c r="AA222" s="1397"/>
      <c r="AB222" s="1397"/>
      <c r="AC222" s="1397"/>
      <c r="AD222" s="1397"/>
      <c r="AE222" s="1397"/>
      <c r="AF222" s="1397"/>
      <c r="AG222" s="1397"/>
      <c r="AI222" s="15"/>
      <c r="AJ222" s="15"/>
      <c r="AK222" s="15"/>
      <c r="AL222" s="15"/>
      <c r="AM222" s="15"/>
      <c r="AN222" s="15"/>
      <c r="AO222" s="15"/>
      <c r="AP222" s="15"/>
      <c r="AQ222" s="15"/>
    </row>
    <row r="223" spans="1:43" s="537" customFormat="1" x14ac:dyDescent="0.2">
      <c r="A223" s="551"/>
      <c r="D223" s="1397"/>
      <c r="E223" s="1397"/>
      <c r="F223" s="1397"/>
      <c r="G223" s="1397"/>
      <c r="H223" s="1397"/>
      <c r="I223" s="1397"/>
      <c r="J223" s="1397"/>
      <c r="K223" s="1397"/>
      <c r="L223" s="1397"/>
      <c r="M223" s="1397"/>
      <c r="N223" s="1397"/>
      <c r="O223" s="1397"/>
      <c r="P223" s="1397"/>
      <c r="Q223" s="1397"/>
      <c r="R223" s="1397"/>
      <c r="S223" s="1397"/>
      <c r="T223" s="1397"/>
      <c r="U223" s="1397"/>
      <c r="V223" s="1397"/>
      <c r="W223" s="1397"/>
      <c r="X223" s="1397"/>
      <c r="Y223" s="1397"/>
      <c r="Z223" s="1397"/>
      <c r="AA223" s="1397"/>
      <c r="AB223" s="1397"/>
      <c r="AC223" s="1397"/>
      <c r="AD223" s="1397"/>
      <c r="AE223" s="1397"/>
      <c r="AF223" s="1397"/>
      <c r="AG223" s="1397"/>
      <c r="AI223" s="15"/>
      <c r="AJ223" s="15"/>
      <c r="AK223" s="15"/>
      <c r="AL223" s="15"/>
      <c r="AM223" s="15"/>
      <c r="AN223" s="15"/>
      <c r="AO223" s="15"/>
      <c r="AP223" s="15"/>
      <c r="AQ223" s="15"/>
    </row>
    <row r="224" spans="1:43" s="537" customFormat="1" x14ac:dyDescent="0.2">
      <c r="A224" s="551"/>
      <c r="AI224" s="15"/>
      <c r="AJ224" s="15"/>
      <c r="AK224" s="15"/>
      <c r="AL224" s="15"/>
      <c r="AM224" s="15"/>
      <c r="AN224" s="15"/>
      <c r="AO224" s="15"/>
      <c r="AP224" s="15"/>
      <c r="AQ224" s="15"/>
    </row>
    <row r="225" spans="1:43" s="537" customFormat="1" x14ac:dyDescent="0.2">
      <c r="A225" s="551"/>
      <c r="D225" s="536" t="s">
        <v>1252</v>
      </c>
      <c r="AI225" s="15"/>
      <c r="AJ225" s="15"/>
      <c r="AK225" s="15"/>
      <c r="AL225" s="15"/>
      <c r="AM225" s="15"/>
      <c r="AN225" s="15"/>
      <c r="AO225" s="15"/>
      <c r="AP225" s="15"/>
      <c r="AQ225" s="15"/>
    </row>
    <row r="226" spans="1:43" s="537" customFormat="1" x14ac:dyDescent="0.2">
      <c r="A226" s="551"/>
      <c r="AI226" s="15"/>
      <c r="AJ226" s="15"/>
      <c r="AK226" s="15"/>
      <c r="AL226" s="15"/>
      <c r="AM226" s="15"/>
      <c r="AN226" s="15"/>
      <c r="AO226" s="15"/>
      <c r="AP226" s="15"/>
      <c r="AQ226" s="15"/>
    </row>
    <row r="227" spans="1:43" s="537" customFormat="1" x14ac:dyDescent="0.2">
      <c r="A227" s="551"/>
      <c r="D227" s="1397" t="s">
        <v>1253</v>
      </c>
      <c r="E227" s="1397"/>
      <c r="F227" s="1397"/>
      <c r="G227" s="1397"/>
      <c r="H227" s="1397"/>
      <c r="I227" s="1397"/>
      <c r="J227" s="1397"/>
      <c r="K227" s="1397"/>
      <c r="L227" s="1397"/>
      <c r="M227" s="1397"/>
      <c r="N227" s="1397"/>
      <c r="O227" s="1397"/>
      <c r="P227" s="1397"/>
      <c r="Q227" s="1397"/>
      <c r="R227" s="1397"/>
      <c r="S227" s="1397"/>
      <c r="T227" s="1397"/>
      <c r="U227" s="1397"/>
      <c r="V227" s="1397"/>
      <c r="W227" s="1397"/>
      <c r="X227" s="1397"/>
      <c r="Y227" s="1397"/>
      <c r="Z227" s="1397"/>
      <c r="AA227" s="1397"/>
      <c r="AB227" s="1397"/>
      <c r="AC227" s="1397"/>
      <c r="AD227" s="1397"/>
      <c r="AE227" s="1397"/>
      <c r="AF227" s="1397"/>
      <c r="AG227" s="1397"/>
      <c r="AI227" s="15"/>
      <c r="AJ227" s="15"/>
      <c r="AK227" s="15"/>
      <c r="AL227" s="15"/>
      <c r="AM227" s="15"/>
      <c r="AN227" s="15"/>
      <c r="AO227" s="15"/>
      <c r="AP227" s="15"/>
      <c r="AQ227" s="15"/>
    </row>
    <row r="228" spans="1:43" s="537" customFormat="1" x14ac:dyDescent="0.2">
      <c r="A228" s="551"/>
      <c r="D228" s="1397"/>
      <c r="E228" s="1397"/>
      <c r="F228" s="1397"/>
      <c r="G228" s="1397"/>
      <c r="H228" s="1397"/>
      <c r="I228" s="1397"/>
      <c r="J228" s="1397"/>
      <c r="K228" s="1397"/>
      <c r="L228" s="1397"/>
      <c r="M228" s="1397"/>
      <c r="N228" s="1397"/>
      <c r="O228" s="1397"/>
      <c r="P228" s="1397"/>
      <c r="Q228" s="1397"/>
      <c r="R228" s="1397"/>
      <c r="S228" s="1397"/>
      <c r="T228" s="1397"/>
      <c r="U228" s="1397"/>
      <c r="V228" s="1397"/>
      <c r="W228" s="1397"/>
      <c r="X228" s="1397"/>
      <c r="Y228" s="1397"/>
      <c r="Z228" s="1397"/>
      <c r="AA228" s="1397"/>
      <c r="AB228" s="1397"/>
      <c r="AC228" s="1397"/>
      <c r="AD228" s="1397"/>
      <c r="AE228" s="1397"/>
      <c r="AF228" s="1397"/>
      <c r="AG228" s="1397"/>
      <c r="AI228" s="15"/>
      <c r="AJ228" s="15"/>
      <c r="AK228" s="15"/>
      <c r="AL228" s="15"/>
      <c r="AM228" s="15"/>
      <c r="AN228" s="15"/>
      <c r="AO228" s="15"/>
      <c r="AP228" s="15"/>
      <c r="AQ228" s="15"/>
    </row>
    <row r="229" spans="1:43" s="537" customFormat="1" x14ac:dyDescent="0.2">
      <c r="A229" s="551"/>
      <c r="AI229" s="15"/>
      <c r="AJ229" s="15"/>
      <c r="AK229" s="15"/>
      <c r="AL229" s="15"/>
      <c r="AM229" s="15"/>
      <c r="AN229" s="15"/>
      <c r="AO229" s="15"/>
      <c r="AP229" s="15"/>
      <c r="AQ229" s="15"/>
    </row>
    <row r="230" spans="1:43" s="537" customFormat="1" x14ac:dyDescent="0.2">
      <c r="A230" s="551"/>
      <c r="D230" s="536" t="s">
        <v>1254</v>
      </c>
      <c r="AI230" s="15"/>
      <c r="AJ230" s="15"/>
      <c r="AK230" s="15"/>
      <c r="AL230" s="15"/>
      <c r="AM230" s="15"/>
      <c r="AN230" s="15"/>
      <c r="AO230" s="15"/>
      <c r="AP230" s="15"/>
      <c r="AQ230" s="15"/>
    </row>
    <row r="231" spans="1:43" s="537" customFormat="1" x14ac:dyDescent="0.2">
      <c r="A231" s="551"/>
      <c r="AI231" s="15"/>
      <c r="AJ231" s="15"/>
      <c r="AK231" s="15"/>
      <c r="AL231" s="15"/>
      <c r="AM231" s="15"/>
      <c r="AN231" s="15"/>
      <c r="AO231" s="15"/>
      <c r="AP231" s="15"/>
      <c r="AQ231" s="15"/>
    </row>
    <row r="232" spans="1:43" s="537" customFormat="1" x14ac:dyDescent="0.2">
      <c r="A232" s="551"/>
      <c r="D232" s="1397" t="s">
        <v>1255</v>
      </c>
      <c r="E232" s="1397"/>
      <c r="F232" s="1397"/>
      <c r="G232" s="1397"/>
      <c r="H232" s="1397"/>
      <c r="I232" s="1397"/>
      <c r="J232" s="1397"/>
      <c r="K232" s="1397"/>
      <c r="L232" s="1397"/>
      <c r="M232" s="1397"/>
      <c r="N232" s="1397"/>
      <c r="O232" s="1397"/>
      <c r="P232" s="1397"/>
      <c r="Q232" s="1397"/>
      <c r="R232" s="1397"/>
      <c r="S232" s="1397"/>
      <c r="T232" s="1397"/>
      <c r="U232" s="1397"/>
      <c r="V232" s="1397"/>
      <c r="W232" s="1397"/>
      <c r="X232" s="1397"/>
      <c r="Y232" s="1397"/>
      <c r="Z232" s="1397"/>
      <c r="AA232" s="1397"/>
      <c r="AB232" s="1397"/>
      <c r="AC232" s="1397"/>
      <c r="AD232" s="1397"/>
      <c r="AE232" s="1397"/>
      <c r="AF232" s="1397"/>
      <c r="AG232" s="1397"/>
      <c r="AI232" s="15"/>
      <c r="AJ232" s="15"/>
      <c r="AK232" s="15"/>
      <c r="AL232" s="15"/>
      <c r="AM232" s="15"/>
      <c r="AN232" s="15"/>
      <c r="AO232" s="15"/>
      <c r="AP232" s="15"/>
      <c r="AQ232" s="15"/>
    </row>
    <row r="233" spans="1:43" s="537" customFormat="1" x14ac:dyDescent="0.2">
      <c r="A233" s="551"/>
      <c r="D233" s="1397"/>
      <c r="E233" s="1397"/>
      <c r="F233" s="1397"/>
      <c r="G233" s="1397"/>
      <c r="H233" s="1397"/>
      <c r="I233" s="1397"/>
      <c r="J233" s="1397"/>
      <c r="K233" s="1397"/>
      <c r="L233" s="1397"/>
      <c r="M233" s="1397"/>
      <c r="N233" s="1397"/>
      <c r="O233" s="1397"/>
      <c r="P233" s="1397"/>
      <c r="Q233" s="1397"/>
      <c r="R233" s="1397"/>
      <c r="S233" s="1397"/>
      <c r="T233" s="1397"/>
      <c r="U233" s="1397"/>
      <c r="V233" s="1397"/>
      <c r="W233" s="1397"/>
      <c r="X233" s="1397"/>
      <c r="Y233" s="1397"/>
      <c r="Z233" s="1397"/>
      <c r="AA233" s="1397"/>
      <c r="AB233" s="1397"/>
      <c r="AC233" s="1397"/>
      <c r="AD233" s="1397"/>
      <c r="AE233" s="1397"/>
      <c r="AF233" s="1397"/>
      <c r="AG233" s="1397"/>
      <c r="AI233" s="15"/>
      <c r="AJ233" s="15"/>
      <c r="AK233" s="15"/>
      <c r="AL233" s="15"/>
      <c r="AM233" s="15"/>
      <c r="AN233" s="15"/>
      <c r="AO233" s="15"/>
      <c r="AP233" s="15"/>
      <c r="AQ233" s="15"/>
    </row>
    <row r="234" spans="1:43" s="537" customFormat="1" x14ac:dyDescent="0.2">
      <c r="A234" s="551"/>
      <c r="AI234" s="15"/>
      <c r="AJ234" s="15"/>
      <c r="AK234" s="15"/>
      <c r="AL234" s="15"/>
      <c r="AM234" s="15"/>
      <c r="AN234" s="15"/>
      <c r="AO234" s="15"/>
      <c r="AP234" s="15"/>
      <c r="AQ234" s="15"/>
    </row>
    <row r="235" spans="1:43" s="537" customFormat="1" x14ac:dyDescent="0.2">
      <c r="A235" s="551"/>
      <c r="D235" s="1397" t="s">
        <v>1256</v>
      </c>
      <c r="E235" s="1397"/>
      <c r="F235" s="1397"/>
      <c r="G235" s="1397"/>
      <c r="H235" s="1397"/>
      <c r="I235" s="1397"/>
      <c r="J235" s="1397"/>
      <c r="K235" s="1397"/>
      <c r="L235" s="1397"/>
      <c r="M235" s="1397"/>
      <c r="N235" s="1397"/>
      <c r="O235" s="1397"/>
      <c r="P235" s="1397"/>
      <c r="Q235" s="1397"/>
      <c r="R235" s="1397"/>
      <c r="S235" s="1397"/>
      <c r="T235" s="1397"/>
      <c r="U235" s="1397"/>
      <c r="V235" s="1397"/>
      <c r="W235" s="1397"/>
      <c r="X235" s="1397"/>
      <c r="Y235" s="1397"/>
      <c r="Z235" s="1397"/>
      <c r="AA235" s="1397"/>
      <c r="AB235" s="1397"/>
      <c r="AC235" s="1397"/>
      <c r="AD235" s="1397"/>
      <c r="AE235" s="1397"/>
      <c r="AF235" s="1397"/>
      <c r="AG235" s="1397"/>
      <c r="AI235" s="15"/>
      <c r="AJ235" s="15"/>
      <c r="AK235" s="15"/>
      <c r="AL235" s="15"/>
      <c r="AM235" s="15"/>
      <c r="AN235" s="15"/>
      <c r="AO235" s="15"/>
      <c r="AP235" s="15"/>
      <c r="AQ235" s="15"/>
    </row>
    <row r="236" spans="1:43" s="537" customFormat="1" x14ac:dyDescent="0.2">
      <c r="A236" s="551"/>
      <c r="D236" s="1397"/>
      <c r="E236" s="1397"/>
      <c r="F236" s="1397"/>
      <c r="G236" s="1397"/>
      <c r="H236" s="1397"/>
      <c r="I236" s="1397"/>
      <c r="J236" s="1397"/>
      <c r="K236" s="1397"/>
      <c r="L236" s="1397"/>
      <c r="M236" s="1397"/>
      <c r="N236" s="1397"/>
      <c r="O236" s="1397"/>
      <c r="P236" s="1397"/>
      <c r="Q236" s="1397"/>
      <c r="R236" s="1397"/>
      <c r="S236" s="1397"/>
      <c r="T236" s="1397"/>
      <c r="U236" s="1397"/>
      <c r="V236" s="1397"/>
      <c r="W236" s="1397"/>
      <c r="X236" s="1397"/>
      <c r="Y236" s="1397"/>
      <c r="Z236" s="1397"/>
      <c r="AA236" s="1397"/>
      <c r="AB236" s="1397"/>
      <c r="AC236" s="1397"/>
      <c r="AD236" s="1397"/>
      <c r="AE236" s="1397"/>
      <c r="AF236" s="1397"/>
      <c r="AG236" s="1397"/>
      <c r="AI236" s="15"/>
      <c r="AJ236" s="15"/>
      <c r="AK236" s="15"/>
      <c r="AL236" s="15"/>
      <c r="AM236" s="15"/>
      <c r="AN236" s="15"/>
      <c r="AO236" s="15"/>
      <c r="AP236" s="15"/>
      <c r="AQ236" s="15"/>
    </row>
    <row r="237" spans="1:43" s="537" customFormat="1" x14ac:dyDescent="0.2">
      <c r="A237" s="551"/>
      <c r="AI237" s="15"/>
      <c r="AJ237" s="15"/>
      <c r="AK237" s="15"/>
      <c r="AL237" s="15"/>
      <c r="AM237" s="15"/>
      <c r="AN237" s="15"/>
      <c r="AO237" s="15"/>
      <c r="AP237" s="15"/>
      <c r="AQ237" s="15"/>
    </row>
    <row r="238" spans="1:43" s="537" customFormat="1" x14ac:dyDescent="0.2">
      <c r="A238" s="551"/>
      <c r="D238" s="536" t="s">
        <v>1257</v>
      </c>
      <c r="AI238" s="15"/>
      <c r="AJ238" s="15"/>
      <c r="AK238" s="15"/>
      <c r="AL238" s="15"/>
      <c r="AM238" s="15"/>
      <c r="AN238" s="15"/>
      <c r="AO238" s="15"/>
      <c r="AP238" s="15"/>
      <c r="AQ238" s="15"/>
    </row>
    <row r="239" spans="1:43" s="537" customFormat="1" x14ac:dyDescent="0.2">
      <c r="A239" s="551"/>
      <c r="AI239" s="15"/>
      <c r="AJ239" s="15"/>
      <c r="AK239" s="15"/>
      <c r="AL239" s="15"/>
      <c r="AM239" s="15"/>
      <c r="AN239" s="15"/>
      <c r="AO239" s="15"/>
      <c r="AP239" s="15"/>
      <c r="AQ239" s="15"/>
    </row>
    <row r="240" spans="1:43" s="537" customFormat="1" x14ac:dyDescent="0.2">
      <c r="A240" s="551"/>
      <c r="D240" s="1397" t="s">
        <v>1258</v>
      </c>
      <c r="E240" s="1397"/>
      <c r="F240" s="1397"/>
      <c r="G240" s="1397"/>
      <c r="H240" s="1397"/>
      <c r="I240" s="1397"/>
      <c r="J240" s="1397"/>
      <c r="K240" s="1397"/>
      <c r="L240" s="1397"/>
      <c r="M240" s="1397"/>
      <c r="N240" s="1397"/>
      <c r="O240" s="1397"/>
      <c r="P240" s="1397"/>
      <c r="Q240" s="1397"/>
      <c r="R240" s="1397"/>
      <c r="S240" s="1397"/>
      <c r="T240" s="1397"/>
      <c r="U240" s="1397"/>
      <c r="V240" s="1397"/>
      <c r="W240" s="1397"/>
      <c r="X240" s="1397"/>
      <c r="Y240" s="1397"/>
      <c r="Z240" s="1397"/>
      <c r="AA240" s="1397"/>
      <c r="AB240" s="1397"/>
      <c r="AC240" s="1397"/>
      <c r="AD240" s="1397"/>
      <c r="AE240" s="1397"/>
      <c r="AF240" s="1397"/>
      <c r="AG240" s="1397"/>
      <c r="AI240" s="15"/>
      <c r="AJ240" s="15"/>
      <c r="AK240" s="15"/>
      <c r="AL240" s="15"/>
      <c r="AM240" s="15"/>
      <c r="AN240" s="15"/>
      <c r="AO240" s="15"/>
      <c r="AP240" s="15"/>
      <c r="AQ240" s="15"/>
    </row>
    <row r="241" spans="1:43" s="537" customFormat="1" x14ac:dyDescent="0.2">
      <c r="A241" s="551"/>
      <c r="D241" s="1397"/>
      <c r="E241" s="1397"/>
      <c r="F241" s="1397"/>
      <c r="G241" s="1397"/>
      <c r="H241" s="1397"/>
      <c r="I241" s="1397"/>
      <c r="J241" s="1397"/>
      <c r="K241" s="1397"/>
      <c r="L241" s="1397"/>
      <c r="M241" s="1397"/>
      <c r="N241" s="1397"/>
      <c r="O241" s="1397"/>
      <c r="P241" s="1397"/>
      <c r="Q241" s="1397"/>
      <c r="R241" s="1397"/>
      <c r="S241" s="1397"/>
      <c r="T241" s="1397"/>
      <c r="U241" s="1397"/>
      <c r="V241" s="1397"/>
      <c r="W241" s="1397"/>
      <c r="X241" s="1397"/>
      <c r="Y241" s="1397"/>
      <c r="Z241" s="1397"/>
      <c r="AA241" s="1397"/>
      <c r="AB241" s="1397"/>
      <c r="AC241" s="1397"/>
      <c r="AD241" s="1397"/>
      <c r="AE241" s="1397"/>
      <c r="AF241" s="1397"/>
      <c r="AG241" s="1397"/>
      <c r="AI241" s="15"/>
      <c r="AJ241" s="15"/>
      <c r="AK241" s="15"/>
      <c r="AL241" s="15"/>
      <c r="AM241" s="15"/>
      <c r="AN241" s="15"/>
      <c r="AO241" s="15"/>
      <c r="AP241" s="15"/>
      <c r="AQ241" s="15"/>
    </row>
    <row r="242" spans="1:43" s="537" customFormat="1" x14ac:dyDescent="0.2">
      <c r="A242" s="551"/>
      <c r="AI242" s="15"/>
      <c r="AJ242" s="15"/>
      <c r="AK242" s="15"/>
      <c r="AL242" s="15"/>
      <c r="AM242" s="15"/>
      <c r="AN242" s="15"/>
      <c r="AO242" s="15"/>
      <c r="AP242" s="15"/>
      <c r="AQ242" s="15"/>
    </row>
    <row r="243" spans="1:43" s="537" customFormat="1" x14ac:dyDescent="0.2">
      <c r="A243" s="551"/>
      <c r="D243" s="1397" t="s">
        <v>1259</v>
      </c>
      <c r="E243" s="1397"/>
      <c r="F243" s="1397"/>
      <c r="G243" s="1397"/>
      <c r="H243" s="1397"/>
      <c r="I243" s="1397"/>
      <c r="J243" s="1397"/>
      <c r="K243" s="1397"/>
      <c r="L243" s="1397"/>
      <c r="M243" s="1397"/>
      <c r="N243" s="1397"/>
      <c r="O243" s="1397"/>
      <c r="P243" s="1397"/>
      <c r="Q243" s="1397"/>
      <c r="R243" s="1397"/>
      <c r="S243" s="1397"/>
      <c r="T243" s="1397"/>
      <c r="U243" s="1397"/>
      <c r="V243" s="1397"/>
      <c r="W243" s="1397"/>
      <c r="X243" s="1397"/>
      <c r="Y243" s="1397"/>
      <c r="Z243" s="1397"/>
      <c r="AA243" s="1397"/>
      <c r="AB243" s="1397"/>
      <c r="AC243" s="1397"/>
      <c r="AD243" s="1397"/>
      <c r="AE243" s="1397"/>
      <c r="AF243" s="1397"/>
      <c r="AG243" s="1397"/>
      <c r="AI243" s="15"/>
      <c r="AJ243" s="15"/>
      <c r="AK243" s="15"/>
      <c r="AL243" s="15"/>
      <c r="AM243" s="15"/>
      <c r="AN243" s="15"/>
      <c r="AO243" s="15"/>
      <c r="AP243" s="15"/>
      <c r="AQ243" s="15"/>
    </row>
    <row r="244" spans="1:43" s="537" customFormat="1" x14ac:dyDescent="0.2">
      <c r="A244" s="551"/>
      <c r="D244" s="1397"/>
      <c r="E244" s="1397"/>
      <c r="F244" s="1397"/>
      <c r="G244" s="1397"/>
      <c r="H244" s="1397"/>
      <c r="I244" s="1397"/>
      <c r="J244" s="1397"/>
      <c r="K244" s="1397"/>
      <c r="L244" s="1397"/>
      <c r="M244" s="1397"/>
      <c r="N244" s="1397"/>
      <c r="O244" s="1397"/>
      <c r="P244" s="1397"/>
      <c r="Q244" s="1397"/>
      <c r="R244" s="1397"/>
      <c r="S244" s="1397"/>
      <c r="T244" s="1397"/>
      <c r="U244" s="1397"/>
      <c r="V244" s="1397"/>
      <c r="W244" s="1397"/>
      <c r="X244" s="1397"/>
      <c r="Y244" s="1397"/>
      <c r="Z244" s="1397"/>
      <c r="AA244" s="1397"/>
      <c r="AB244" s="1397"/>
      <c r="AC244" s="1397"/>
      <c r="AD244" s="1397"/>
      <c r="AE244" s="1397"/>
      <c r="AF244" s="1397"/>
      <c r="AG244" s="1397"/>
      <c r="AI244" s="15"/>
      <c r="AJ244" s="15"/>
      <c r="AK244" s="15"/>
      <c r="AL244" s="15"/>
      <c r="AM244" s="15"/>
      <c r="AN244" s="15"/>
      <c r="AO244" s="15"/>
      <c r="AP244" s="15"/>
      <c r="AQ244" s="15"/>
    </row>
    <row r="245" spans="1:43" s="537" customFormat="1" x14ac:dyDescent="0.2">
      <c r="A245" s="551"/>
      <c r="AI245" s="15"/>
      <c r="AJ245" s="15"/>
      <c r="AK245" s="15"/>
      <c r="AL245" s="15"/>
      <c r="AM245" s="15"/>
      <c r="AN245" s="15"/>
      <c r="AO245" s="15"/>
      <c r="AP245" s="15"/>
      <c r="AQ245" s="15"/>
    </row>
    <row r="246" spans="1:43" s="537" customFormat="1" x14ac:dyDescent="0.2">
      <c r="A246" s="551"/>
      <c r="D246" s="536" t="s">
        <v>1260</v>
      </c>
      <c r="AI246" s="15"/>
      <c r="AJ246" s="15"/>
      <c r="AK246" s="15"/>
      <c r="AL246" s="15"/>
      <c r="AM246" s="15"/>
      <c r="AN246" s="15"/>
      <c r="AO246" s="15"/>
      <c r="AP246" s="15"/>
      <c r="AQ246" s="15"/>
    </row>
    <row r="247" spans="1:43" s="537" customFormat="1" x14ac:dyDescent="0.2">
      <c r="A247" s="551"/>
      <c r="AI247" s="15"/>
      <c r="AJ247" s="15"/>
      <c r="AK247" s="15"/>
      <c r="AL247" s="15"/>
      <c r="AM247" s="15"/>
      <c r="AN247" s="15"/>
      <c r="AO247" s="15"/>
      <c r="AP247" s="15"/>
      <c r="AQ247" s="15"/>
    </row>
    <row r="248" spans="1:43" s="537" customFormat="1" x14ac:dyDescent="0.2">
      <c r="A248" s="551"/>
      <c r="D248" s="1397" t="s">
        <v>1261</v>
      </c>
      <c r="E248" s="1397"/>
      <c r="F248" s="1397"/>
      <c r="G248" s="1397"/>
      <c r="H248" s="1397"/>
      <c r="I248" s="1397"/>
      <c r="J248" s="1397"/>
      <c r="K248" s="1397"/>
      <c r="L248" s="1397"/>
      <c r="M248" s="1397"/>
      <c r="N248" s="1397"/>
      <c r="O248" s="1397"/>
      <c r="P248" s="1397"/>
      <c r="Q248" s="1397"/>
      <c r="R248" s="1397"/>
      <c r="S248" s="1397"/>
      <c r="T248" s="1397"/>
      <c r="U248" s="1397"/>
      <c r="V248" s="1397"/>
      <c r="W248" s="1397"/>
      <c r="X248" s="1397"/>
      <c r="Y248" s="1397"/>
      <c r="Z248" s="1397"/>
      <c r="AA248" s="1397"/>
      <c r="AB248" s="1397"/>
      <c r="AC248" s="1397"/>
      <c r="AD248" s="1397"/>
      <c r="AE248" s="1397"/>
      <c r="AF248" s="1397"/>
      <c r="AG248" s="1397"/>
      <c r="AI248" s="15"/>
      <c r="AJ248" s="15"/>
      <c r="AK248" s="15"/>
      <c r="AL248" s="15"/>
      <c r="AM248" s="15"/>
      <c r="AN248" s="15"/>
      <c r="AO248" s="15"/>
      <c r="AP248" s="15"/>
      <c r="AQ248" s="15"/>
    </row>
    <row r="249" spans="1:43" s="537" customFormat="1" x14ac:dyDescent="0.2">
      <c r="A249" s="551"/>
      <c r="D249" s="1397"/>
      <c r="E249" s="1397"/>
      <c r="F249" s="1397"/>
      <c r="G249" s="1397"/>
      <c r="H249" s="1397"/>
      <c r="I249" s="1397"/>
      <c r="J249" s="1397"/>
      <c r="K249" s="1397"/>
      <c r="L249" s="1397"/>
      <c r="M249" s="1397"/>
      <c r="N249" s="1397"/>
      <c r="O249" s="1397"/>
      <c r="P249" s="1397"/>
      <c r="Q249" s="1397"/>
      <c r="R249" s="1397"/>
      <c r="S249" s="1397"/>
      <c r="T249" s="1397"/>
      <c r="U249" s="1397"/>
      <c r="V249" s="1397"/>
      <c r="W249" s="1397"/>
      <c r="X249" s="1397"/>
      <c r="Y249" s="1397"/>
      <c r="Z249" s="1397"/>
      <c r="AA249" s="1397"/>
      <c r="AB249" s="1397"/>
      <c r="AC249" s="1397"/>
      <c r="AD249" s="1397"/>
      <c r="AE249" s="1397"/>
      <c r="AF249" s="1397"/>
      <c r="AG249" s="1397"/>
      <c r="AI249" s="15"/>
      <c r="AJ249" s="15"/>
      <c r="AK249" s="15"/>
      <c r="AL249" s="15"/>
      <c r="AM249" s="15"/>
      <c r="AN249" s="15"/>
      <c r="AO249" s="15"/>
      <c r="AP249" s="15"/>
      <c r="AQ249" s="15"/>
    </row>
    <row r="250" spans="1:43" s="537" customFormat="1" x14ac:dyDescent="0.2">
      <c r="A250" s="551"/>
      <c r="AI250" s="15"/>
      <c r="AJ250" s="15"/>
      <c r="AK250" s="15"/>
      <c r="AL250" s="15"/>
      <c r="AM250" s="15"/>
      <c r="AN250" s="15"/>
      <c r="AO250" s="15"/>
      <c r="AP250" s="15"/>
      <c r="AQ250" s="15"/>
    </row>
    <row r="251" spans="1:43" s="537" customFormat="1" x14ac:dyDescent="0.2">
      <c r="A251" s="551"/>
      <c r="D251" s="536" t="s">
        <v>1262</v>
      </c>
      <c r="AI251" s="15"/>
      <c r="AJ251" s="15"/>
      <c r="AK251" s="15"/>
      <c r="AL251" s="15"/>
      <c r="AM251" s="15"/>
      <c r="AN251" s="15"/>
      <c r="AO251" s="15"/>
      <c r="AP251" s="15"/>
      <c r="AQ251" s="15"/>
    </row>
    <row r="252" spans="1:43" s="537" customFormat="1" x14ac:dyDescent="0.2">
      <c r="A252" s="551"/>
      <c r="AI252" s="15"/>
      <c r="AJ252" s="15"/>
      <c r="AK252" s="15"/>
      <c r="AL252" s="15"/>
      <c r="AM252" s="15"/>
      <c r="AN252" s="15"/>
      <c r="AO252" s="15"/>
      <c r="AP252" s="15"/>
      <c r="AQ252" s="15"/>
    </row>
    <row r="253" spans="1:43" s="537" customFormat="1" x14ac:dyDescent="0.2">
      <c r="A253" s="551"/>
      <c r="D253" s="1397" t="s">
        <v>1263</v>
      </c>
      <c r="E253" s="1397"/>
      <c r="F253" s="1397"/>
      <c r="G253" s="1397"/>
      <c r="H253" s="1397"/>
      <c r="I253" s="1397"/>
      <c r="J253" s="1397"/>
      <c r="K253" s="1397"/>
      <c r="L253" s="1397"/>
      <c r="M253" s="1397"/>
      <c r="N253" s="1397"/>
      <c r="O253" s="1397"/>
      <c r="P253" s="1397"/>
      <c r="Q253" s="1397"/>
      <c r="R253" s="1397"/>
      <c r="S253" s="1397"/>
      <c r="T253" s="1397"/>
      <c r="U253" s="1397"/>
      <c r="V253" s="1397"/>
      <c r="W253" s="1397"/>
      <c r="X253" s="1397"/>
      <c r="Y253" s="1397"/>
      <c r="Z253" s="1397"/>
      <c r="AA253" s="1397"/>
      <c r="AB253" s="1397"/>
      <c r="AC253" s="1397"/>
      <c r="AD253" s="1397"/>
      <c r="AE253" s="1397"/>
      <c r="AF253" s="1397"/>
      <c r="AG253" s="1397"/>
      <c r="AI253" s="15"/>
      <c r="AJ253" s="15"/>
      <c r="AK253" s="15"/>
      <c r="AL253" s="15"/>
      <c r="AM253" s="15"/>
      <c r="AN253" s="15"/>
      <c r="AO253" s="15"/>
      <c r="AP253" s="15"/>
      <c r="AQ253" s="15"/>
    </row>
    <row r="254" spans="1:43" s="537" customFormat="1" x14ac:dyDescent="0.2">
      <c r="A254" s="551"/>
      <c r="D254" s="1397"/>
      <c r="E254" s="1397"/>
      <c r="F254" s="1397"/>
      <c r="G254" s="1397"/>
      <c r="H254" s="1397"/>
      <c r="I254" s="1397"/>
      <c r="J254" s="1397"/>
      <c r="K254" s="1397"/>
      <c r="L254" s="1397"/>
      <c r="M254" s="1397"/>
      <c r="N254" s="1397"/>
      <c r="O254" s="1397"/>
      <c r="P254" s="1397"/>
      <c r="Q254" s="1397"/>
      <c r="R254" s="1397"/>
      <c r="S254" s="1397"/>
      <c r="T254" s="1397"/>
      <c r="U254" s="1397"/>
      <c r="V254" s="1397"/>
      <c r="W254" s="1397"/>
      <c r="X254" s="1397"/>
      <c r="Y254" s="1397"/>
      <c r="Z254" s="1397"/>
      <c r="AA254" s="1397"/>
      <c r="AB254" s="1397"/>
      <c r="AC254" s="1397"/>
      <c r="AD254" s="1397"/>
      <c r="AE254" s="1397"/>
      <c r="AF254" s="1397"/>
      <c r="AG254" s="1397"/>
      <c r="AI254" s="15"/>
      <c r="AJ254" s="15"/>
      <c r="AK254" s="15"/>
      <c r="AL254" s="15"/>
      <c r="AM254" s="15"/>
      <c r="AN254" s="15"/>
      <c r="AO254" s="15"/>
      <c r="AP254" s="15"/>
      <c r="AQ254" s="15"/>
    </row>
    <row r="255" spans="1:43" s="537" customFormat="1" x14ac:dyDescent="0.2">
      <c r="A255" s="551"/>
      <c r="AI255" s="15"/>
      <c r="AJ255" s="15"/>
      <c r="AK255" s="15"/>
      <c r="AL255" s="15"/>
      <c r="AM255" s="15"/>
      <c r="AN255" s="15"/>
      <c r="AO255" s="15"/>
      <c r="AP255" s="15"/>
      <c r="AQ255" s="15"/>
    </row>
    <row r="256" spans="1:43" s="537" customFormat="1" x14ac:dyDescent="0.2">
      <c r="A256" s="551"/>
      <c r="D256" s="1397" t="s">
        <v>1264</v>
      </c>
      <c r="E256" s="1397"/>
      <c r="F256" s="1397"/>
      <c r="G256" s="1397"/>
      <c r="H256" s="1397"/>
      <c r="I256" s="1397"/>
      <c r="J256" s="1397"/>
      <c r="K256" s="1397"/>
      <c r="L256" s="1397"/>
      <c r="M256" s="1397"/>
      <c r="N256" s="1397"/>
      <c r="O256" s="1397"/>
      <c r="P256" s="1397"/>
      <c r="Q256" s="1397"/>
      <c r="R256" s="1397"/>
      <c r="S256" s="1397"/>
      <c r="T256" s="1397"/>
      <c r="U256" s="1397"/>
      <c r="V256" s="1397"/>
      <c r="W256" s="1397"/>
      <c r="X256" s="1397"/>
      <c r="Y256" s="1397"/>
      <c r="Z256" s="1397"/>
      <c r="AA256" s="1397"/>
      <c r="AB256" s="1397"/>
      <c r="AC256" s="1397"/>
      <c r="AD256" s="1397"/>
      <c r="AE256" s="1397"/>
      <c r="AF256" s="1397"/>
      <c r="AG256" s="1397"/>
      <c r="AI256" s="15"/>
      <c r="AJ256" s="15"/>
      <c r="AK256" s="15"/>
      <c r="AL256" s="15"/>
      <c r="AM256" s="15"/>
      <c r="AN256" s="15"/>
      <c r="AO256" s="15"/>
      <c r="AP256" s="15"/>
      <c r="AQ256" s="15"/>
    </row>
    <row r="257" spans="1:43" s="537" customFormat="1" x14ac:dyDescent="0.2">
      <c r="A257" s="551"/>
      <c r="D257" s="1397"/>
      <c r="E257" s="1397"/>
      <c r="F257" s="1397"/>
      <c r="G257" s="1397"/>
      <c r="H257" s="1397"/>
      <c r="I257" s="1397"/>
      <c r="J257" s="1397"/>
      <c r="K257" s="1397"/>
      <c r="L257" s="1397"/>
      <c r="M257" s="1397"/>
      <c r="N257" s="1397"/>
      <c r="O257" s="1397"/>
      <c r="P257" s="1397"/>
      <c r="Q257" s="1397"/>
      <c r="R257" s="1397"/>
      <c r="S257" s="1397"/>
      <c r="T257" s="1397"/>
      <c r="U257" s="1397"/>
      <c r="V257" s="1397"/>
      <c r="W257" s="1397"/>
      <c r="X257" s="1397"/>
      <c r="Y257" s="1397"/>
      <c r="Z257" s="1397"/>
      <c r="AA257" s="1397"/>
      <c r="AB257" s="1397"/>
      <c r="AC257" s="1397"/>
      <c r="AD257" s="1397"/>
      <c r="AE257" s="1397"/>
      <c r="AF257" s="1397"/>
      <c r="AG257" s="1397"/>
      <c r="AI257" s="15"/>
      <c r="AJ257" s="15"/>
      <c r="AK257" s="15"/>
      <c r="AL257" s="15"/>
      <c r="AM257" s="15"/>
      <c r="AN257" s="15"/>
      <c r="AO257" s="15"/>
      <c r="AP257" s="15"/>
      <c r="AQ257" s="15"/>
    </row>
    <row r="258" spans="1:43" s="537" customFormat="1" x14ac:dyDescent="0.2">
      <c r="A258" s="551"/>
      <c r="D258" s="1397"/>
      <c r="E258" s="1397"/>
      <c r="F258" s="1397"/>
      <c r="G258" s="1397"/>
      <c r="H258" s="1397"/>
      <c r="I258" s="1397"/>
      <c r="J258" s="1397"/>
      <c r="K258" s="1397"/>
      <c r="L258" s="1397"/>
      <c r="M258" s="1397"/>
      <c r="N258" s="1397"/>
      <c r="O258" s="1397"/>
      <c r="P258" s="1397"/>
      <c r="Q258" s="1397"/>
      <c r="R258" s="1397"/>
      <c r="S258" s="1397"/>
      <c r="T258" s="1397"/>
      <c r="U258" s="1397"/>
      <c r="V258" s="1397"/>
      <c r="W258" s="1397"/>
      <c r="X258" s="1397"/>
      <c r="Y258" s="1397"/>
      <c r="Z258" s="1397"/>
      <c r="AA258" s="1397"/>
      <c r="AB258" s="1397"/>
      <c r="AC258" s="1397"/>
      <c r="AD258" s="1397"/>
      <c r="AE258" s="1397"/>
      <c r="AF258" s="1397"/>
      <c r="AG258" s="1397"/>
      <c r="AI258" s="15"/>
      <c r="AJ258" s="15"/>
      <c r="AK258" s="15"/>
      <c r="AL258" s="15"/>
      <c r="AM258" s="15"/>
      <c r="AN258" s="15"/>
      <c r="AO258" s="15"/>
      <c r="AP258" s="15"/>
      <c r="AQ258" s="15"/>
    </row>
    <row r="259" spans="1:43" s="537" customFormat="1" x14ac:dyDescent="0.2">
      <c r="A259" s="551"/>
      <c r="D259" s="1397"/>
      <c r="E259" s="1397"/>
      <c r="F259" s="1397"/>
      <c r="G259" s="1397"/>
      <c r="H259" s="1397"/>
      <c r="I259" s="1397"/>
      <c r="J259" s="1397"/>
      <c r="K259" s="1397"/>
      <c r="L259" s="1397"/>
      <c r="M259" s="1397"/>
      <c r="N259" s="1397"/>
      <c r="O259" s="1397"/>
      <c r="P259" s="1397"/>
      <c r="Q259" s="1397"/>
      <c r="R259" s="1397"/>
      <c r="S259" s="1397"/>
      <c r="T259" s="1397"/>
      <c r="U259" s="1397"/>
      <c r="V259" s="1397"/>
      <c r="W259" s="1397"/>
      <c r="X259" s="1397"/>
      <c r="Y259" s="1397"/>
      <c r="Z259" s="1397"/>
      <c r="AA259" s="1397"/>
      <c r="AB259" s="1397"/>
      <c r="AC259" s="1397"/>
      <c r="AD259" s="1397"/>
      <c r="AE259" s="1397"/>
      <c r="AF259" s="1397"/>
      <c r="AG259" s="1397"/>
      <c r="AI259" s="15"/>
      <c r="AJ259" s="15"/>
      <c r="AK259" s="15"/>
      <c r="AL259" s="15"/>
      <c r="AM259" s="15"/>
      <c r="AN259" s="15"/>
      <c r="AO259" s="15"/>
      <c r="AP259" s="15"/>
      <c r="AQ259" s="15"/>
    </row>
    <row r="260" spans="1:43" s="537" customFormat="1" x14ac:dyDescent="0.2">
      <c r="A260" s="551"/>
      <c r="D260" s="1397"/>
      <c r="E260" s="1397"/>
      <c r="F260" s="1397"/>
      <c r="G260" s="1397"/>
      <c r="H260" s="1397"/>
      <c r="I260" s="1397"/>
      <c r="J260" s="1397"/>
      <c r="K260" s="1397"/>
      <c r="L260" s="1397"/>
      <c r="M260" s="1397"/>
      <c r="N260" s="1397"/>
      <c r="O260" s="1397"/>
      <c r="P260" s="1397"/>
      <c r="Q260" s="1397"/>
      <c r="R260" s="1397"/>
      <c r="S260" s="1397"/>
      <c r="T260" s="1397"/>
      <c r="U260" s="1397"/>
      <c r="V260" s="1397"/>
      <c r="W260" s="1397"/>
      <c r="X260" s="1397"/>
      <c r="Y260" s="1397"/>
      <c r="Z260" s="1397"/>
      <c r="AA260" s="1397"/>
      <c r="AB260" s="1397"/>
      <c r="AC260" s="1397"/>
      <c r="AD260" s="1397"/>
      <c r="AE260" s="1397"/>
      <c r="AF260" s="1397"/>
      <c r="AG260" s="1397"/>
      <c r="AI260" s="15"/>
      <c r="AJ260" s="15"/>
      <c r="AK260" s="15"/>
      <c r="AL260" s="15"/>
      <c r="AM260" s="15"/>
      <c r="AN260" s="15"/>
      <c r="AO260" s="15"/>
      <c r="AP260" s="15"/>
      <c r="AQ260" s="15"/>
    </row>
    <row r="261" spans="1:43" s="537" customFormat="1" x14ac:dyDescent="0.2">
      <c r="A261" s="551"/>
      <c r="AI261" s="15"/>
      <c r="AJ261" s="15"/>
      <c r="AK261" s="15"/>
      <c r="AL261" s="15"/>
      <c r="AM261" s="15"/>
      <c r="AN261" s="15"/>
      <c r="AO261" s="15"/>
      <c r="AP261" s="15"/>
      <c r="AQ261" s="15"/>
    </row>
    <row r="262" spans="1:43" s="537" customFormat="1" x14ac:dyDescent="0.2">
      <c r="A262" s="551"/>
      <c r="D262" s="1327" t="s">
        <v>1992</v>
      </c>
      <c r="E262" s="1411"/>
      <c r="F262" s="1411"/>
      <c r="G262" s="1411"/>
      <c r="H262" s="1411"/>
      <c r="I262" s="1411"/>
      <c r="J262" s="1411"/>
      <c r="K262" s="1411"/>
      <c r="L262" s="1411"/>
      <c r="M262" s="1411"/>
      <c r="N262" s="1411"/>
      <c r="O262" s="1411"/>
      <c r="P262" s="1411"/>
      <c r="Q262" s="1411"/>
      <c r="R262" s="1411"/>
      <c r="S262" s="1411"/>
      <c r="T262" s="1411"/>
      <c r="U262" s="1411"/>
      <c r="V262" s="1411"/>
      <c r="W262" s="1411"/>
      <c r="X262" s="1411"/>
      <c r="Y262" s="1411"/>
      <c r="Z262" s="1411"/>
      <c r="AA262" s="1411"/>
      <c r="AB262" s="1411"/>
      <c r="AC262" s="1411"/>
      <c r="AD262" s="1411"/>
      <c r="AE262" s="1411"/>
      <c r="AF262" s="1411"/>
      <c r="AG262" s="1411"/>
      <c r="AI262" s="15"/>
      <c r="AJ262" s="15"/>
      <c r="AK262" s="15"/>
      <c r="AL262" s="15"/>
      <c r="AM262" s="15"/>
      <c r="AN262" s="15"/>
      <c r="AO262" s="15"/>
      <c r="AP262" s="15"/>
      <c r="AQ262" s="15"/>
    </row>
    <row r="263" spans="1:43" s="537" customFormat="1" x14ac:dyDescent="0.2">
      <c r="A263" s="551"/>
      <c r="K263" s="641"/>
      <c r="AI263" s="15"/>
      <c r="AJ263" s="15"/>
      <c r="AK263" s="15"/>
      <c r="AL263" s="15"/>
      <c r="AM263" s="15"/>
      <c r="AN263" s="15"/>
      <c r="AO263" s="15"/>
      <c r="AP263" s="15"/>
      <c r="AQ263" s="15"/>
    </row>
    <row r="264" spans="1:43" s="537" customFormat="1" x14ac:dyDescent="0.2">
      <c r="A264" s="551"/>
      <c r="D264" s="536" t="s">
        <v>1265</v>
      </c>
      <c r="AI264" s="15"/>
      <c r="AJ264" s="15"/>
      <c r="AK264" s="15"/>
      <c r="AL264" s="15"/>
      <c r="AM264" s="15"/>
      <c r="AN264" s="15"/>
      <c r="AO264" s="15"/>
      <c r="AP264" s="15"/>
      <c r="AQ264" s="15"/>
    </row>
    <row r="265" spans="1:43" s="537" customFormat="1" x14ac:dyDescent="0.2">
      <c r="A265" s="551"/>
      <c r="AI265" s="15"/>
      <c r="AJ265" s="15"/>
      <c r="AK265" s="15"/>
      <c r="AL265" s="15"/>
      <c r="AM265" s="15"/>
      <c r="AN265" s="15"/>
      <c r="AO265" s="15"/>
      <c r="AP265" s="15"/>
      <c r="AQ265" s="15"/>
    </row>
    <row r="266" spans="1:43" s="537" customFormat="1" x14ac:dyDescent="0.2">
      <c r="A266" s="551"/>
      <c r="D266" s="1397" t="s">
        <v>1266</v>
      </c>
      <c r="E266" s="1397"/>
      <c r="F266" s="1397"/>
      <c r="G266" s="1397"/>
      <c r="H266" s="1397"/>
      <c r="I266" s="1397"/>
      <c r="J266" s="1397"/>
      <c r="K266" s="1397"/>
      <c r="L266" s="1397"/>
      <c r="M266" s="1397"/>
      <c r="N266" s="1397"/>
      <c r="O266" s="1397"/>
      <c r="P266" s="1397"/>
      <c r="Q266" s="1397"/>
      <c r="R266" s="1397"/>
      <c r="S266" s="1397"/>
      <c r="T266" s="1397"/>
      <c r="U266" s="1397"/>
      <c r="V266" s="1397"/>
      <c r="W266" s="1397"/>
      <c r="X266" s="1397"/>
      <c r="Y266" s="1397"/>
      <c r="Z266" s="1397"/>
      <c r="AA266" s="1397"/>
      <c r="AB266" s="1397"/>
      <c r="AC266" s="1397"/>
      <c r="AD266" s="1397"/>
      <c r="AE266" s="1397"/>
      <c r="AF266" s="1397"/>
      <c r="AG266" s="1397"/>
      <c r="AI266" s="15"/>
      <c r="AJ266" s="15"/>
      <c r="AK266" s="15"/>
      <c r="AL266" s="15"/>
      <c r="AM266" s="15"/>
      <c r="AN266" s="15"/>
      <c r="AO266" s="15"/>
      <c r="AP266" s="15"/>
      <c r="AQ266" s="15"/>
    </row>
    <row r="267" spans="1:43" s="537" customFormat="1" x14ac:dyDescent="0.2">
      <c r="A267" s="551"/>
      <c r="D267" s="1397"/>
      <c r="E267" s="1397"/>
      <c r="F267" s="1397"/>
      <c r="G267" s="1397"/>
      <c r="H267" s="1397"/>
      <c r="I267" s="1397"/>
      <c r="J267" s="1397"/>
      <c r="K267" s="1397"/>
      <c r="L267" s="1397"/>
      <c r="M267" s="1397"/>
      <c r="N267" s="1397"/>
      <c r="O267" s="1397"/>
      <c r="P267" s="1397"/>
      <c r="Q267" s="1397"/>
      <c r="R267" s="1397"/>
      <c r="S267" s="1397"/>
      <c r="T267" s="1397"/>
      <c r="U267" s="1397"/>
      <c r="V267" s="1397"/>
      <c r="W267" s="1397"/>
      <c r="X267" s="1397"/>
      <c r="Y267" s="1397"/>
      <c r="Z267" s="1397"/>
      <c r="AA267" s="1397"/>
      <c r="AB267" s="1397"/>
      <c r="AC267" s="1397"/>
      <c r="AD267" s="1397"/>
      <c r="AE267" s="1397"/>
      <c r="AF267" s="1397"/>
      <c r="AG267" s="1397"/>
      <c r="AI267" s="15"/>
      <c r="AJ267" s="15"/>
      <c r="AK267" s="15"/>
      <c r="AL267" s="15"/>
      <c r="AM267" s="15"/>
      <c r="AN267" s="15"/>
      <c r="AO267" s="15"/>
      <c r="AP267" s="15"/>
      <c r="AQ267" s="15"/>
    </row>
    <row r="268" spans="1:43" s="537" customFormat="1" x14ac:dyDescent="0.2">
      <c r="A268" s="551"/>
      <c r="AI268" s="15"/>
      <c r="AJ268" s="15"/>
      <c r="AK268" s="15"/>
      <c r="AL268" s="15"/>
      <c r="AM268" s="15"/>
      <c r="AN268" s="15"/>
      <c r="AO268" s="15"/>
      <c r="AP268" s="15"/>
      <c r="AQ268" s="15"/>
    </row>
    <row r="269" spans="1:43" s="537" customFormat="1" x14ac:dyDescent="0.2">
      <c r="A269" s="551"/>
      <c r="D269" s="1397" t="s">
        <v>1267</v>
      </c>
      <c r="E269" s="1397"/>
      <c r="F269" s="1397"/>
      <c r="G269" s="1397"/>
      <c r="H269" s="1397"/>
      <c r="I269" s="1397"/>
      <c r="J269" s="1397"/>
      <c r="K269" s="1397"/>
      <c r="L269" s="1397"/>
      <c r="M269" s="1397"/>
      <c r="N269" s="1397"/>
      <c r="O269" s="1397"/>
      <c r="P269" s="1397"/>
      <c r="Q269" s="1397"/>
      <c r="R269" s="1397"/>
      <c r="S269" s="1397"/>
      <c r="T269" s="1397"/>
      <c r="U269" s="1397"/>
      <c r="V269" s="1397"/>
      <c r="W269" s="1397"/>
      <c r="X269" s="1397"/>
      <c r="Y269" s="1397"/>
      <c r="Z269" s="1397"/>
      <c r="AA269" s="1397"/>
      <c r="AB269" s="1397"/>
      <c r="AC269" s="1397"/>
      <c r="AD269" s="1397"/>
      <c r="AE269" s="1397"/>
      <c r="AF269" s="1397"/>
      <c r="AG269" s="1397"/>
      <c r="AI269" s="15"/>
      <c r="AJ269" s="15"/>
      <c r="AK269" s="15"/>
      <c r="AL269" s="15"/>
      <c r="AM269" s="15"/>
      <c r="AN269" s="15"/>
      <c r="AO269" s="15"/>
      <c r="AP269" s="15"/>
      <c r="AQ269" s="15"/>
    </row>
    <row r="270" spans="1:43" s="537" customFormat="1" x14ac:dyDescent="0.2">
      <c r="A270" s="551"/>
      <c r="D270" s="1397"/>
      <c r="E270" s="1397"/>
      <c r="F270" s="1397"/>
      <c r="G270" s="1397"/>
      <c r="H270" s="1397"/>
      <c r="I270" s="1397"/>
      <c r="J270" s="1397"/>
      <c r="K270" s="1397"/>
      <c r="L270" s="1397"/>
      <c r="M270" s="1397"/>
      <c r="N270" s="1397"/>
      <c r="O270" s="1397"/>
      <c r="P270" s="1397"/>
      <c r="Q270" s="1397"/>
      <c r="R270" s="1397"/>
      <c r="S270" s="1397"/>
      <c r="T270" s="1397"/>
      <c r="U270" s="1397"/>
      <c r="V270" s="1397"/>
      <c r="W270" s="1397"/>
      <c r="X270" s="1397"/>
      <c r="Y270" s="1397"/>
      <c r="Z270" s="1397"/>
      <c r="AA270" s="1397"/>
      <c r="AB270" s="1397"/>
      <c r="AC270" s="1397"/>
      <c r="AD270" s="1397"/>
      <c r="AE270" s="1397"/>
      <c r="AF270" s="1397"/>
      <c r="AG270" s="1397"/>
      <c r="AI270" s="15"/>
      <c r="AJ270" s="15"/>
      <c r="AK270" s="15"/>
      <c r="AL270" s="15"/>
      <c r="AM270" s="15"/>
      <c r="AN270" s="15"/>
      <c r="AO270" s="15"/>
      <c r="AP270" s="15"/>
      <c r="AQ270" s="15"/>
    </row>
    <row r="271" spans="1:43" s="537" customFormat="1" x14ac:dyDescent="0.2">
      <c r="A271" s="551"/>
      <c r="AI271" s="15"/>
      <c r="AJ271" s="15"/>
      <c r="AK271" s="15"/>
      <c r="AL271" s="15"/>
      <c r="AM271" s="15"/>
      <c r="AN271" s="15"/>
      <c r="AO271" s="15"/>
      <c r="AP271" s="15"/>
      <c r="AQ271" s="15"/>
    </row>
    <row r="272" spans="1:43" s="537" customFormat="1" x14ac:dyDescent="0.2">
      <c r="A272" s="551"/>
      <c r="D272" s="1397" t="s">
        <v>1268</v>
      </c>
      <c r="E272" s="1397"/>
      <c r="F272" s="1397"/>
      <c r="G272" s="1397"/>
      <c r="H272" s="1397"/>
      <c r="I272" s="1397"/>
      <c r="J272" s="1397"/>
      <c r="K272" s="1397"/>
      <c r="L272" s="1397"/>
      <c r="M272" s="1397"/>
      <c r="N272" s="1397"/>
      <c r="O272" s="1397"/>
      <c r="P272" s="1397"/>
      <c r="Q272" s="1397"/>
      <c r="R272" s="1397"/>
      <c r="S272" s="1397"/>
      <c r="T272" s="1397"/>
      <c r="U272" s="1397"/>
      <c r="V272" s="1397"/>
      <c r="W272" s="1397"/>
      <c r="X272" s="1397"/>
      <c r="Y272" s="1397"/>
      <c r="Z272" s="1397"/>
      <c r="AA272" s="1397"/>
      <c r="AB272" s="1397"/>
      <c r="AC272" s="1397"/>
      <c r="AD272" s="1397"/>
      <c r="AE272" s="1397"/>
      <c r="AF272" s="1397"/>
      <c r="AG272" s="1397"/>
      <c r="AI272" s="15"/>
      <c r="AJ272" s="15"/>
      <c r="AK272" s="15"/>
      <c r="AL272" s="15"/>
      <c r="AM272" s="15"/>
      <c r="AN272" s="15"/>
      <c r="AO272" s="15"/>
      <c r="AP272" s="15"/>
      <c r="AQ272" s="15"/>
    </row>
    <row r="273" spans="1:43" s="537" customFormat="1" x14ac:dyDescent="0.2">
      <c r="A273" s="551"/>
      <c r="AI273" s="15"/>
      <c r="AJ273" s="15"/>
      <c r="AK273" s="15"/>
      <c r="AL273" s="15"/>
      <c r="AM273" s="15"/>
      <c r="AN273" s="15"/>
      <c r="AO273" s="15"/>
      <c r="AP273" s="15"/>
      <c r="AQ273" s="15"/>
    </row>
    <row r="274" spans="1:43" s="537" customFormat="1" x14ac:dyDescent="0.2">
      <c r="A274" s="551"/>
      <c r="D274" s="536" t="s">
        <v>1269</v>
      </c>
      <c r="AI274" s="15"/>
      <c r="AJ274" s="15"/>
      <c r="AK274" s="15"/>
      <c r="AL274" s="15"/>
      <c r="AM274" s="15"/>
      <c r="AN274" s="15"/>
      <c r="AO274" s="15"/>
      <c r="AP274" s="15"/>
      <c r="AQ274" s="15"/>
    </row>
    <row r="275" spans="1:43" s="537" customFormat="1" x14ac:dyDescent="0.2">
      <c r="A275" s="551"/>
      <c r="AI275" s="15"/>
      <c r="AJ275" s="15"/>
      <c r="AK275" s="15"/>
      <c r="AL275" s="15"/>
      <c r="AM275" s="15"/>
      <c r="AN275" s="15"/>
      <c r="AO275" s="15"/>
      <c r="AP275" s="15"/>
      <c r="AQ275" s="15"/>
    </row>
    <row r="276" spans="1:43" s="537" customFormat="1" x14ac:dyDescent="0.2">
      <c r="A276" s="551"/>
      <c r="D276" s="1397" t="s">
        <v>1270</v>
      </c>
      <c r="E276" s="1397"/>
      <c r="F276" s="1397"/>
      <c r="G276" s="1397"/>
      <c r="H276" s="1397"/>
      <c r="I276" s="1397"/>
      <c r="J276" s="1397"/>
      <c r="K276" s="1397"/>
      <c r="L276" s="1397"/>
      <c r="M276" s="1397"/>
      <c r="N276" s="1397"/>
      <c r="O276" s="1397"/>
      <c r="P276" s="1397"/>
      <c r="Q276" s="1397"/>
      <c r="R276" s="1397"/>
      <c r="S276" s="1397"/>
      <c r="T276" s="1397"/>
      <c r="U276" s="1397"/>
      <c r="V276" s="1397"/>
      <c r="W276" s="1397"/>
      <c r="X276" s="1397"/>
      <c r="Y276" s="1397"/>
      <c r="Z276" s="1397"/>
      <c r="AA276" s="1397"/>
      <c r="AB276" s="1397"/>
      <c r="AC276" s="1397"/>
      <c r="AD276" s="1397"/>
      <c r="AE276" s="1397"/>
      <c r="AF276" s="1397"/>
      <c r="AG276" s="1397"/>
      <c r="AI276" s="15"/>
      <c r="AJ276" s="15"/>
      <c r="AK276" s="15"/>
      <c r="AL276" s="15"/>
      <c r="AM276" s="15"/>
      <c r="AN276" s="15"/>
      <c r="AO276" s="15"/>
      <c r="AP276" s="15"/>
      <c r="AQ276" s="15"/>
    </row>
    <row r="277" spans="1:43" s="537" customFormat="1" x14ac:dyDescent="0.2">
      <c r="A277" s="551"/>
      <c r="D277" s="1397"/>
      <c r="E277" s="1397"/>
      <c r="F277" s="1397"/>
      <c r="G277" s="1397"/>
      <c r="H277" s="1397"/>
      <c r="I277" s="1397"/>
      <c r="J277" s="1397"/>
      <c r="K277" s="1397"/>
      <c r="L277" s="1397"/>
      <c r="M277" s="1397"/>
      <c r="N277" s="1397"/>
      <c r="O277" s="1397"/>
      <c r="P277" s="1397"/>
      <c r="Q277" s="1397"/>
      <c r="R277" s="1397"/>
      <c r="S277" s="1397"/>
      <c r="T277" s="1397"/>
      <c r="U277" s="1397"/>
      <c r="V277" s="1397"/>
      <c r="W277" s="1397"/>
      <c r="X277" s="1397"/>
      <c r="Y277" s="1397"/>
      <c r="Z277" s="1397"/>
      <c r="AA277" s="1397"/>
      <c r="AB277" s="1397"/>
      <c r="AC277" s="1397"/>
      <c r="AD277" s="1397"/>
      <c r="AE277" s="1397"/>
      <c r="AF277" s="1397"/>
      <c r="AG277" s="1397"/>
      <c r="AI277" s="15"/>
      <c r="AJ277" s="15"/>
      <c r="AK277" s="15"/>
      <c r="AL277" s="15"/>
      <c r="AM277" s="15"/>
      <c r="AN277" s="15"/>
      <c r="AO277" s="15"/>
      <c r="AP277" s="15"/>
      <c r="AQ277" s="15"/>
    </row>
    <row r="278" spans="1:43" s="537" customFormat="1" x14ac:dyDescent="0.2">
      <c r="A278" s="551"/>
      <c r="AI278" s="15"/>
      <c r="AJ278" s="15"/>
      <c r="AK278" s="15"/>
      <c r="AL278" s="15"/>
      <c r="AM278" s="15"/>
      <c r="AN278" s="15"/>
      <c r="AO278" s="15"/>
      <c r="AP278" s="15"/>
      <c r="AQ278" s="15"/>
    </row>
    <row r="279" spans="1:43" s="537" customFormat="1" x14ac:dyDescent="0.2">
      <c r="A279" s="551"/>
      <c r="D279" s="1397" t="s">
        <v>1271</v>
      </c>
      <c r="E279" s="1397"/>
      <c r="F279" s="1397"/>
      <c r="G279" s="1397"/>
      <c r="H279" s="1397"/>
      <c r="I279" s="1397"/>
      <c r="J279" s="1397"/>
      <c r="K279" s="1397"/>
      <c r="L279" s="1397"/>
      <c r="M279" s="1397"/>
      <c r="N279" s="1397"/>
      <c r="O279" s="1397"/>
      <c r="P279" s="1397"/>
      <c r="Q279" s="1397"/>
      <c r="R279" s="1397"/>
      <c r="S279" s="1397"/>
      <c r="T279" s="1397"/>
      <c r="U279" s="1397"/>
      <c r="V279" s="1397"/>
      <c r="W279" s="1397"/>
      <c r="X279" s="1397"/>
      <c r="Y279" s="1397"/>
      <c r="Z279" s="1397"/>
      <c r="AA279" s="1397"/>
      <c r="AB279" s="1397"/>
      <c r="AC279" s="1397"/>
      <c r="AD279" s="1397"/>
      <c r="AE279" s="1397"/>
      <c r="AF279" s="1397"/>
      <c r="AG279" s="1397"/>
      <c r="AI279" s="15"/>
      <c r="AJ279" s="15"/>
      <c r="AK279" s="15"/>
      <c r="AL279" s="15"/>
      <c r="AM279" s="15"/>
      <c r="AN279" s="15"/>
      <c r="AO279" s="15"/>
      <c r="AP279" s="15"/>
      <c r="AQ279" s="15"/>
    </row>
    <row r="280" spans="1:43" s="537" customFormat="1" x14ac:dyDescent="0.2">
      <c r="A280" s="551"/>
      <c r="AI280" s="15"/>
      <c r="AJ280" s="15"/>
      <c r="AK280" s="15"/>
      <c r="AL280" s="15"/>
      <c r="AM280" s="15"/>
      <c r="AN280" s="15"/>
      <c r="AO280" s="15"/>
      <c r="AP280" s="15"/>
      <c r="AQ280" s="15"/>
    </row>
    <row r="281" spans="1:43" s="537" customFormat="1" x14ac:dyDescent="0.2">
      <c r="A281" s="551"/>
      <c r="D281" s="536" t="s">
        <v>1272</v>
      </c>
      <c r="AI281" s="15"/>
      <c r="AJ281" s="15"/>
      <c r="AK281" s="15"/>
      <c r="AL281" s="15"/>
      <c r="AM281" s="15"/>
      <c r="AN281" s="15"/>
      <c r="AO281" s="15"/>
      <c r="AP281" s="15"/>
      <c r="AQ281" s="15"/>
    </row>
    <row r="282" spans="1:43" s="537" customFormat="1" x14ac:dyDescent="0.2">
      <c r="A282" s="551"/>
      <c r="AI282" s="15"/>
      <c r="AJ282" s="15"/>
      <c r="AK282" s="15"/>
      <c r="AL282" s="15"/>
      <c r="AM282" s="15"/>
      <c r="AN282" s="15"/>
      <c r="AO282" s="15"/>
      <c r="AP282" s="15"/>
      <c r="AQ282" s="15"/>
    </row>
    <row r="283" spans="1:43" s="537" customFormat="1" x14ac:dyDescent="0.2">
      <c r="A283" s="551"/>
      <c r="D283" s="1397" t="s">
        <v>1273</v>
      </c>
      <c r="E283" s="1397"/>
      <c r="F283" s="1397"/>
      <c r="G283" s="1397"/>
      <c r="H283" s="1397"/>
      <c r="I283" s="1397"/>
      <c r="J283" s="1397"/>
      <c r="K283" s="1397"/>
      <c r="L283" s="1397"/>
      <c r="M283" s="1397"/>
      <c r="N283" s="1397"/>
      <c r="O283" s="1397"/>
      <c r="P283" s="1397"/>
      <c r="Q283" s="1397"/>
      <c r="R283" s="1397"/>
      <c r="S283" s="1397"/>
      <c r="T283" s="1397"/>
      <c r="U283" s="1397"/>
      <c r="V283" s="1397"/>
      <c r="W283" s="1397"/>
      <c r="X283" s="1397"/>
      <c r="Y283" s="1397"/>
      <c r="Z283" s="1397"/>
      <c r="AA283" s="1397"/>
      <c r="AB283" s="1397"/>
      <c r="AC283" s="1397"/>
      <c r="AD283" s="1397"/>
      <c r="AE283" s="1397"/>
      <c r="AF283" s="1397"/>
      <c r="AG283" s="1397"/>
      <c r="AI283" s="15"/>
      <c r="AJ283" s="15"/>
      <c r="AK283" s="15"/>
      <c r="AL283" s="15"/>
      <c r="AM283" s="15"/>
      <c r="AN283" s="15"/>
      <c r="AO283" s="15"/>
      <c r="AP283" s="15"/>
      <c r="AQ283" s="15"/>
    </row>
    <row r="284" spans="1:43" s="537" customFormat="1" x14ac:dyDescent="0.2">
      <c r="A284" s="551"/>
      <c r="D284" s="1397"/>
      <c r="E284" s="1397"/>
      <c r="F284" s="1397"/>
      <c r="G284" s="1397"/>
      <c r="H284" s="1397"/>
      <c r="I284" s="1397"/>
      <c r="J284" s="1397"/>
      <c r="K284" s="1397"/>
      <c r="L284" s="1397"/>
      <c r="M284" s="1397"/>
      <c r="N284" s="1397"/>
      <c r="O284" s="1397"/>
      <c r="P284" s="1397"/>
      <c r="Q284" s="1397"/>
      <c r="R284" s="1397"/>
      <c r="S284" s="1397"/>
      <c r="T284" s="1397"/>
      <c r="U284" s="1397"/>
      <c r="V284" s="1397"/>
      <c r="W284" s="1397"/>
      <c r="X284" s="1397"/>
      <c r="Y284" s="1397"/>
      <c r="Z284" s="1397"/>
      <c r="AA284" s="1397"/>
      <c r="AB284" s="1397"/>
      <c r="AC284" s="1397"/>
      <c r="AD284" s="1397"/>
      <c r="AE284" s="1397"/>
      <c r="AF284" s="1397"/>
      <c r="AG284" s="1397"/>
      <c r="AI284" s="15"/>
      <c r="AJ284" s="15"/>
      <c r="AK284" s="15"/>
      <c r="AL284" s="15"/>
      <c r="AM284" s="15"/>
      <c r="AN284" s="15"/>
      <c r="AO284" s="15"/>
      <c r="AP284" s="15"/>
      <c r="AQ284" s="15"/>
    </row>
    <row r="285" spans="1:43" s="537" customFormat="1" x14ac:dyDescent="0.2">
      <c r="A285" s="551"/>
      <c r="AI285" s="15"/>
      <c r="AJ285" s="15"/>
      <c r="AK285" s="15"/>
      <c r="AL285" s="15"/>
      <c r="AM285" s="15"/>
      <c r="AN285" s="15"/>
      <c r="AO285" s="15"/>
      <c r="AP285" s="15"/>
      <c r="AQ285" s="15"/>
    </row>
    <row r="286" spans="1:43" s="537" customFormat="1" x14ac:dyDescent="0.2">
      <c r="A286" s="551"/>
      <c r="D286" s="537" t="s">
        <v>1212</v>
      </c>
      <c r="E286" s="1218" t="s">
        <v>1673</v>
      </c>
      <c r="F286" s="1397"/>
      <c r="G286" s="1397"/>
      <c r="H286" s="1397"/>
      <c r="I286" s="1397"/>
      <c r="J286" s="1397"/>
      <c r="K286" s="1397"/>
      <c r="L286" s="1397"/>
      <c r="M286" s="1397"/>
      <c r="N286" s="1397"/>
      <c r="O286" s="1397"/>
      <c r="P286" s="1397"/>
      <c r="Q286" s="1397"/>
      <c r="R286" s="1397"/>
      <c r="S286" s="1397"/>
      <c r="T286" s="1397"/>
      <c r="U286" s="1397"/>
      <c r="V286" s="1397"/>
      <c r="W286" s="1397"/>
      <c r="X286" s="1397"/>
      <c r="Y286" s="1397"/>
      <c r="Z286" s="1397"/>
      <c r="AA286" s="1397"/>
      <c r="AB286" s="1397"/>
      <c r="AC286" s="1397"/>
      <c r="AD286" s="1397"/>
      <c r="AE286" s="1397"/>
      <c r="AF286" s="1397"/>
      <c r="AG286" s="1397"/>
      <c r="AI286" s="15"/>
      <c r="AJ286" s="15"/>
      <c r="AK286" s="15"/>
      <c r="AL286" s="15"/>
      <c r="AM286" s="15"/>
      <c r="AN286" s="15"/>
      <c r="AO286" s="15"/>
      <c r="AP286" s="15"/>
      <c r="AQ286" s="15"/>
    </row>
    <row r="287" spans="1:43" s="537" customFormat="1" x14ac:dyDescent="0.2">
      <c r="A287" s="551"/>
      <c r="D287" s="537" t="s">
        <v>1212</v>
      </c>
      <c r="E287" s="1218" t="s">
        <v>1674</v>
      </c>
      <c r="F287" s="1397"/>
      <c r="G287" s="1397"/>
      <c r="H287" s="1397"/>
      <c r="I287" s="1397"/>
      <c r="J287" s="1397"/>
      <c r="K287" s="1397"/>
      <c r="L287" s="1397"/>
      <c r="M287" s="1397"/>
      <c r="N287" s="1397"/>
      <c r="O287" s="1397"/>
      <c r="P287" s="1397"/>
      <c r="Q287" s="1397"/>
      <c r="R287" s="1397"/>
      <c r="S287" s="1397"/>
      <c r="T287" s="1397"/>
      <c r="U287" s="1397"/>
      <c r="V287" s="1397"/>
      <c r="W287" s="1397"/>
      <c r="X287" s="1397"/>
      <c r="Y287" s="1397"/>
      <c r="Z287" s="1397"/>
      <c r="AA287" s="1397"/>
      <c r="AB287" s="1397"/>
      <c r="AC287" s="1397"/>
      <c r="AD287" s="1397"/>
      <c r="AE287" s="1397"/>
      <c r="AF287" s="1397"/>
      <c r="AG287" s="1397"/>
      <c r="AI287" s="15"/>
      <c r="AJ287" s="15"/>
      <c r="AK287" s="15"/>
      <c r="AL287" s="15"/>
      <c r="AM287" s="15"/>
      <c r="AN287" s="15"/>
      <c r="AO287" s="15"/>
      <c r="AP287" s="15"/>
      <c r="AQ287" s="15"/>
    </row>
    <row r="288" spans="1:43" s="537" customFormat="1" x14ac:dyDescent="0.2">
      <c r="A288" s="551"/>
      <c r="D288" s="537" t="s">
        <v>1212</v>
      </c>
      <c r="E288" s="1218" t="s">
        <v>1675</v>
      </c>
      <c r="F288" s="1397"/>
      <c r="G288" s="1397"/>
      <c r="H288" s="1397"/>
      <c r="I288" s="1397"/>
      <c r="J288" s="1397"/>
      <c r="K288" s="1397"/>
      <c r="L288" s="1397"/>
      <c r="M288" s="1397"/>
      <c r="N288" s="1397"/>
      <c r="O288" s="1397"/>
      <c r="P288" s="1397"/>
      <c r="Q288" s="1397"/>
      <c r="R288" s="1397"/>
      <c r="S288" s="1397"/>
      <c r="T288" s="1397"/>
      <c r="U288" s="1397"/>
      <c r="V288" s="1397"/>
      <c r="W288" s="1397"/>
      <c r="X288" s="1397"/>
      <c r="Y288" s="1397"/>
      <c r="Z288" s="1397"/>
      <c r="AA288" s="1397"/>
      <c r="AB288" s="1397"/>
      <c r="AC288" s="1397"/>
      <c r="AD288" s="1397"/>
      <c r="AE288" s="1397"/>
      <c r="AF288" s="1397"/>
      <c r="AG288" s="1397"/>
      <c r="AI288" s="15"/>
      <c r="AJ288" s="15"/>
      <c r="AK288" s="15"/>
      <c r="AL288" s="15"/>
      <c r="AM288" s="15"/>
      <c r="AN288" s="15"/>
      <c r="AO288" s="15"/>
      <c r="AP288" s="15"/>
      <c r="AQ288" s="15"/>
    </row>
    <row r="289" spans="1:43" s="537" customFormat="1" x14ac:dyDescent="0.2">
      <c r="A289" s="551"/>
      <c r="E289" s="1397"/>
      <c r="F289" s="1397"/>
      <c r="G289" s="1397"/>
      <c r="H289" s="1397"/>
      <c r="I289" s="1397"/>
      <c r="J289" s="1397"/>
      <c r="K289" s="1397"/>
      <c r="L289" s="1397"/>
      <c r="M289" s="1397"/>
      <c r="N289" s="1397"/>
      <c r="O289" s="1397"/>
      <c r="P289" s="1397"/>
      <c r="Q289" s="1397"/>
      <c r="R289" s="1397"/>
      <c r="S289" s="1397"/>
      <c r="T289" s="1397"/>
      <c r="U289" s="1397"/>
      <c r="V289" s="1397"/>
      <c r="W289" s="1397"/>
      <c r="X289" s="1397"/>
      <c r="Y289" s="1397"/>
      <c r="Z289" s="1397"/>
      <c r="AA289" s="1397"/>
      <c r="AB289" s="1397"/>
      <c r="AC289" s="1397"/>
      <c r="AD289" s="1397"/>
      <c r="AE289" s="1397"/>
      <c r="AF289" s="1397"/>
      <c r="AG289" s="1397"/>
      <c r="AI289" s="15"/>
      <c r="AJ289" s="15"/>
      <c r="AK289" s="15"/>
      <c r="AL289" s="15"/>
      <c r="AM289" s="15"/>
      <c r="AN289" s="15"/>
      <c r="AO289" s="15"/>
      <c r="AP289" s="15"/>
      <c r="AQ289" s="15"/>
    </row>
    <row r="290" spans="1:43" s="537" customFormat="1" x14ac:dyDescent="0.2">
      <c r="A290" s="551"/>
      <c r="E290" s="1397"/>
      <c r="F290" s="1397"/>
      <c r="G290" s="1397"/>
      <c r="H290" s="1397"/>
      <c r="I290" s="1397"/>
      <c r="J290" s="1397"/>
      <c r="K290" s="1397"/>
      <c r="L290" s="1397"/>
      <c r="M290" s="1397"/>
      <c r="N290" s="1397"/>
      <c r="O290" s="1397"/>
      <c r="P290" s="1397"/>
      <c r="Q290" s="1397"/>
      <c r="R290" s="1397"/>
      <c r="S290" s="1397"/>
      <c r="T290" s="1397"/>
      <c r="U290" s="1397"/>
      <c r="V290" s="1397"/>
      <c r="W290" s="1397"/>
      <c r="X290" s="1397"/>
      <c r="Y290" s="1397"/>
      <c r="Z290" s="1397"/>
      <c r="AA290" s="1397"/>
      <c r="AB290" s="1397"/>
      <c r="AC290" s="1397"/>
      <c r="AD290" s="1397"/>
      <c r="AE290" s="1397"/>
      <c r="AF290" s="1397"/>
      <c r="AG290" s="1397"/>
      <c r="AI290" s="15"/>
      <c r="AJ290" s="15"/>
      <c r="AK290" s="15"/>
      <c r="AL290" s="15"/>
      <c r="AM290" s="15"/>
      <c r="AN290" s="15"/>
      <c r="AO290" s="15"/>
      <c r="AP290" s="15"/>
      <c r="AQ290" s="15"/>
    </row>
    <row r="291" spans="1:43" s="537" customFormat="1" x14ac:dyDescent="0.2">
      <c r="A291" s="551"/>
      <c r="E291" s="1397"/>
      <c r="F291" s="1397"/>
      <c r="G291" s="1397"/>
      <c r="H291" s="1397"/>
      <c r="I291" s="1397"/>
      <c r="J291" s="1397"/>
      <c r="K291" s="1397"/>
      <c r="L291" s="1397"/>
      <c r="M291" s="1397"/>
      <c r="N291" s="1397"/>
      <c r="O291" s="1397"/>
      <c r="P291" s="1397"/>
      <c r="Q291" s="1397"/>
      <c r="R291" s="1397"/>
      <c r="S291" s="1397"/>
      <c r="T291" s="1397"/>
      <c r="U291" s="1397"/>
      <c r="V291" s="1397"/>
      <c r="W291" s="1397"/>
      <c r="X291" s="1397"/>
      <c r="Y291" s="1397"/>
      <c r="Z291" s="1397"/>
      <c r="AA291" s="1397"/>
      <c r="AB291" s="1397"/>
      <c r="AC291" s="1397"/>
      <c r="AD291" s="1397"/>
      <c r="AE291" s="1397"/>
      <c r="AF291" s="1397"/>
      <c r="AG291" s="1397"/>
      <c r="AI291" s="15"/>
      <c r="AJ291" s="15"/>
      <c r="AK291" s="15"/>
      <c r="AL291" s="15"/>
      <c r="AM291" s="15"/>
      <c r="AN291" s="15"/>
      <c r="AO291" s="15"/>
      <c r="AP291" s="15"/>
      <c r="AQ291" s="15"/>
    </row>
    <row r="292" spans="1:43" s="537" customFormat="1" x14ac:dyDescent="0.2">
      <c r="A292" s="551"/>
      <c r="E292" s="1397"/>
      <c r="F292" s="1397"/>
      <c r="G292" s="1397"/>
      <c r="H292" s="1397"/>
      <c r="I292" s="1397"/>
      <c r="J292" s="1397"/>
      <c r="K292" s="1397"/>
      <c r="L292" s="1397"/>
      <c r="M292" s="1397"/>
      <c r="N292" s="1397"/>
      <c r="O292" s="1397"/>
      <c r="P292" s="1397"/>
      <c r="Q292" s="1397"/>
      <c r="R292" s="1397"/>
      <c r="S292" s="1397"/>
      <c r="T292" s="1397"/>
      <c r="U292" s="1397"/>
      <c r="V292" s="1397"/>
      <c r="W292" s="1397"/>
      <c r="X292" s="1397"/>
      <c r="Y292" s="1397"/>
      <c r="Z292" s="1397"/>
      <c r="AA292" s="1397"/>
      <c r="AB292" s="1397"/>
      <c r="AC292" s="1397"/>
      <c r="AD292" s="1397"/>
      <c r="AE292" s="1397"/>
      <c r="AF292" s="1397"/>
      <c r="AG292" s="1397"/>
      <c r="AI292" s="15"/>
      <c r="AJ292" s="15"/>
      <c r="AK292" s="15"/>
      <c r="AL292" s="15"/>
      <c r="AM292" s="15"/>
      <c r="AN292" s="15"/>
      <c r="AO292" s="15"/>
      <c r="AP292" s="15"/>
      <c r="AQ292" s="15"/>
    </row>
    <row r="293" spans="1:43" s="537" customFormat="1" x14ac:dyDescent="0.2">
      <c r="A293" s="551"/>
      <c r="E293" s="1397"/>
      <c r="F293" s="1397"/>
      <c r="G293" s="1397"/>
      <c r="H293" s="1397"/>
      <c r="I293" s="1397"/>
      <c r="J293" s="1397"/>
      <c r="K293" s="1397"/>
      <c r="L293" s="1397"/>
      <c r="M293" s="1397"/>
      <c r="N293" s="1397"/>
      <c r="O293" s="1397"/>
      <c r="P293" s="1397"/>
      <c r="Q293" s="1397"/>
      <c r="R293" s="1397"/>
      <c r="S293" s="1397"/>
      <c r="T293" s="1397"/>
      <c r="U293" s="1397"/>
      <c r="V293" s="1397"/>
      <c r="W293" s="1397"/>
      <c r="X293" s="1397"/>
      <c r="Y293" s="1397"/>
      <c r="Z293" s="1397"/>
      <c r="AA293" s="1397"/>
      <c r="AB293" s="1397"/>
      <c r="AC293" s="1397"/>
      <c r="AD293" s="1397"/>
      <c r="AE293" s="1397"/>
      <c r="AF293" s="1397"/>
      <c r="AG293" s="1397"/>
      <c r="AI293" s="15"/>
      <c r="AJ293" s="15"/>
      <c r="AK293" s="15"/>
      <c r="AL293" s="15"/>
      <c r="AM293" s="15"/>
      <c r="AN293" s="15"/>
      <c r="AO293" s="15"/>
      <c r="AP293" s="15"/>
      <c r="AQ293" s="15"/>
    </row>
    <row r="294" spans="1:43" s="537" customFormat="1" x14ac:dyDescent="0.2">
      <c r="A294" s="551"/>
      <c r="AI294" s="15"/>
      <c r="AJ294" s="15"/>
      <c r="AK294" s="15"/>
      <c r="AL294" s="15"/>
      <c r="AM294" s="15"/>
      <c r="AN294" s="15"/>
      <c r="AO294" s="15"/>
      <c r="AP294" s="15"/>
      <c r="AQ294" s="15"/>
    </row>
    <row r="295" spans="1:43" s="537" customFormat="1" x14ac:dyDescent="0.2">
      <c r="A295" s="551"/>
      <c r="D295" s="1397" t="s">
        <v>1274</v>
      </c>
      <c r="E295" s="1397"/>
      <c r="F295" s="1397"/>
      <c r="G295" s="1397"/>
      <c r="H295" s="1397"/>
      <c r="I295" s="1397"/>
      <c r="J295" s="1397"/>
      <c r="K295" s="1397"/>
      <c r="L295" s="1397"/>
      <c r="M295" s="1397"/>
      <c r="N295" s="1397"/>
      <c r="O295" s="1397"/>
      <c r="P295" s="1397"/>
      <c r="Q295" s="1397"/>
      <c r="R295" s="1397"/>
      <c r="S295" s="1397"/>
      <c r="T295" s="1397"/>
      <c r="U295" s="1397"/>
      <c r="V295" s="1397"/>
      <c r="W295" s="1397"/>
      <c r="X295" s="1397"/>
      <c r="Y295" s="1397"/>
      <c r="Z295" s="1397"/>
      <c r="AA295" s="1397"/>
      <c r="AB295" s="1397"/>
      <c r="AC295" s="1397"/>
      <c r="AD295" s="1397"/>
      <c r="AE295" s="1397"/>
      <c r="AF295" s="1397"/>
      <c r="AG295" s="1397"/>
      <c r="AI295" s="15"/>
      <c r="AJ295" s="15"/>
      <c r="AK295" s="15"/>
      <c r="AL295" s="15"/>
      <c r="AM295" s="15"/>
      <c r="AN295" s="15"/>
      <c r="AO295" s="15"/>
      <c r="AP295" s="15"/>
      <c r="AQ295" s="15"/>
    </row>
    <row r="296" spans="1:43" s="537" customFormat="1" x14ac:dyDescent="0.2">
      <c r="A296" s="551"/>
      <c r="AI296" s="15"/>
      <c r="AJ296" s="15"/>
      <c r="AK296" s="15"/>
      <c r="AL296" s="15"/>
      <c r="AM296" s="15"/>
      <c r="AN296" s="15"/>
      <c r="AO296" s="15"/>
      <c r="AP296" s="15"/>
      <c r="AQ296" s="15"/>
    </row>
    <row r="297" spans="1:43" s="537" customFormat="1" x14ac:dyDescent="0.2">
      <c r="A297" s="551"/>
      <c r="D297" s="1397" t="s">
        <v>1275</v>
      </c>
      <c r="E297" s="1397"/>
      <c r="F297" s="1397"/>
      <c r="G297" s="1397"/>
      <c r="H297" s="1397"/>
      <c r="I297" s="1397"/>
      <c r="J297" s="1397"/>
      <c r="K297" s="1397"/>
      <c r="L297" s="1397"/>
      <c r="M297" s="1397"/>
      <c r="N297" s="1397"/>
      <c r="O297" s="1397"/>
      <c r="P297" s="1397"/>
      <c r="Q297" s="1397"/>
      <c r="R297" s="1397"/>
      <c r="S297" s="1397"/>
      <c r="T297" s="1397"/>
      <c r="U297" s="1397"/>
      <c r="V297" s="1397"/>
      <c r="W297" s="1397"/>
      <c r="X297" s="1397"/>
      <c r="Y297" s="1397"/>
      <c r="Z297" s="1397"/>
      <c r="AA297" s="1397"/>
      <c r="AB297" s="1397"/>
      <c r="AC297" s="1397"/>
      <c r="AD297" s="1397"/>
      <c r="AE297" s="1397"/>
      <c r="AF297" s="1397"/>
      <c r="AG297" s="1397"/>
      <c r="AI297" s="15"/>
      <c r="AJ297" s="15"/>
      <c r="AK297" s="15"/>
      <c r="AL297" s="15"/>
      <c r="AM297" s="15"/>
      <c r="AN297" s="15"/>
      <c r="AO297" s="15"/>
      <c r="AP297" s="15"/>
      <c r="AQ297" s="15"/>
    </row>
    <row r="298" spans="1:43" s="537" customFormat="1" x14ac:dyDescent="0.2">
      <c r="A298" s="551"/>
      <c r="D298" s="1397"/>
      <c r="E298" s="1397"/>
      <c r="F298" s="1397"/>
      <c r="G298" s="1397"/>
      <c r="H298" s="1397"/>
      <c r="I298" s="1397"/>
      <c r="J298" s="1397"/>
      <c r="K298" s="1397"/>
      <c r="L298" s="1397"/>
      <c r="M298" s="1397"/>
      <c r="N298" s="1397"/>
      <c r="O298" s="1397"/>
      <c r="P298" s="1397"/>
      <c r="Q298" s="1397"/>
      <c r="R298" s="1397"/>
      <c r="S298" s="1397"/>
      <c r="T298" s="1397"/>
      <c r="U298" s="1397"/>
      <c r="V298" s="1397"/>
      <c r="W298" s="1397"/>
      <c r="X298" s="1397"/>
      <c r="Y298" s="1397"/>
      <c r="Z298" s="1397"/>
      <c r="AA298" s="1397"/>
      <c r="AB298" s="1397"/>
      <c r="AC298" s="1397"/>
      <c r="AD298" s="1397"/>
      <c r="AE298" s="1397"/>
      <c r="AF298" s="1397"/>
      <c r="AG298" s="1397"/>
      <c r="AI298" s="15"/>
      <c r="AJ298" s="15"/>
      <c r="AK298" s="15"/>
      <c r="AL298" s="15"/>
      <c r="AM298" s="15"/>
      <c r="AN298" s="15"/>
      <c r="AO298" s="15"/>
      <c r="AP298" s="15"/>
      <c r="AQ298" s="15"/>
    </row>
    <row r="299" spans="1:43" s="537" customFormat="1" x14ac:dyDescent="0.2">
      <c r="A299" s="551"/>
      <c r="AI299" s="15"/>
      <c r="AJ299" s="15"/>
      <c r="AK299" s="15"/>
      <c r="AL299" s="15"/>
      <c r="AM299" s="15"/>
      <c r="AN299" s="15"/>
      <c r="AO299" s="15"/>
      <c r="AP299" s="15"/>
      <c r="AQ299" s="15"/>
    </row>
    <row r="300" spans="1:43" s="537" customFormat="1" x14ac:dyDescent="0.2">
      <c r="A300" s="551"/>
      <c r="D300" s="1397" t="s">
        <v>1276</v>
      </c>
      <c r="E300" s="1397"/>
      <c r="F300" s="1397"/>
      <c r="G300" s="1397"/>
      <c r="H300" s="1397"/>
      <c r="I300" s="1397"/>
      <c r="J300" s="1397"/>
      <c r="K300" s="1397"/>
      <c r="L300" s="1397"/>
      <c r="M300" s="1397"/>
      <c r="N300" s="1397"/>
      <c r="O300" s="1397"/>
      <c r="P300" s="1397"/>
      <c r="Q300" s="1397"/>
      <c r="R300" s="1397"/>
      <c r="S300" s="1397"/>
      <c r="T300" s="1397"/>
      <c r="U300" s="1397"/>
      <c r="V300" s="1397"/>
      <c r="W300" s="1397"/>
      <c r="X300" s="1397"/>
      <c r="Y300" s="1397"/>
      <c r="Z300" s="1397"/>
      <c r="AA300" s="1397"/>
      <c r="AB300" s="1397"/>
      <c r="AC300" s="1397"/>
      <c r="AD300" s="1397"/>
      <c r="AE300" s="1397"/>
      <c r="AF300" s="1397"/>
      <c r="AG300" s="1397"/>
      <c r="AI300" s="15"/>
      <c r="AJ300" s="15"/>
      <c r="AK300" s="15"/>
      <c r="AL300" s="15"/>
      <c r="AM300" s="15"/>
      <c r="AN300" s="15"/>
      <c r="AO300" s="15"/>
      <c r="AP300" s="15"/>
      <c r="AQ300" s="15"/>
    </row>
    <row r="301" spans="1:43" s="537" customFormat="1" x14ac:dyDescent="0.2">
      <c r="A301" s="551"/>
      <c r="D301" s="1397"/>
      <c r="E301" s="1397"/>
      <c r="F301" s="1397"/>
      <c r="G301" s="1397"/>
      <c r="H301" s="1397"/>
      <c r="I301" s="1397"/>
      <c r="J301" s="1397"/>
      <c r="K301" s="1397"/>
      <c r="L301" s="1397"/>
      <c r="M301" s="1397"/>
      <c r="N301" s="1397"/>
      <c r="O301" s="1397"/>
      <c r="P301" s="1397"/>
      <c r="Q301" s="1397"/>
      <c r="R301" s="1397"/>
      <c r="S301" s="1397"/>
      <c r="T301" s="1397"/>
      <c r="U301" s="1397"/>
      <c r="V301" s="1397"/>
      <c r="W301" s="1397"/>
      <c r="X301" s="1397"/>
      <c r="Y301" s="1397"/>
      <c r="Z301" s="1397"/>
      <c r="AA301" s="1397"/>
      <c r="AB301" s="1397"/>
      <c r="AC301" s="1397"/>
      <c r="AD301" s="1397"/>
      <c r="AE301" s="1397"/>
      <c r="AF301" s="1397"/>
      <c r="AG301" s="1397"/>
      <c r="AI301" s="15"/>
      <c r="AJ301" s="15"/>
      <c r="AK301" s="15"/>
      <c r="AL301" s="15"/>
      <c r="AM301" s="15"/>
      <c r="AN301" s="15"/>
      <c r="AO301" s="15"/>
      <c r="AP301" s="15"/>
      <c r="AQ301" s="15"/>
    </row>
    <row r="302" spans="1:43" s="537" customFormat="1" x14ac:dyDescent="0.2">
      <c r="A302" s="551"/>
      <c r="D302" s="1397"/>
      <c r="E302" s="1397"/>
      <c r="F302" s="1397"/>
      <c r="G302" s="1397"/>
      <c r="H302" s="1397"/>
      <c r="I302" s="1397"/>
      <c r="J302" s="1397"/>
      <c r="K302" s="1397"/>
      <c r="L302" s="1397"/>
      <c r="M302" s="1397"/>
      <c r="N302" s="1397"/>
      <c r="O302" s="1397"/>
      <c r="P302" s="1397"/>
      <c r="Q302" s="1397"/>
      <c r="R302" s="1397"/>
      <c r="S302" s="1397"/>
      <c r="T302" s="1397"/>
      <c r="U302" s="1397"/>
      <c r="V302" s="1397"/>
      <c r="W302" s="1397"/>
      <c r="X302" s="1397"/>
      <c r="Y302" s="1397"/>
      <c r="Z302" s="1397"/>
      <c r="AA302" s="1397"/>
      <c r="AB302" s="1397"/>
      <c r="AC302" s="1397"/>
      <c r="AD302" s="1397"/>
      <c r="AE302" s="1397"/>
      <c r="AF302" s="1397"/>
      <c r="AG302" s="1397"/>
      <c r="AI302" s="15"/>
      <c r="AJ302" s="15"/>
      <c r="AK302" s="15"/>
      <c r="AL302" s="15"/>
      <c r="AM302" s="15"/>
      <c r="AN302" s="15"/>
      <c r="AO302" s="15"/>
      <c r="AP302" s="15"/>
      <c r="AQ302" s="15"/>
    </row>
    <row r="303" spans="1:43" s="537" customFormat="1" x14ac:dyDescent="0.2">
      <c r="A303" s="551"/>
      <c r="D303" s="1397"/>
      <c r="E303" s="1397"/>
      <c r="F303" s="1397"/>
      <c r="G303" s="1397"/>
      <c r="H303" s="1397"/>
      <c r="I303" s="1397"/>
      <c r="J303" s="1397"/>
      <c r="K303" s="1397"/>
      <c r="L303" s="1397"/>
      <c r="M303" s="1397"/>
      <c r="N303" s="1397"/>
      <c r="O303" s="1397"/>
      <c r="P303" s="1397"/>
      <c r="Q303" s="1397"/>
      <c r="R303" s="1397"/>
      <c r="S303" s="1397"/>
      <c r="T303" s="1397"/>
      <c r="U303" s="1397"/>
      <c r="V303" s="1397"/>
      <c r="W303" s="1397"/>
      <c r="X303" s="1397"/>
      <c r="Y303" s="1397"/>
      <c r="Z303" s="1397"/>
      <c r="AA303" s="1397"/>
      <c r="AB303" s="1397"/>
      <c r="AC303" s="1397"/>
      <c r="AD303" s="1397"/>
      <c r="AE303" s="1397"/>
      <c r="AF303" s="1397"/>
      <c r="AG303" s="1397"/>
      <c r="AI303" s="15"/>
      <c r="AJ303" s="15"/>
      <c r="AK303" s="15"/>
      <c r="AL303" s="15"/>
      <c r="AM303" s="15"/>
      <c r="AN303" s="15"/>
      <c r="AO303" s="15"/>
      <c r="AP303" s="15"/>
      <c r="AQ303" s="15"/>
    </row>
    <row r="304" spans="1:43" s="537" customFormat="1" x14ac:dyDescent="0.2">
      <c r="A304" s="551"/>
      <c r="D304" s="1397"/>
      <c r="E304" s="1397"/>
      <c r="F304" s="1397"/>
      <c r="G304" s="1397"/>
      <c r="H304" s="1397"/>
      <c r="I304" s="1397"/>
      <c r="J304" s="1397"/>
      <c r="K304" s="1397"/>
      <c r="L304" s="1397"/>
      <c r="M304" s="1397"/>
      <c r="N304" s="1397"/>
      <c r="O304" s="1397"/>
      <c r="P304" s="1397"/>
      <c r="Q304" s="1397"/>
      <c r="R304" s="1397"/>
      <c r="S304" s="1397"/>
      <c r="T304" s="1397"/>
      <c r="U304" s="1397"/>
      <c r="V304" s="1397"/>
      <c r="W304" s="1397"/>
      <c r="X304" s="1397"/>
      <c r="Y304" s="1397"/>
      <c r="Z304" s="1397"/>
      <c r="AA304" s="1397"/>
      <c r="AB304" s="1397"/>
      <c r="AC304" s="1397"/>
      <c r="AD304" s="1397"/>
      <c r="AE304" s="1397"/>
      <c r="AF304" s="1397"/>
      <c r="AG304" s="1397"/>
      <c r="AI304" s="15"/>
      <c r="AJ304" s="15"/>
      <c r="AK304" s="15"/>
      <c r="AL304" s="15"/>
      <c r="AM304" s="15"/>
      <c r="AN304" s="15"/>
      <c r="AO304" s="15"/>
      <c r="AP304" s="15"/>
      <c r="AQ304" s="15"/>
    </row>
    <row r="305" spans="1:43" s="537" customFormat="1" x14ac:dyDescent="0.2">
      <c r="A305" s="551"/>
      <c r="D305" s="1397"/>
      <c r="E305" s="1397"/>
      <c r="F305" s="1397"/>
      <c r="G305" s="1397"/>
      <c r="H305" s="1397"/>
      <c r="I305" s="1397"/>
      <c r="J305" s="1397"/>
      <c r="K305" s="1397"/>
      <c r="L305" s="1397"/>
      <c r="M305" s="1397"/>
      <c r="N305" s="1397"/>
      <c r="O305" s="1397"/>
      <c r="P305" s="1397"/>
      <c r="Q305" s="1397"/>
      <c r="R305" s="1397"/>
      <c r="S305" s="1397"/>
      <c r="T305" s="1397"/>
      <c r="U305" s="1397"/>
      <c r="V305" s="1397"/>
      <c r="W305" s="1397"/>
      <c r="X305" s="1397"/>
      <c r="Y305" s="1397"/>
      <c r="Z305" s="1397"/>
      <c r="AA305" s="1397"/>
      <c r="AB305" s="1397"/>
      <c r="AC305" s="1397"/>
      <c r="AD305" s="1397"/>
      <c r="AE305" s="1397"/>
      <c r="AF305" s="1397"/>
      <c r="AG305" s="1397"/>
      <c r="AI305" s="15"/>
      <c r="AJ305" s="15"/>
      <c r="AK305" s="15"/>
      <c r="AL305" s="15"/>
      <c r="AM305" s="15"/>
      <c r="AN305" s="15"/>
      <c r="AO305" s="15"/>
      <c r="AP305" s="15"/>
      <c r="AQ305" s="15"/>
    </row>
    <row r="306" spans="1:43" s="537" customFormat="1" x14ac:dyDescent="0.2">
      <c r="A306" s="551"/>
      <c r="AI306" s="15"/>
      <c r="AJ306" s="15"/>
      <c r="AK306" s="15"/>
      <c r="AL306" s="15"/>
      <c r="AM306" s="15"/>
      <c r="AN306" s="15"/>
      <c r="AO306" s="15"/>
      <c r="AP306" s="15"/>
      <c r="AQ306" s="15"/>
    </row>
    <row r="307" spans="1:43" s="537" customFormat="1" x14ac:dyDescent="0.2">
      <c r="A307" s="551"/>
      <c r="D307" s="1397" t="s">
        <v>1277</v>
      </c>
      <c r="E307" s="1397"/>
      <c r="F307" s="1397"/>
      <c r="G307" s="1397"/>
      <c r="H307" s="1397"/>
      <c r="I307" s="1397"/>
      <c r="J307" s="1397"/>
      <c r="K307" s="1397"/>
      <c r="L307" s="1397"/>
      <c r="M307" s="1397"/>
      <c r="N307" s="1397"/>
      <c r="O307" s="1397"/>
      <c r="P307" s="1397"/>
      <c r="Q307" s="1397"/>
      <c r="R307" s="1397"/>
      <c r="S307" s="1397"/>
      <c r="T307" s="1397"/>
      <c r="U307" s="1397"/>
      <c r="V307" s="1397"/>
      <c r="W307" s="1397"/>
      <c r="X307" s="1397"/>
      <c r="Y307" s="1397"/>
      <c r="Z307" s="1397"/>
      <c r="AA307" s="1397"/>
      <c r="AB307" s="1397"/>
      <c r="AC307" s="1397"/>
      <c r="AD307" s="1397"/>
      <c r="AE307" s="1397"/>
      <c r="AF307" s="1397"/>
      <c r="AG307" s="1397"/>
      <c r="AI307" s="15"/>
      <c r="AJ307" s="15"/>
      <c r="AK307" s="15"/>
      <c r="AL307" s="15"/>
      <c r="AM307" s="15"/>
      <c r="AN307" s="15"/>
      <c r="AO307" s="15"/>
      <c r="AP307" s="15"/>
      <c r="AQ307" s="15"/>
    </row>
    <row r="308" spans="1:43" s="537" customFormat="1" x14ac:dyDescent="0.2">
      <c r="A308" s="551"/>
      <c r="D308" s="1397"/>
      <c r="E308" s="1397"/>
      <c r="F308" s="1397"/>
      <c r="G308" s="1397"/>
      <c r="H308" s="1397"/>
      <c r="I308" s="1397"/>
      <c r="J308" s="1397"/>
      <c r="K308" s="1397"/>
      <c r="L308" s="1397"/>
      <c r="M308" s="1397"/>
      <c r="N308" s="1397"/>
      <c r="O308" s="1397"/>
      <c r="P308" s="1397"/>
      <c r="Q308" s="1397"/>
      <c r="R308" s="1397"/>
      <c r="S308" s="1397"/>
      <c r="T308" s="1397"/>
      <c r="U308" s="1397"/>
      <c r="V308" s="1397"/>
      <c r="W308" s="1397"/>
      <c r="X308" s="1397"/>
      <c r="Y308" s="1397"/>
      <c r="Z308" s="1397"/>
      <c r="AA308" s="1397"/>
      <c r="AB308" s="1397"/>
      <c r="AC308" s="1397"/>
      <c r="AD308" s="1397"/>
      <c r="AE308" s="1397"/>
      <c r="AF308" s="1397"/>
      <c r="AG308" s="1397"/>
      <c r="AI308" s="15"/>
      <c r="AJ308" s="15"/>
      <c r="AK308" s="15"/>
      <c r="AL308" s="15"/>
      <c r="AM308" s="15"/>
      <c r="AN308" s="15"/>
      <c r="AO308" s="15"/>
      <c r="AP308" s="15"/>
      <c r="AQ308" s="15"/>
    </row>
    <row r="309" spans="1:43" s="537" customFormat="1" x14ac:dyDescent="0.2">
      <c r="A309" s="551"/>
      <c r="D309" s="1397"/>
      <c r="E309" s="1397"/>
      <c r="F309" s="1397"/>
      <c r="G309" s="1397"/>
      <c r="H309" s="1397"/>
      <c r="I309" s="1397"/>
      <c r="J309" s="1397"/>
      <c r="K309" s="1397"/>
      <c r="L309" s="1397"/>
      <c r="M309" s="1397"/>
      <c r="N309" s="1397"/>
      <c r="O309" s="1397"/>
      <c r="P309" s="1397"/>
      <c r="Q309" s="1397"/>
      <c r="R309" s="1397"/>
      <c r="S309" s="1397"/>
      <c r="T309" s="1397"/>
      <c r="U309" s="1397"/>
      <c r="V309" s="1397"/>
      <c r="W309" s="1397"/>
      <c r="X309" s="1397"/>
      <c r="Y309" s="1397"/>
      <c r="Z309" s="1397"/>
      <c r="AA309" s="1397"/>
      <c r="AB309" s="1397"/>
      <c r="AC309" s="1397"/>
      <c r="AD309" s="1397"/>
      <c r="AE309" s="1397"/>
      <c r="AF309" s="1397"/>
      <c r="AG309" s="1397"/>
      <c r="AI309" s="15"/>
      <c r="AJ309" s="15"/>
      <c r="AK309" s="15"/>
      <c r="AL309" s="15"/>
      <c r="AM309" s="15"/>
      <c r="AN309" s="15"/>
      <c r="AO309" s="15"/>
      <c r="AP309" s="15"/>
      <c r="AQ309" s="15"/>
    </row>
    <row r="310" spans="1:43" s="537" customFormat="1" x14ac:dyDescent="0.2">
      <c r="A310" s="551"/>
      <c r="D310" s="1397"/>
      <c r="E310" s="1397"/>
      <c r="F310" s="1397"/>
      <c r="G310" s="1397"/>
      <c r="H310" s="1397"/>
      <c r="I310" s="1397"/>
      <c r="J310" s="1397"/>
      <c r="K310" s="1397"/>
      <c r="L310" s="1397"/>
      <c r="M310" s="1397"/>
      <c r="N310" s="1397"/>
      <c r="O310" s="1397"/>
      <c r="P310" s="1397"/>
      <c r="Q310" s="1397"/>
      <c r="R310" s="1397"/>
      <c r="S310" s="1397"/>
      <c r="T310" s="1397"/>
      <c r="U310" s="1397"/>
      <c r="V310" s="1397"/>
      <c r="W310" s="1397"/>
      <c r="X310" s="1397"/>
      <c r="Y310" s="1397"/>
      <c r="Z310" s="1397"/>
      <c r="AA310" s="1397"/>
      <c r="AB310" s="1397"/>
      <c r="AC310" s="1397"/>
      <c r="AD310" s="1397"/>
      <c r="AE310" s="1397"/>
      <c r="AF310" s="1397"/>
      <c r="AG310" s="1397"/>
      <c r="AI310" s="15"/>
      <c r="AJ310" s="15"/>
      <c r="AK310" s="15"/>
      <c r="AL310" s="15"/>
      <c r="AM310" s="15"/>
      <c r="AN310" s="15"/>
      <c r="AO310" s="15"/>
      <c r="AP310" s="15"/>
      <c r="AQ310" s="15"/>
    </row>
    <row r="311" spans="1:43" s="537" customFormat="1" x14ac:dyDescent="0.2">
      <c r="A311" s="551"/>
      <c r="AI311" s="15"/>
      <c r="AJ311" s="15"/>
      <c r="AK311" s="15"/>
      <c r="AL311" s="15"/>
      <c r="AM311" s="15"/>
      <c r="AN311" s="15"/>
      <c r="AO311" s="15"/>
      <c r="AP311" s="15"/>
      <c r="AQ311" s="15"/>
    </row>
    <row r="312" spans="1:43" s="537" customFormat="1" x14ac:dyDescent="0.2">
      <c r="A312" s="551"/>
      <c r="D312" s="1397" t="s">
        <v>1278</v>
      </c>
      <c r="E312" s="1397"/>
      <c r="F312" s="1397"/>
      <c r="G312" s="1397"/>
      <c r="H312" s="1397"/>
      <c r="I312" s="1397"/>
      <c r="J312" s="1397"/>
      <c r="K312" s="1397"/>
      <c r="L312" s="1397"/>
      <c r="M312" s="1397"/>
      <c r="N312" s="1397"/>
      <c r="O312" s="1397"/>
      <c r="P312" s="1397"/>
      <c r="Q312" s="1397"/>
      <c r="R312" s="1397"/>
      <c r="S312" s="1397"/>
      <c r="T312" s="1397"/>
      <c r="U312" s="1397"/>
      <c r="V312" s="1397"/>
      <c r="W312" s="1397"/>
      <c r="X312" s="1397"/>
      <c r="Y312" s="1397"/>
      <c r="Z312" s="1397"/>
      <c r="AA312" s="1397"/>
      <c r="AB312" s="1397"/>
      <c r="AC312" s="1397"/>
      <c r="AD312" s="1397"/>
      <c r="AE312" s="1397"/>
      <c r="AF312" s="1397"/>
      <c r="AG312" s="1397"/>
      <c r="AI312" s="15"/>
      <c r="AJ312" s="15"/>
      <c r="AK312" s="15"/>
      <c r="AL312" s="15"/>
      <c r="AM312" s="15"/>
      <c r="AN312" s="15"/>
      <c r="AO312" s="15"/>
      <c r="AP312" s="15"/>
      <c r="AQ312" s="15"/>
    </row>
    <row r="313" spans="1:43" s="537" customFormat="1" x14ac:dyDescent="0.2">
      <c r="A313" s="551"/>
      <c r="D313" s="1397"/>
      <c r="E313" s="1397"/>
      <c r="F313" s="1397"/>
      <c r="G313" s="1397"/>
      <c r="H313" s="1397"/>
      <c r="I313" s="1397"/>
      <c r="J313" s="1397"/>
      <c r="K313" s="1397"/>
      <c r="L313" s="1397"/>
      <c r="M313" s="1397"/>
      <c r="N313" s="1397"/>
      <c r="O313" s="1397"/>
      <c r="P313" s="1397"/>
      <c r="Q313" s="1397"/>
      <c r="R313" s="1397"/>
      <c r="S313" s="1397"/>
      <c r="T313" s="1397"/>
      <c r="U313" s="1397"/>
      <c r="V313" s="1397"/>
      <c r="W313" s="1397"/>
      <c r="X313" s="1397"/>
      <c r="Y313" s="1397"/>
      <c r="Z313" s="1397"/>
      <c r="AA313" s="1397"/>
      <c r="AB313" s="1397"/>
      <c r="AC313" s="1397"/>
      <c r="AD313" s="1397"/>
      <c r="AE313" s="1397"/>
      <c r="AF313" s="1397"/>
      <c r="AG313" s="1397"/>
      <c r="AI313" s="15"/>
      <c r="AJ313" s="15"/>
      <c r="AK313" s="15"/>
      <c r="AL313" s="15"/>
      <c r="AM313" s="15"/>
      <c r="AN313" s="15"/>
      <c r="AO313" s="15"/>
      <c r="AP313" s="15"/>
      <c r="AQ313" s="15"/>
    </row>
    <row r="314" spans="1:43" s="537" customFormat="1" x14ac:dyDescent="0.2">
      <c r="A314" s="551"/>
      <c r="D314" s="1397"/>
      <c r="E314" s="1397"/>
      <c r="F314" s="1397"/>
      <c r="G314" s="1397"/>
      <c r="H314" s="1397"/>
      <c r="I314" s="1397"/>
      <c r="J314" s="1397"/>
      <c r="K314" s="1397"/>
      <c r="L314" s="1397"/>
      <c r="M314" s="1397"/>
      <c r="N314" s="1397"/>
      <c r="O314" s="1397"/>
      <c r="P314" s="1397"/>
      <c r="Q314" s="1397"/>
      <c r="R314" s="1397"/>
      <c r="S314" s="1397"/>
      <c r="T314" s="1397"/>
      <c r="U314" s="1397"/>
      <c r="V314" s="1397"/>
      <c r="W314" s="1397"/>
      <c r="X314" s="1397"/>
      <c r="Y314" s="1397"/>
      <c r="Z314" s="1397"/>
      <c r="AA314" s="1397"/>
      <c r="AB314" s="1397"/>
      <c r="AC314" s="1397"/>
      <c r="AD314" s="1397"/>
      <c r="AE314" s="1397"/>
      <c r="AF314" s="1397"/>
      <c r="AG314" s="1397"/>
      <c r="AI314" s="15"/>
      <c r="AJ314" s="15"/>
      <c r="AK314" s="15"/>
      <c r="AL314" s="15"/>
      <c r="AM314" s="15"/>
      <c r="AN314" s="15"/>
      <c r="AO314" s="15"/>
      <c r="AP314" s="15"/>
      <c r="AQ314" s="15"/>
    </row>
    <row r="315" spans="1:43" s="537" customFormat="1" x14ac:dyDescent="0.2">
      <c r="A315" s="551"/>
      <c r="D315" s="1397"/>
      <c r="E315" s="1397"/>
      <c r="F315" s="1397"/>
      <c r="G315" s="1397"/>
      <c r="H315" s="1397"/>
      <c r="I315" s="1397"/>
      <c r="J315" s="1397"/>
      <c r="K315" s="1397"/>
      <c r="L315" s="1397"/>
      <c r="M315" s="1397"/>
      <c r="N315" s="1397"/>
      <c r="O315" s="1397"/>
      <c r="P315" s="1397"/>
      <c r="Q315" s="1397"/>
      <c r="R315" s="1397"/>
      <c r="S315" s="1397"/>
      <c r="T315" s="1397"/>
      <c r="U315" s="1397"/>
      <c r="V315" s="1397"/>
      <c r="W315" s="1397"/>
      <c r="X315" s="1397"/>
      <c r="Y315" s="1397"/>
      <c r="Z315" s="1397"/>
      <c r="AA315" s="1397"/>
      <c r="AB315" s="1397"/>
      <c r="AC315" s="1397"/>
      <c r="AD315" s="1397"/>
      <c r="AE315" s="1397"/>
      <c r="AF315" s="1397"/>
      <c r="AG315" s="1397"/>
      <c r="AI315" s="15"/>
      <c r="AJ315" s="15"/>
      <c r="AK315" s="15"/>
      <c r="AL315" s="15"/>
      <c r="AM315" s="15"/>
      <c r="AN315" s="15"/>
      <c r="AO315" s="15"/>
      <c r="AP315" s="15"/>
      <c r="AQ315" s="15"/>
    </row>
    <row r="316" spans="1:43" s="537" customFormat="1" x14ac:dyDescent="0.2">
      <c r="A316" s="551"/>
      <c r="D316" s="1397"/>
      <c r="E316" s="1397"/>
      <c r="F316" s="1397"/>
      <c r="G316" s="1397"/>
      <c r="H316" s="1397"/>
      <c r="I316" s="1397"/>
      <c r="J316" s="1397"/>
      <c r="K316" s="1397"/>
      <c r="L316" s="1397"/>
      <c r="M316" s="1397"/>
      <c r="N316" s="1397"/>
      <c r="O316" s="1397"/>
      <c r="P316" s="1397"/>
      <c r="Q316" s="1397"/>
      <c r="R316" s="1397"/>
      <c r="S316" s="1397"/>
      <c r="T316" s="1397"/>
      <c r="U316" s="1397"/>
      <c r="V316" s="1397"/>
      <c r="W316" s="1397"/>
      <c r="X316" s="1397"/>
      <c r="Y316" s="1397"/>
      <c r="Z316" s="1397"/>
      <c r="AA316" s="1397"/>
      <c r="AB316" s="1397"/>
      <c r="AC316" s="1397"/>
      <c r="AD316" s="1397"/>
      <c r="AE316" s="1397"/>
      <c r="AF316" s="1397"/>
      <c r="AG316" s="1397"/>
      <c r="AI316" s="15"/>
      <c r="AJ316" s="15"/>
      <c r="AK316" s="15"/>
      <c r="AL316" s="15"/>
      <c r="AM316" s="15"/>
      <c r="AN316" s="15"/>
      <c r="AO316" s="15"/>
      <c r="AP316" s="15"/>
      <c r="AQ316" s="15"/>
    </row>
    <row r="317" spans="1:43" s="537" customFormat="1" x14ac:dyDescent="0.2">
      <c r="A317" s="551"/>
      <c r="D317" s="1397"/>
      <c r="E317" s="1397"/>
      <c r="F317" s="1397"/>
      <c r="G317" s="1397"/>
      <c r="H317" s="1397"/>
      <c r="I317" s="1397"/>
      <c r="J317" s="1397"/>
      <c r="K317" s="1397"/>
      <c r="L317" s="1397"/>
      <c r="M317" s="1397"/>
      <c r="N317" s="1397"/>
      <c r="O317" s="1397"/>
      <c r="P317" s="1397"/>
      <c r="Q317" s="1397"/>
      <c r="R317" s="1397"/>
      <c r="S317" s="1397"/>
      <c r="T317" s="1397"/>
      <c r="U317" s="1397"/>
      <c r="V317" s="1397"/>
      <c r="W317" s="1397"/>
      <c r="X317" s="1397"/>
      <c r="Y317" s="1397"/>
      <c r="Z317" s="1397"/>
      <c r="AA317" s="1397"/>
      <c r="AB317" s="1397"/>
      <c r="AC317" s="1397"/>
      <c r="AD317" s="1397"/>
      <c r="AE317" s="1397"/>
      <c r="AF317" s="1397"/>
      <c r="AG317" s="1397"/>
      <c r="AI317" s="15"/>
      <c r="AJ317" s="15"/>
      <c r="AK317" s="15"/>
      <c r="AL317" s="15"/>
      <c r="AM317" s="15"/>
      <c r="AN317" s="15"/>
      <c r="AO317" s="15"/>
      <c r="AP317" s="15"/>
      <c r="AQ317" s="15"/>
    </row>
    <row r="318" spans="1:43" s="537" customFormat="1" x14ac:dyDescent="0.2">
      <c r="A318" s="551"/>
      <c r="D318" s="536" t="s">
        <v>1279</v>
      </c>
      <c r="AI318" s="15"/>
      <c r="AJ318" s="15"/>
      <c r="AK318" s="15"/>
      <c r="AL318" s="15"/>
      <c r="AM318" s="15"/>
      <c r="AN318" s="15"/>
      <c r="AO318" s="15"/>
      <c r="AP318" s="15"/>
      <c r="AQ318" s="15"/>
    </row>
    <row r="319" spans="1:43" s="537" customFormat="1" x14ac:dyDescent="0.2">
      <c r="A319" s="551"/>
      <c r="AI319" s="15"/>
      <c r="AJ319" s="15"/>
      <c r="AK319" s="15"/>
      <c r="AL319" s="15"/>
      <c r="AM319" s="15"/>
      <c r="AN319" s="15"/>
      <c r="AO319" s="15"/>
      <c r="AP319" s="15"/>
      <c r="AQ319" s="15"/>
    </row>
    <row r="320" spans="1:43" s="537" customFormat="1" x14ac:dyDescent="0.2">
      <c r="A320" s="551"/>
      <c r="D320" s="1397" t="s">
        <v>1280</v>
      </c>
      <c r="E320" s="1397"/>
      <c r="F320" s="1397"/>
      <c r="G320" s="1397"/>
      <c r="H320" s="1397"/>
      <c r="I320" s="1397"/>
      <c r="J320" s="1397"/>
      <c r="K320" s="1397"/>
      <c r="L320" s="1397"/>
      <c r="M320" s="1397"/>
      <c r="N320" s="1397"/>
      <c r="O320" s="1397"/>
      <c r="P320" s="1397"/>
      <c r="Q320" s="1397"/>
      <c r="R320" s="1397"/>
      <c r="S320" s="1397"/>
      <c r="T320" s="1397"/>
      <c r="U320" s="1397"/>
      <c r="V320" s="1397"/>
      <c r="W320" s="1397"/>
      <c r="X320" s="1397"/>
      <c r="Y320" s="1397"/>
      <c r="Z320" s="1397"/>
      <c r="AA320" s="1397"/>
      <c r="AB320" s="1397"/>
      <c r="AC320" s="1397"/>
      <c r="AD320" s="1397"/>
      <c r="AE320" s="1397"/>
      <c r="AF320" s="1397"/>
      <c r="AG320" s="1397"/>
      <c r="AI320" s="15"/>
      <c r="AJ320" s="15"/>
      <c r="AK320" s="15"/>
      <c r="AL320" s="15"/>
      <c r="AM320" s="15"/>
      <c r="AN320" s="15"/>
      <c r="AO320" s="15"/>
      <c r="AP320" s="15"/>
      <c r="AQ320" s="15"/>
    </row>
    <row r="321" spans="1:43" s="537" customFormat="1" x14ac:dyDescent="0.2">
      <c r="A321" s="551"/>
      <c r="D321" s="554"/>
      <c r="E321" s="554"/>
      <c r="F321" s="554"/>
      <c r="G321" s="554"/>
      <c r="H321" s="554"/>
      <c r="I321" s="554"/>
      <c r="J321" s="554"/>
      <c r="K321" s="554"/>
      <c r="L321" s="554"/>
      <c r="M321" s="554"/>
      <c r="N321" s="554"/>
      <c r="O321" s="554"/>
      <c r="P321" s="554"/>
      <c r="Q321" s="554"/>
      <c r="R321" s="554"/>
      <c r="S321" s="554"/>
      <c r="T321" s="554"/>
      <c r="U321" s="554"/>
      <c r="V321" s="554"/>
      <c r="W321" s="554"/>
      <c r="X321" s="554"/>
      <c r="Y321" s="554"/>
      <c r="Z321" s="554"/>
      <c r="AA321" s="554"/>
      <c r="AB321" s="554"/>
      <c r="AC321" s="554"/>
      <c r="AD321" s="554"/>
      <c r="AE321" s="554"/>
      <c r="AF321" s="554"/>
      <c r="AG321" s="554"/>
      <c r="AI321" s="15"/>
      <c r="AJ321" s="15"/>
      <c r="AK321" s="15"/>
      <c r="AL321" s="15"/>
      <c r="AM321" s="15"/>
      <c r="AN321" s="15"/>
      <c r="AO321" s="15"/>
      <c r="AP321" s="15"/>
      <c r="AQ321" s="15"/>
    </row>
    <row r="322" spans="1:43" s="537" customFormat="1" ht="14.25" customHeight="1" x14ac:dyDescent="0.2">
      <c r="A322" s="551"/>
      <c r="D322" s="537" t="s">
        <v>1212</v>
      </c>
      <c r="E322" s="1218" t="s">
        <v>1676</v>
      </c>
      <c r="F322" s="1397"/>
      <c r="G322" s="1397"/>
      <c r="H322" s="1397"/>
      <c r="I322" s="1397"/>
      <c r="J322" s="1397"/>
      <c r="K322" s="1397"/>
      <c r="L322" s="1397"/>
      <c r="M322" s="1397"/>
      <c r="N322" s="1397"/>
      <c r="O322" s="1397"/>
      <c r="P322" s="1397"/>
      <c r="Q322" s="1397"/>
      <c r="R322" s="1397"/>
      <c r="S322" s="1397"/>
      <c r="T322" s="1397"/>
      <c r="U322" s="1397"/>
      <c r="V322" s="1397"/>
      <c r="W322" s="1397"/>
      <c r="X322" s="1397"/>
      <c r="Y322" s="1397"/>
      <c r="Z322" s="1397"/>
      <c r="AA322" s="1397"/>
      <c r="AB322" s="1397"/>
      <c r="AC322" s="1397"/>
      <c r="AD322" s="1397"/>
      <c r="AE322" s="1397"/>
      <c r="AF322" s="1397"/>
      <c r="AG322" s="1397"/>
      <c r="AI322" s="15"/>
      <c r="AJ322" s="15"/>
      <c r="AK322" s="15"/>
      <c r="AL322" s="15"/>
      <c r="AM322" s="15"/>
      <c r="AN322" s="15"/>
      <c r="AO322" s="15"/>
      <c r="AP322" s="15"/>
      <c r="AQ322" s="15"/>
    </row>
    <row r="323" spans="1:43" s="537" customFormat="1" ht="14.25" customHeight="1" x14ac:dyDescent="0.2">
      <c r="A323" s="551"/>
      <c r="E323" s="1397"/>
      <c r="F323" s="1397"/>
      <c r="G323" s="1397"/>
      <c r="H323" s="1397"/>
      <c r="I323" s="1397"/>
      <c r="J323" s="1397"/>
      <c r="K323" s="1397"/>
      <c r="L323" s="1397"/>
      <c r="M323" s="1397"/>
      <c r="N323" s="1397"/>
      <c r="O323" s="1397"/>
      <c r="P323" s="1397"/>
      <c r="Q323" s="1397"/>
      <c r="R323" s="1397"/>
      <c r="S323" s="1397"/>
      <c r="T323" s="1397"/>
      <c r="U323" s="1397"/>
      <c r="V323" s="1397"/>
      <c r="W323" s="1397"/>
      <c r="X323" s="1397"/>
      <c r="Y323" s="1397"/>
      <c r="Z323" s="1397"/>
      <c r="AA323" s="1397"/>
      <c r="AB323" s="1397"/>
      <c r="AC323" s="1397"/>
      <c r="AD323" s="1397"/>
      <c r="AE323" s="1397"/>
      <c r="AF323" s="1397"/>
      <c r="AG323" s="1397"/>
      <c r="AI323" s="15"/>
      <c r="AJ323" s="15"/>
      <c r="AK323" s="15"/>
      <c r="AL323" s="15"/>
      <c r="AM323" s="15"/>
      <c r="AN323" s="15"/>
      <c r="AO323" s="15"/>
      <c r="AP323" s="15"/>
      <c r="AQ323" s="15"/>
    </row>
    <row r="324" spans="1:43" s="537" customFormat="1" x14ac:dyDescent="0.2">
      <c r="A324" s="551"/>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I324" s="15"/>
      <c r="AJ324" s="15"/>
      <c r="AK324" s="15"/>
      <c r="AL324" s="15"/>
      <c r="AM324" s="15"/>
      <c r="AN324" s="15"/>
      <c r="AO324" s="15"/>
      <c r="AP324" s="15"/>
      <c r="AQ324" s="15"/>
    </row>
    <row r="325" spans="1:43" s="537" customFormat="1" ht="14.25" customHeight="1" x14ac:dyDescent="0.2">
      <c r="A325" s="551"/>
      <c r="D325" s="537" t="s">
        <v>1212</v>
      </c>
      <c r="E325" s="1397" t="s">
        <v>1281</v>
      </c>
      <c r="F325" s="1397"/>
      <c r="G325" s="1397"/>
      <c r="H325" s="1397"/>
      <c r="I325" s="1397"/>
      <c r="J325" s="1397"/>
      <c r="K325" s="1397"/>
      <c r="L325" s="1397"/>
      <c r="M325" s="1397"/>
      <c r="N325" s="1397"/>
      <c r="O325" s="1397"/>
      <c r="P325" s="1397"/>
      <c r="Q325" s="1397"/>
      <c r="R325" s="1397"/>
      <c r="S325" s="1397"/>
      <c r="T325" s="1397"/>
      <c r="U325" s="1397"/>
      <c r="V325" s="1397"/>
      <c r="W325" s="1397"/>
      <c r="X325" s="1397"/>
      <c r="Y325" s="1397"/>
      <c r="Z325" s="1397"/>
      <c r="AA325" s="1397"/>
      <c r="AB325" s="1397"/>
      <c r="AC325" s="1397"/>
      <c r="AD325" s="1397"/>
      <c r="AE325" s="1397"/>
      <c r="AF325" s="1397"/>
      <c r="AG325" s="1397"/>
      <c r="AI325" s="15"/>
      <c r="AJ325" s="15"/>
      <c r="AK325" s="15"/>
      <c r="AL325" s="15"/>
      <c r="AM325" s="15"/>
      <c r="AN325" s="15"/>
      <c r="AO325" s="15"/>
      <c r="AP325" s="15"/>
      <c r="AQ325" s="15"/>
    </row>
    <row r="326" spans="1:43" s="537" customFormat="1" x14ac:dyDescent="0.2">
      <c r="A326" s="551"/>
      <c r="E326" s="1397"/>
      <c r="F326" s="1397"/>
      <c r="G326" s="1397"/>
      <c r="H326" s="1397"/>
      <c r="I326" s="1397"/>
      <c r="J326" s="1397"/>
      <c r="K326" s="1397"/>
      <c r="L326" s="1397"/>
      <c r="M326" s="1397"/>
      <c r="N326" s="1397"/>
      <c r="O326" s="1397"/>
      <c r="P326" s="1397"/>
      <c r="Q326" s="1397"/>
      <c r="R326" s="1397"/>
      <c r="S326" s="1397"/>
      <c r="T326" s="1397"/>
      <c r="U326" s="1397"/>
      <c r="V326" s="1397"/>
      <c r="W326" s="1397"/>
      <c r="X326" s="1397"/>
      <c r="Y326" s="1397"/>
      <c r="Z326" s="1397"/>
      <c r="AA326" s="1397"/>
      <c r="AB326" s="1397"/>
      <c r="AC326" s="1397"/>
      <c r="AD326" s="1397"/>
      <c r="AE326" s="1397"/>
      <c r="AF326" s="1397"/>
      <c r="AG326" s="1397"/>
      <c r="AI326" s="15"/>
      <c r="AJ326" s="15"/>
      <c r="AK326" s="15"/>
      <c r="AL326" s="15"/>
      <c r="AM326" s="15"/>
      <c r="AN326" s="15"/>
      <c r="AO326" s="15"/>
      <c r="AP326" s="15"/>
      <c r="AQ326" s="15"/>
    </row>
    <row r="327" spans="1:43" s="537" customFormat="1" x14ac:dyDescent="0.2">
      <c r="A327" s="551"/>
      <c r="AI327" s="15"/>
      <c r="AJ327" s="15"/>
      <c r="AK327" s="15"/>
      <c r="AL327" s="15"/>
      <c r="AM327" s="15"/>
      <c r="AN327" s="15"/>
      <c r="AO327" s="15"/>
      <c r="AP327" s="15"/>
      <c r="AQ327" s="15"/>
    </row>
    <row r="328" spans="1:43" s="537" customFormat="1" x14ac:dyDescent="0.2">
      <c r="A328" s="551"/>
      <c r="D328" s="1397" t="s">
        <v>1282</v>
      </c>
      <c r="E328" s="1397"/>
      <c r="F328" s="1397"/>
      <c r="G328" s="1397"/>
      <c r="H328" s="1397"/>
      <c r="I328" s="1397"/>
      <c r="J328" s="1397"/>
      <c r="K328" s="1397"/>
      <c r="L328" s="1397"/>
      <c r="M328" s="1397"/>
      <c r="N328" s="1397"/>
      <c r="O328" s="1397"/>
      <c r="P328" s="1397"/>
      <c r="Q328" s="1397"/>
      <c r="R328" s="1397"/>
      <c r="S328" s="1397"/>
      <c r="T328" s="1397"/>
      <c r="U328" s="1397"/>
      <c r="V328" s="1397"/>
      <c r="W328" s="1397"/>
      <c r="X328" s="1397"/>
      <c r="Y328" s="1397"/>
      <c r="Z328" s="1397"/>
      <c r="AA328" s="1397"/>
      <c r="AB328" s="1397"/>
      <c r="AC328" s="1397"/>
      <c r="AD328" s="1397"/>
      <c r="AE328" s="1397"/>
      <c r="AF328" s="1397"/>
      <c r="AG328" s="1397"/>
      <c r="AI328" s="15"/>
      <c r="AJ328" s="15"/>
      <c r="AK328" s="15"/>
      <c r="AL328" s="15"/>
      <c r="AM328" s="15"/>
      <c r="AN328" s="15"/>
      <c r="AO328" s="15"/>
      <c r="AP328" s="15"/>
      <c r="AQ328" s="15"/>
    </row>
    <row r="329" spans="1:43" s="537" customFormat="1" x14ac:dyDescent="0.2">
      <c r="A329" s="551"/>
      <c r="D329" s="1397"/>
      <c r="E329" s="1397"/>
      <c r="F329" s="1397"/>
      <c r="G329" s="1397"/>
      <c r="H329" s="1397"/>
      <c r="I329" s="1397"/>
      <c r="J329" s="1397"/>
      <c r="K329" s="1397"/>
      <c r="L329" s="1397"/>
      <c r="M329" s="1397"/>
      <c r="N329" s="1397"/>
      <c r="O329" s="1397"/>
      <c r="P329" s="1397"/>
      <c r="Q329" s="1397"/>
      <c r="R329" s="1397"/>
      <c r="S329" s="1397"/>
      <c r="T329" s="1397"/>
      <c r="U329" s="1397"/>
      <c r="V329" s="1397"/>
      <c r="W329" s="1397"/>
      <c r="X329" s="1397"/>
      <c r="Y329" s="1397"/>
      <c r="Z329" s="1397"/>
      <c r="AA329" s="1397"/>
      <c r="AB329" s="1397"/>
      <c r="AC329" s="1397"/>
      <c r="AD329" s="1397"/>
      <c r="AE329" s="1397"/>
      <c r="AF329" s="1397"/>
      <c r="AG329" s="1397"/>
      <c r="AI329" s="15"/>
      <c r="AJ329" s="15"/>
      <c r="AK329" s="15"/>
      <c r="AL329" s="15"/>
      <c r="AM329" s="15"/>
      <c r="AN329" s="15"/>
      <c r="AO329" s="15"/>
      <c r="AP329" s="15"/>
      <c r="AQ329" s="15"/>
    </row>
    <row r="330" spans="1:43" s="537" customFormat="1" x14ac:dyDescent="0.2">
      <c r="A330" s="551"/>
      <c r="AI330" s="15"/>
      <c r="AJ330" s="15"/>
      <c r="AK330" s="15"/>
      <c r="AL330" s="15"/>
      <c r="AM330" s="15"/>
      <c r="AN330" s="15"/>
      <c r="AO330" s="15"/>
      <c r="AP330" s="15"/>
      <c r="AQ330" s="15"/>
    </row>
    <row r="331" spans="1:43" s="537" customFormat="1" x14ac:dyDescent="0.2">
      <c r="A331" s="551"/>
      <c r="D331" s="536" t="s">
        <v>1283</v>
      </c>
      <c r="AI331" s="15"/>
      <c r="AJ331" s="15"/>
      <c r="AK331" s="15"/>
      <c r="AL331" s="15"/>
      <c r="AM331" s="15"/>
      <c r="AN331" s="15"/>
      <c r="AO331" s="15"/>
      <c r="AP331" s="15"/>
      <c r="AQ331" s="15"/>
    </row>
    <row r="332" spans="1:43" s="537" customFormat="1" x14ac:dyDescent="0.2">
      <c r="A332" s="551"/>
      <c r="AI332" s="15"/>
      <c r="AJ332" s="15"/>
      <c r="AK332" s="15"/>
      <c r="AL332" s="15"/>
      <c r="AM332" s="15"/>
      <c r="AN332" s="15"/>
      <c r="AO332" s="15"/>
      <c r="AP332" s="15"/>
      <c r="AQ332" s="15"/>
    </row>
    <row r="333" spans="1:43" s="537" customFormat="1" x14ac:dyDescent="0.2">
      <c r="A333" s="551"/>
      <c r="D333" s="1397" t="s">
        <v>1284</v>
      </c>
      <c r="E333" s="1397"/>
      <c r="F333" s="1397"/>
      <c r="G333" s="1397"/>
      <c r="H333" s="1397"/>
      <c r="I333" s="1397"/>
      <c r="J333" s="1397"/>
      <c r="K333" s="1397"/>
      <c r="L333" s="1397"/>
      <c r="M333" s="1397"/>
      <c r="N333" s="1397"/>
      <c r="O333" s="1397"/>
      <c r="P333" s="1397"/>
      <c r="Q333" s="1397"/>
      <c r="R333" s="1397"/>
      <c r="S333" s="1397"/>
      <c r="T333" s="1397"/>
      <c r="U333" s="1397"/>
      <c r="V333" s="1397"/>
      <c r="W333" s="1397"/>
      <c r="X333" s="1397"/>
      <c r="Y333" s="1397"/>
      <c r="Z333" s="1397"/>
      <c r="AA333" s="1397"/>
      <c r="AB333" s="1397"/>
      <c r="AC333" s="1397"/>
      <c r="AD333" s="1397"/>
      <c r="AE333" s="1397"/>
      <c r="AF333" s="1397"/>
      <c r="AG333" s="1397"/>
      <c r="AI333" s="15"/>
      <c r="AJ333" s="15"/>
      <c r="AK333" s="15"/>
      <c r="AL333" s="15"/>
      <c r="AM333" s="15"/>
      <c r="AN333" s="15"/>
      <c r="AO333" s="15"/>
      <c r="AP333" s="15"/>
      <c r="AQ333" s="15"/>
    </row>
    <row r="334" spans="1:43" s="537" customFormat="1" x14ac:dyDescent="0.2">
      <c r="A334" s="551"/>
      <c r="D334" s="1397"/>
      <c r="E334" s="1397"/>
      <c r="F334" s="1397"/>
      <c r="G334" s="1397"/>
      <c r="H334" s="1397"/>
      <c r="I334" s="1397"/>
      <c r="J334" s="1397"/>
      <c r="K334" s="1397"/>
      <c r="L334" s="1397"/>
      <c r="M334" s="1397"/>
      <c r="N334" s="1397"/>
      <c r="O334" s="1397"/>
      <c r="P334" s="1397"/>
      <c r="Q334" s="1397"/>
      <c r="R334" s="1397"/>
      <c r="S334" s="1397"/>
      <c r="T334" s="1397"/>
      <c r="U334" s="1397"/>
      <c r="V334" s="1397"/>
      <c r="W334" s="1397"/>
      <c r="X334" s="1397"/>
      <c r="Y334" s="1397"/>
      <c r="Z334" s="1397"/>
      <c r="AA334" s="1397"/>
      <c r="AB334" s="1397"/>
      <c r="AC334" s="1397"/>
      <c r="AD334" s="1397"/>
      <c r="AE334" s="1397"/>
      <c r="AF334" s="1397"/>
      <c r="AG334" s="1397"/>
      <c r="AI334" s="15"/>
      <c r="AJ334" s="15"/>
      <c r="AK334" s="15"/>
      <c r="AL334" s="15"/>
      <c r="AM334" s="15"/>
      <c r="AN334" s="15"/>
      <c r="AO334" s="15"/>
      <c r="AP334" s="15"/>
      <c r="AQ334" s="15"/>
    </row>
    <row r="335" spans="1:43" s="537" customFormat="1" x14ac:dyDescent="0.2">
      <c r="A335" s="551"/>
      <c r="D335" s="1397"/>
      <c r="E335" s="1397"/>
      <c r="F335" s="1397"/>
      <c r="G335" s="1397"/>
      <c r="H335" s="1397"/>
      <c r="I335" s="1397"/>
      <c r="J335" s="1397"/>
      <c r="K335" s="1397"/>
      <c r="L335" s="1397"/>
      <c r="M335" s="1397"/>
      <c r="N335" s="1397"/>
      <c r="O335" s="1397"/>
      <c r="P335" s="1397"/>
      <c r="Q335" s="1397"/>
      <c r="R335" s="1397"/>
      <c r="S335" s="1397"/>
      <c r="T335" s="1397"/>
      <c r="U335" s="1397"/>
      <c r="V335" s="1397"/>
      <c r="W335" s="1397"/>
      <c r="X335" s="1397"/>
      <c r="Y335" s="1397"/>
      <c r="Z335" s="1397"/>
      <c r="AA335" s="1397"/>
      <c r="AB335" s="1397"/>
      <c r="AC335" s="1397"/>
      <c r="AD335" s="1397"/>
      <c r="AE335" s="1397"/>
      <c r="AF335" s="1397"/>
      <c r="AG335" s="1397"/>
      <c r="AI335" s="15"/>
      <c r="AJ335" s="15"/>
      <c r="AK335" s="15"/>
      <c r="AL335" s="15"/>
      <c r="AM335" s="15"/>
      <c r="AN335" s="15"/>
      <c r="AO335" s="15"/>
      <c r="AP335" s="15"/>
      <c r="AQ335" s="15"/>
    </row>
    <row r="336" spans="1:43" s="537" customFormat="1" x14ac:dyDescent="0.2">
      <c r="A336" s="551"/>
      <c r="AI336" s="15"/>
      <c r="AJ336" s="15"/>
      <c r="AK336" s="15"/>
      <c r="AL336" s="15"/>
      <c r="AM336" s="15"/>
      <c r="AN336" s="15"/>
      <c r="AO336" s="15"/>
      <c r="AP336" s="15"/>
      <c r="AQ336" s="15"/>
    </row>
    <row r="337" spans="1:43" s="537" customFormat="1" x14ac:dyDescent="0.2">
      <c r="A337" s="551"/>
      <c r="D337" s="537" t="s">
        <v>1212</v>
      </c>
      <c r="E337" s="1397" t="s">
        <v>1286</v>
      </c>
      <c r="F337" s="1397"/>
      <c r="G337" s="1397"/>
      <c r="H337" s="1397"/>
      <c r="I337" s="1397"/>
      <c r="J337" s="1397"/>
      <c r="K337" s="1397"/>
      <c r="L337" s="1397"/>
      <c r="M337" s="1397"/>
      <c r="N337" s="1397"/>
      <c r="O337" s="1397"/>
      <c r="P337" s="1397"/>
      <c r="Q337" s="1397"/>
      <c r="R337" s="1397"/>
      <c r="S337" s="1397"/>
      <c r="T337" s="1397"/>
      <c r="U337" s="1397"/>
      <c r="V337" s="1397"/>
      <c r="W337" s="1397"/>
      <c r="X337" s="1397"/>
      <c r="Y337" s="1397"/>
      <c r="Z337" s="1397"/>
      <c r="AA337" s="1397"/>
      <c r="AB337" s="1397"/>
      <c r="AC337" s="1397"/>
      <c r="AD337" s="1397"/>
      <c r="AE337" s="1397"/>
      <c r="AF337" s="1397"/>
      <c r="AG337" s="1397"/>
      <c r="AI337" s="15"/>
      <c r="AJ337" s="15"/>
      <c r="AK337" s="15"/>
      <c r="AL337" s="15"/>
      <c r="AM337" s="15"/>
      <c r="AN337" s="15"/>
      <c r="AO337" s="15"/>
      <c r="AP337" s="15"/>
      <c r="AQ337" s="15"/>
    </row>
    <row r="338" spans="1:43" s="537" customFormat="1" x14ac:dyDescent="0.2">
      <c r="A338" s="551"/>
      <c r="E338" s="1397"/>
      <c r="F338" s="1397"/>
      <c r="G338" s="1397"/>
      <c r="H338" s="1397"/>
      <c r="I338" s="1397"/>
      <c r="J338" s="1397"/>
      <c r="K338" s="1397"/>
      <c r="L338" s="1397"/>
      <c r="M338" s="1397"/>
      <c r="N338" s="1397"/>
      <c r="O338" s="1397"/>
      <c r="P338" s="1397"/>
      <c r="Q338" s="1397"/>
      <c r="R338" s="1397"/>
      <c r="S338" s="1397"/>
      <c r="T338" s="1397"/>
      <c r="U338" s="1397"/>
      <c r="V338" s="1397"/>
      <c r="W338" s="1397"/>
      <c r="X338" s="1397"/>
      <c r="Y338" s="1397"/>
      <c r="Z338" s="1397"/>
      <c r="AA338" s="1397"/>
      <c r="AB338" s="1397"/>
      <c r="AC338" s="1397"/>
      <c r="AD338" s="1397"/>
      <c r="AE338" s="1397"/>
      <c r="AF338" s="1397"/>
      <c r="AG338" s="1397"/>
      <c r="AI338" s="15"/>
      <c r="AJ338" s="15"/>
      <c r="AK338" s="15"/>
      <c r="AL338" s="15"/>
      <c r="AM338" s="15"/>
      <c r="AN338" s="15"/>
      <c r="AO338" s="15"/>
      <c r="AP338" s="15"/>
      <c r="AQ338" s="15"/>
    </row>
    <row r="339" spans="1:43" s="537" customFormat="1" x14ac:dyDescent="0.2">
      <c r="A339" s="551"/>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I339" s="15"/>
      <c r="AJ339" s="15"/>
      <c r="AK339" s="15"/>
      <c r="AL339" s="15"/>
      <c r="AM339" s="15"/>
      <c r="AN339" s="15"/>
      <c r="AO339" s="15"/>
      <c r="AP339" s="15"/>
      <c r="AQ339" s="15"/>
    </row>
    <row r="340" spans="1:43" s="537" customFormat="1" x14ac:dyDescent="0.2">
      <c r="A340" s="551"/>
      <c r="D340" s="537" t="s">
        <v>1212</v>
      </c>
      <c r="E340" s="1397" t="s">
        <v>1285</v>
      </c>
      <c r="F340" s="1397"/>
      <c r="G340" s="1397"/>
      <c r="H340" s="1397"/>
      <c r="I340" s="1397"/>
      <c r="J340" s="1397"/>
      <c r="K340" s="1397"/>
      <c r="L340" s="1397"/>
      <c r="M340" s="1397"/>
      <c r="N340" s="1397"/>
      <c r="O340" s="1397"/>
      <c r="P340" s="1397"/>
      <c r="Q340" s="1397"/>
      <c r="R340" s="1397"/>
      <c r="S340" s="1397"/>
      <c r="T340" s="1397"/>
      <c r="U340" s="1397"/>
      <c r="V340" s="1397"/>
      <c r="W340" s="1397"/>
      <c r="X340" s="1397"/>
      <c r="Y340" s="1397"/>
      <c r="Z340" s="1397"/>
      <c r="AA340" s="1397"/>
      <c r="AB340" s="1397"/>
      <c r="AC340" s="1397"/>
      <c r="AD340" s="1397"/>
      <c r="AE340" s="1397"/>
      <c r="AF340" s="1397"/>
      <c r="AG340" s="1397"/>
      <c r="AI340" s="15"/>
      <c r="AJ340" s="15"/>
      <c r="AK340" s="15"/>
      <c r="AL340" s="15"/>
      <c r="AM340" s="15"/>
      <c r="AN340" s="15"/>
      <c r="AO340" s="15"/>
      <c r="AP340" s="15"/>
      <c r="AQ340" s="15"/>
    </row>
    <row r="341" spans="1:43" s="537" customFormat="1" x14ac:dyDescent="0.2">
      <c r="A341" s="551"/>
      <c r="E341" s="1397"/>
      <c r="F341" s="1397"/>
      <c r="G341" s="1397"/>
      <c r="H341" s="1397"/>
      <c r="I341" s="1397"/>
      <c r="J341" s="1397"/>
      <c r="K341" s="1397"/>
      <c r="L341" s="1397"/>
      <c r="M341" s="1397"/>
      <c r="N341" s="1397"/>
      <c r="O341" s="1397"/>
      <c r="P341" s="1397"/>
      <c r="Q341" s="1397"/>
      <c r="R341" s="1397"/>
      <c r="S341" s="1397"/>
      <c r="T341" s="1397"/>
      <c r="U341" s="1397"/>
      <c r="V341" s="1397"/>
      <c r="W341" s="1397"/>
      <c r="X341" s="1397"/>
      <c r="Y341" s="1397"/>
      <c r="Z341" s="1397"/>
      <c r="AA341" s="1397"/>
      <c r="AB341" s="1397"/>
      <c r="AC341" s="1397"/>
      <c r="AD341" s="1397"/>
      <c r="AE341" s="1397"/>
      <c r="AF341" s="1397"/>
      <c r="AG341" s="1397"/>
      <c r="AI341" s="15"/>
      <c r="AJ341" s="15"/>
      <c r="AK341" s="15"/>
      <c r="AL341" s="15"/>
      <c r="AM341" s="15"/>
      <c r="AN341" s="15"/>
      <c r="AO341" s="15"/>
      <c r="AP341" s="15"/>
      <c r="AQ341" s="15"/>
    </row>
    <row r="342" spans="1:43" s="537" customFormat="1" x14ac:dyDescent="0.2">
      <c r="A342" s="551"/>
      <c r="AI342" s="15"/>
      <c r="AJ342" s="15"/>
      <c r="AK342" s="15"/>
      <c r="AL342" s="15"/>
      <c r="AM342" s="15"/>
      <c r="AN342" s="15"/>
      <c r="AO342" s="15"/>
      <c r="AP342" s="15"/>
      <c r="AQ342" s="15"/>
    </row>
    <row r="343" spans="1:43" s="537" customFormat="1" x14ac:dyDescent="0.2">
      <c r="A343" s="551"/>
      <c r="D343" s="537" t="s">
        <v>1212</v>
      </c>
      <c r="E343" s="1397" t="s">
        <v>1287</v>
      </c>
      <c r="F343" s="1397"/>
      <c r="G343" s="1397"/>
      <c r="H343" s="1397"/>
      <c r="I343" s="1397"/>
      <c r="J343" s="1397"/>
      <c r="K343" s="1397"/>
      <c r="L343" s="1397"/>
      <c r="M343" s="1397"/>
      <c r="N343" s="1397"/>
      <c r="O343" s="1397"/>
      <c r="P343" s="1397"/>
      <c r="Q343" s="1397"/>
      <c r="R343" s="1397"/>
      <c r="S343" s="1397"/>
      <c r="T343" s="1397"/>
      <c r="U343" s="1397"/>
      <c r="V343" s="1397"/>
      <c r="W343" s="1397"/>
      <c r="X343" s="1397"/>
      <c r="Y343" s="1397"/>
      <c r="Z343" s="1397"/>
      <c r="AA343" s="1397"/>
      <c r="AB343" s="1397"/>
      <c r="AC343" s="1397"/>
      <c r="AD343" s="1397"/>
      <c r="AE343" s="1397"/>
      <c r="AF343" s="1397"/>
      <c r="AG343" s="1397"/>
      <c r="AI343" s="15"/>
      <c r="AJ343" s="15"/>
      <c r="AK343" s="15"/>
      <c r="AL343" s="15"/>
      <c r="AM343" s="15"/>
      <c r="AN343" s="15"/>
      <c r="AO343" s="15"/>
      <c r="AP343" s="15"/>
      <c r="AQ343" s="15"/>
    </row>
    <row r="344" spans="1:43" s="537" customFormat="1" x14ac:dyDescent="0.2">
      <c r="A344" s="551"/>
      <c r="AI344" s="15"/>
      <c r="AJ344" s="15"/>
      <c r="AK344" s="15"/>
      <c r="AL344" s="15"/>
      <c r="AM344" s="15"/>
      <c r="AN344" s="15"/>
      <c r="AO344" s="15"/>
      <c r="AP344" s="15"/>
      <c r="AQ344" s="15"/>
    </row>
    <row r="345" spans="1:43" s="537" customFormat="1" x14ac:dyDescent="0.2">
      <c r="A345" s="551"/>
      <c r="D345" s="1397" t="s">
        <v>1288</v>
      </c>
      <c r="E345" s="1397"/>
      <c r="F345" s="1397"/>
      <c r="G345" s="1397"/>
      <c r="H345" s="1397"/>
      <c r="I345" s="1397"/>
      <c r="J345" s="1397"/>
      <c r="K345" s="1397"/>
      <c r="L345" s="1397"/>
      <c r="M345" s="1397"/>
      <c r="N345" s="1397"/>
      <c r="O345" s="1397"/>
      <c r="P345" s="1397"/>
      <c r="Q345" s="1397"/>
      <c r="R345" s="1397"/>
      <c r="S345" s="1397"/>
      <c r="T345" s="1397"/>
      <c r="U345" s="1397"/>
      <c r="V345" s="1397"/>
      <c r="W345" s="1397"/>
      <c r="X345" s="1397"/>
      <c r="Y345" s="1397"/>
      <c r="Z345" s="1397"/>
      <c r="AA345" s="1397"/>
      <c r="AB345" s="1397"/>
      <c r="AC345" s="1397"/>
      <c r="AD345" s="1397"/>
      <c r="AE345" s="1397"/>
      <c r="AF345" s="1397"/>
      <c r="AG345" s="1397"/>
      <c r="AI345" s="15"/>
      <c r="AJ345" s="15"/>
      <c r="AK345" s="15"/>
      <c r="AL345" s="15"/>
      <c r="AM345" s="15"/>
      <c r="AN345" s="15"/>
      <c r="AO345" s="15"/>
      <c r="AP345" s="15"/>
      <c r="AQ345" s="15"/>
    </row>
    <row r="346" spans="1:43" s="537" customFormat="1" x14ac:dyDescent="0.2">
      <c r="A346" s="551"/>
      <c r="AI346" s="15"/>
      <c r="AJ346" s="15"/>
      <c r="AK346" s="15"/>
      <c r="AL346" s="15"/>
      <c r="AM346" s="15"/>
      <c r="AN346" s="15"/>
      <c r="AO346" s="15"/>
      <c r="AP346" s="15"/>
      <c r="AQ346" s="15"/>
    </row>
    <row r="347" spans="1:43" s="537" customFormat="1" x14ac:dyDescent="0.2">
      <c r="A347" s="551"/>
      <c r="D347" s="536" t="s">
        <v>1289</v>
      </c>
      <c r="AI347" s="15"/>
      <c r="AJ347" s="15"/>
      <c r="AK347" s="15"/>
      <c r="AL347" s="15"/>
      <c r="AM347" s="15"/>
      <c r="AN347" s="15"/>
      <c r="AO347" s="15"/>
      <c r="AP347" s="15"/>
      <c r="AQ347" s="15"/>
    </row>
    <row r="348" spans="1:43" s="537" customFormat="1" x14ac:dyDescent="0.2">
      <c r="A348" s="551"/>
      <c r="AI348" s="15"/>
      <c r="AJ348" s="15"/>
      <c r="AK348" s="15"/>
      <c r="AL348" s="15"/>
      <c r="AM348" s="15"/>
      <c r="AN348" s="15"/>
      <c r="AO348" s="15"/>
      <c r="AP348" s="15"/>
      <c r="AQ348" s="15"/>
    </row>
    <row r="349" spans="1:43" s="537" customFormat="1" x14ac:dyDescent="0.2">
      <c r="A349" s="551"/>
      <c r="D349" s="1397" t="s">
        <v>1290</v>
      </c>
      <c r="E349" s="1397"/>
      <c r="F349" s="1397"/>
      <c r="G349" s="1397"/>
      <c r="H349" s="1397"/>
      <c r="I349" s="1397"/>
      <c r="J349" s="1397"/>
      <c r="K349" s="1397"/>
      <c r="L349" s="1397"/>
      <c r="M349" s="1397"/>
      <c r="N349" s="1397"/>
      <c r="O349" s="1397"/>
      <c r="P349" s="1397"/>
      <c r="Q349" s="1397"/>
      <c r="R349" s="1397"/>
      <c r="S349" s="1397"/>
      <c r="T349" s="1397"/>
      <c r="U349" s="1397"/>
      <c r="V349" s="1397"/>
      <c r="W349" s="1397"/>
      <c r="X349" s="1397"/>
      <c r="Y349" s="1397"/>
      <c r="Z349" s="1397"/>
      <c r="AA349" s="1397"/>
      <c r="AB349" s="1397"/>
      <c r="AC349" s="1397"/>
      <c r="AD349" s="1397"/>
      <c r="AE349" s="1397"/>
      <c r="AF349" s="1397"/>
      <c r="AG349" s="1397"/>
      <c r="AI349" s="15"/>
      <c r="AJ349" s="15"/>
      <c r="AK349" s="15"/>
      <c r="AL349" s="15"/>
      <c r="AM349" s="15"/>
      <c r="AN349" s="15"/>
      <c r="AO349" s="15"/>
      <c r="AP349" s="15"/>
      <c r="AQ349" s="15"/>
    </row>
    <row r="350" spans="1:43" s="537" customFormat="1" x14ac:dyDescent="0.2">
      <c r="A350" s="551"/>
      <c r="D350" s="771"/>
      <c r="E350" s="771"/>
      <c r="F350" s="771"/>
      <c r="G350" s="771"/>
      <c r="H350" s="771"/>
      <c r="I350" s="771"/>
      <c r="J350" s="771"/>
      <c r="K350" s="771"/>
      <c r="L350" s="771"/>
      <c r="M350" s="771"/>
      <c r="N350" s="771"/>
      <c r="O350" s="771"/>
      <c r="P350" s="771"/>
      <c r="Q350" s="771"/>
      <c r="R350" s="771"/>
      <c r="S350" s="771"/>
      <c r="T350" s="771"/>
      <c r="U350" s="771"/>
      <c r="V350" s="771"/>
      <c r="W350" s="771"/>
      <c r="X350" s="771"/>
      <c r="Y350" s="771"/>
      <c r="Z350" s="771"/>
      <c r="AA350" s="771"/>
      <c r="AB350" s="771"/>
      <c r="AC350" s="771"/>
      <c r="AD350" s="771"/>
      <c r="AE350" s="771"/>
      <c r="AF350" s="771"/>
      <c r="AG350" s="771"/>
      <c r="AI350" s="15"/>
      <c r="AJ350" s="15"/>
      <c r="AK350" s="15"/>
      <c r="AL350" s="15"/>
      <c r="AM350" s="15"/>
      <c r="AN350" s="15"/>
      <c r="AO350" s="15"/>
      <c r="AP350" s="15"/>
      <c r="AQ350" s="15"/>
    </row>
    <row r="351" spans="1:43" s="537" customFormat="1" x14ac:dyDescent="0.2">
      <c r="A351" s="551"/>
      <c r="D351" s="536" t="s">
        <v>1677</v>
      </c>
      <c r="E351" s="771"/>
      <c r="F351" s="771"/>
      <c r="G351" s="771"/>
      <c r="H351" s="771"/>
      <c r="I351" s="771"/>
      <c r="J351" s="771"/>
      <c r="K351" s="771"/>
      <c r="L351" s="771"/>
      <c r="M351" s="771"/>
      <c r="N351" s="771"/>
      <c r="O351" s="771"/>
      <c r="P351" s="771"/>
      <c r="Q351" s="771"/>
      <c r="R351" s="771"/>
      <c r="S351" s="771"/>
      <c r="T351" s="771"/>
      <c r="U351" s="771"/>
      <c r="V351" s="771"/>
      <c r="W351" s="771"/>
      <c r="X351" s="771"/>
      <c r="Y351" s="771"/>
      <c r="Z351" s="771"/>
      <c r="AA351" s="771"/>
      <c r="AB351" s="771"/>
      <c r="AC351" s="771"/>
      <c r="AD351" s="771"/>
      <c r="AE351" s="771"/>
      <c r="AF351" s="771"/>
      <c r="AG351" s="771"/>
      <c r="AI351" s="15"/>
      <c r="AJ351" s="15"/>
      <c r="AK351" s="15"/>
      <c r="AL351" s="15"/>
      <c r="AM351" s="15"/>
      <c r="AN351" s="15"/>
      <c r="AO351" s="15"/>
      <c r="AP351" s="15"/>
      <c r="AQ351" s="15"/>
    </row>
    <row r="352" spans="1:43" s="537" customFormat="1" x14ac:dyDescent="0.2">
      <c r="A352" s="551"/>
      <c r="D352" s="771"/>
      <c r="E352" s="771"/>
      <c r="F352" s="771"/>
      <c r="G352" s="771"/>
      <c r="H352" s="771"/>
      <c r="I352" s="771"/>
      <c r="J352" s="771"/>
      <c r="K352" s="771"/>
      <c r="L352" s="771"/>
      <c r="M352" s="771"/>
      <c r="N352" s="771"/>
      <c r="O352" s="771"/>
      <c r="P352" s="771"/>
      <c r="Q352" s="771"/>
      <c r="R352" s="771"/>
      <c r="S352" s="771"/>
      <c r="T352" s="771"/>
      <c r="U352" s="771"/>
      <c r="V352" s="771"/>
      <c r="W352" s="771"/>
      <c r="X352" s="771"/>
      <c r="Y352" s="771"/>
      <c r="Z352" s="771"/>
      <c r="AA352" s="771"/>
      <c r="AB352" s="771"/>
      <c r="AC352" s="771"/>
      <c r="AD352" s="771"/>
      <c r="AE352" s="771"/>
      <c r="AF352" s="771"/>
      <c r="AG352" s="771"/>
      <c r="AI352" s="15"/>
      <c r="AJ352" s="15"/>
      <c r="AK352" s="15"/>
      <c r="AL352" s="15"/>
      <c r="AM352" s="15"/>
      <c r="AN352" s="15"/>
      <c r="AO352" s="15"/>
      <c r="AP352" s="15"/>
      <c r="AQ352" s="15"/>
    </row>
    <row r="353" spans="1:43" s="537" customFormat="1" ht="14.25" customHeight="1" x14ac:dyDescent="0.2">
      <c r="A353" s="551"/>
      <c r="D353" s="779" t="s">
        <v>1993</v>
      </c>
      <c r="E353" s="771"/>
      <c r="F353" s="771"/>
      <c r="G353" s="771"/>
      <c r="H353" s="771"/>
      <c r="I353" s="771"/>
      <c r="J353" s="771"/>
      <c r="K353" s="771"/>
      <c r="L353" s="771"/>
      <c r="M353" s="771"/>
      <c r="N353" s="771"/>
      <c r="O353" s="771"/>
      <c r="P353" s="771"/>
      <c r="Q353" s="771"/>
      <c r="R353" s="771"/>
      <c r="S353" s="771"/>
      <c r="T353" s="771"/>
      <c r="U353" s="771"/>
      <c r="V353" s="771"/>
      <c r="W353" s="771"/>
      <c r="X353" s="771"/>
      <c r="Y353" s="771"/>
      <c r="Z353" s="771"/>
      <c r="AA353" s="771"/>
      <c r="AB353" s="771"/>
      <c r="AC353" s="771"/>
      <c r="AD353" s="771"/>
      <c r="AE353" s="771"/>
      <c r="AF353" s="771"/>
      <c r="AG353" s="771"/>
      <c r="AI353" s="15"/>
      <c r="AJ353" s="15"/>
      <c r="AK353" s="15"/>
      <c r="AL353" s="15"/>
      <c r="AM353" s="15"/>
      <c r="AN353" s="15"/>
      <c r="AO353" s="15"/>
      <c r="AP353" s="15"/>
      <c r="AQ353" s="15"/>
    </row>
    <row r="354" spans="1:43" s="537" customFormat="1" ht="14.25" customHeight="1" x14ac:dyDescent="0.2">
      <c r="A354" s="551"/>
      <c r="D354" s="779"/>
      <c r="E354" s="771"/>
      <c r="F354" s="771"/>
      <c r="G354" s="771"/>
      <c r="H354" s="771"/>
      <c r="I354" s="771"/>
      <c r="J354" s="771"/>
      <c r="K354" s="771"/>
      <c r="L354" s="771"/>
      <c r="M354" s="771"/>
      <c r="N354" s="771"/>
      <c r="O354" s="771"/>
      <c r="P354" s="771"/>
      <c r="Q354" s="771"/>
      <c r="R354" s="771"/>
      <c r="S354" s="771"/>
      <c r="T354" s="771"/>
      <c r="U354" s="771"/>
      <c r="V354" s="771"/>
      <c r="W354" s="771"/>
      <c r="X354" s="771"/>
      <c r="Y354" s="771"/>
      <c r="Z354" s="771"/>
      <c r="AA354" s="771"/>
      <c r="AB354" s="771"/>
      <c r="AC354" s="771"/>
      <c r="AD354" s="771"/>
      <c r="AE354" s="771"/>
      <c r="AF354" s="771"/>
      <c r="AG354" s="771"/>
      <c r="AI354" s="15"/>
      <c r="AJ354" s="15"/>
      <c r="AK354" s="15"/>
      <c r="AL354" s="15"/>
      <c r="AM354" s="15"/>
      <c r="AN354" s="15"/>
      <c r="AO354" s="15"/>
      <c r="AP354" s="15"/>
      <c r="AQ354" s="15"/>
    </row>
    <row r="355" spans="1:43" s="537" customFormat="1" ht="14.25" customHeight="1" x14ac:dyDescent="0.2">
      <c r="A355" s="551"/>
      <c r="D355" s="779"/>
      <c r="E355" s="1003"/>
      <c r="F355" s="1003"/>
      <c r="G355" s="1003"/>
      <c r="H355" s="1003"/>
      <c r="I355" s="1003"/>
      <c r="J355" s="1003"/>
      <c r="K355" s="1003"/>
      <c r="L355" s="1003"/>
      <c r="M355" s="1003"/>
      <c r="N355" s="1003"/>
      <c r="O355" s="1003"/>
      <c r="P355" s="1003"/>
      <c r="Q355" s="1003"/>
      <c r="R355" s="1003"/>
      <c r="S355" s="1003"/>
      <c r="T355" s="1003"/>
      <c r="U355" s="1003"/>
      <c r="V355" s="1003"/>
      <c r="W355" s="1003"/>
      <c r="X355" s="1003"/>
      <c r="Y355" s="1003"/>
      <c r="Z355" s="1003"/>
      <c r="AA355" s="1003"/>
      <c r="AB355" s="1003"/>
      <c r="AC355" s="1003"/>
      <c r="AD355" s="1003"/>
      <c r="AE355" s="1003"/>
      <c r="AF355" s="1003"/>
      <c r="AG355" s="1003"/>
      <c r="AI355" s="15"/>
      <c r="AJ355" s="15"/>
      <c r="AK355" s="15"/>
      <c r="AL355" s="15"/>
      <c r="AM355" s="15"/>
      <c r="AN355" s="15"/>
      <c r="AO355" s="15"/>
      <c r="AP355" s="15"/>
      <c r="AQ355" s="15"/>
    </row>
    <row r="356" spans="1:43" s="537" customFormat="1" ht="14.25" customHeight="1" x14ac:dyDescent="0.2">
      <c r="A356" s="551"/>
      <c r="D356" s="779"/>
      <c r="E356" s="1003"/>
      <c r="F356" s="1003"/>
      <c r="G356" s="1003"/>
      <c r="H356" s="1003"/>
      <c r="I356" s="1003"/>
      <c r="J356" s="1003"/>
      <c r="K356" s="1003"/>
      <c r="L356" s="1003"/>
      <c r="M356" s="1003"/>
      <c r="N356" s="1003"/>
      <c r="O356" s="1003"/>
      <c r="P356" s="1003"/>
      <c r="Q356" s="1003"/>
      <c r="R356" s="1003"/>
      <c r="S356" s="1003"/>
      <c r="T356" s="1003"/>
      <c r="U356" s="1003"/>
      <c r="V356" s="1003"/>
      <c r="W356" s="1003"/>
      <c r="X356" s="1003"/>
      <c r="Y356" s="1003"/>
      <c r="Z356" s="1003"/>
      <c r="AA356" s="1003"/>
      <c r="AB356" s="1003"/>
      <c r="AC356" s="1003"/>
      <c r="AD356" s="1003"/>
      <c r="AE356" s="1003"/>
      <c r="AF356" s="1003"/>
      <c r="AG356" s="1003"/>
      <c r="AI356" s="15"/>
      <c r="AJ356" s="15"/>
      <c r="AK356" s="15"/>
      <c r="AL356" s="15"/>
      <c r="AM356" s="15"/>
      <c r="AN356" s="15"/>
      <c r="AO356" s="15"/>
      <c r="AP356" s="15"/>
      <c r="AQ356" s="15"/>
    </row>
    <row r="357" spans="1:43" s="537" customFormat="1" ht="14.25" customHeight="1" x14ac:dyDescent="0.2">
      <c r="A357" s="551"/>
      <c r="D357" s="779"/>
      <c r="E357" s="1003"/>
      <c r="F357" s="1003"/>
      <c r="G357" s="1003"/>
      <c r="H357" s="1003"/>
      <c r="I357" s="1003"/>
      <c r="J357" s="1003"/>
      <c r="K357" s="1003"/>
      <c r="L357" s="1003"/>
      <c r="M357" s="1003"/>
      <c r="N357" s="1003"/>
      <c r="O357" s="1003"/>
      <c r="P357" s="1003"/>
      <c r="Q357" s="1003"/>
      <c r="R357" s="1003"/>
      <c r="S357" s="1003"/>
      <c r="T357" s="1003"/>
      <c r="U357" s="1003"/>
      <c r="V357" s="1003"/>
      <c r="W357" s="1003"/>
      <c r="X357" s="1003"/>
      <c r="Y357" s="1003"/>
      <c r="Z357" s="1003"/>
      <c r="AA357" s="1003"/>
      <c r="AB357" s="1003"/>
      <c r="AC357" s="1003"/>
      <c r="AD357" s="1003"/>
      <c r="AE357" s="1003"/>
      <c r="AF357" s="1003"/>
      <c r="AG357" s="1003"/>
      <c r="AI357" s="15"/>
      <c r="AJ357" s="15"/>
      <c r="AK357" s="15"/>
      <c r="AL357" s="15"/>
      <c r="AM357" s="15"/>
      <c r="AN357" s="15"/>
      <c r="AO357" s="15"/>
      <c r="AP357" s="15"/>
      <c r="AQ357" s="15"/>
    </row>
    <row r="358" spans="1:43" s="537" customFormat="1" ht="14.25" customHeight="1" x14ac:dyDescent="0.2">
      <c r="A358" s="551"/>
      <c r="D358" s="779"/>
      <c r="E358" s="1003"/>
      <c r="F358" s="1003"/>
      <c r="G358" s="1003"/>
      <c r="H358" s="1003"/>
      <c r="I358" s="1003"/>
      <c r="J358" s="1003"/>
      <c r="K358" s="1003"/>
      <c r="L358" s="1003"/>
      <c r="M358" s="1003"/>
      <c r="N358" s="1003"/>
      <c r="O358" s="1003"/>
      <c r="P358" s="1003"/>
      <c r="Q358" s="1003"/>
      <c r="R358" s="1003"/>
      <c r="S358" s="1003"/>
      <c r="T358" s="1003"/>
      <c r="U358" s="1003"/>
      <c r="V358" s="1003"/>
      <c r="W358" s="1003"/>
      <c r="X358" s="1003"/>
      <c r="Y358" s="1003"/>
      <c r="Z358" s="1003"/>
      <c r="AA358" s="1003"/>
      <c r="AB358" s="1003"/>
      <c r="AC358" s="1003"/>
      <c r="AD358" s="1003"/>
      <c r="AE358" s="1003"/>
      <c r="AF358" s="1003"/>
      <c r="AG358" s="1003"/>
      <c r="AI358" s="15"/>
      <c r="AJ358" s="15"/>
      <c r="AK358" s="15"/>
      <c r="AL358" s="15"/>
      <c r="AM358" s="15"/>
      <c r="AN358" s="15"/>
      <c r="AO358" s="15"/>
      <c r="AP358" s="15"/>
      <c r="AQ358" s="15"/>
    </row>
    <row r="359" spans="1:43" s="537" customFormat="1" ht="14.25" customHeight="1" x14ac:dyDescent="0.2">
      <c r="A359" s="551"/>
      <c r="D359" s="779"/>
      <c r="E359" s="1003"/>
      <c r="F359" s="1003"/>
      <c r="G359" s="1003"/>
      <c r="H359" s="1003"/>
      <c r="I359" s="1003"/>
      <c r="J359" s="1003"/>
      <c r="K359" s="1003"/>
      <c r="L359" s="1003"/>
      <c r="M359" s="1003"/>
      <c r="N359" s="1003"/>
      <c r="O359" s="1003"/>
      <c r="P359" s="1003"/>
      <c r="Q359" s="1003"/>
      <c r="R359" s="1003"/>
      <c r="S359" s="1003"/>
      <c r="T359" s="1003"/>
      <c r="U359" s="1003"/>
      <c r="V359" s="1003"/>
      <c r="W359" s="1003"/>
      <c r="X359" s="1003"/>
      <c r="Y359" s="1003"/>
      <c r="Z359" s="1003"/>
      <c r="AA359" s="1003"/>
      <c r="AB359" s="1003"/>
      <c r="AC359" s="1003"/>
      <c r="AD359" s="1003"/>
      <c r="AE359" s="1003"/>
      <c r="AF359" s="1003"/>
      <c r="AG359" s="1003"/>
      <c r="AI359" s="15"/>
      <c r="AJ359" s="15"/>
      <c r="AK359" s="15"/>
      <c r="AL359" s="15"/>
      <c r="AM359" s="15"/>
      <c r="AN359" s="15"/>
      <c r="AO359" s="15"/>
      <c r="AP359" s="15"/>
      <c r="AQ359" s="15"/>
    </row>
    <row r="360" spans="1:43" s="537" customFormat="1" ht="14.25" customHeight="1" x14ac:dyDescent="0.2">
      <c r="A360" s="551"/>
      <c r="D360" s="779"/>
      <c r="E360" s="1003"/>
      <c r="F360" s="1003"/>
      <c r="G360" s="1003"/>
      <c r="H360" s="1003"/>
      <c r="I360" s="1003"/>
      <c r="J360" s="1003"/>
      <c r="K360" s="1003"/>
      <c r="L360" s="1003"/>
      <c r="M360" s="1003"/>
      <c r="N360" s="1003"/>
      <c r="O360" s="1003"/>
      <c r="P360" s="1003"/>
      <c r="Q360" s="1003"/>
      <c r="R360" s="1003"/>
      <c r="S360" s="1003"/>
      <c r="T360" s="1003"/>
      <c r="U360" s="1003"/>
      <c r="V360" s="1003"/>
      <c r="W360" s="1003"/>
      <c r="X360" s="1003"/>
      <c r="Y360" s="1003"/>
      <c r="Z360" s="1003"/>
      <c r="AA360" s="1003"/>
      <c r="AB360" s="1003"/>
      <c r="AC360" s="1003"/>
      <c r="AD360" s="1003"/>
      <c r="AE360" s="1003"/>
      <c r="AF360" s="1003"/>
      <c r="AG360" s="1003"/>
      <c r="AI360" s="15"/>
      <c r="AJ360" s="15"/>
      <c r="AK360" s="15"/>
      <c r="AL360" s="15"/>
      <c r="AM360" s="15"/>
      <c r="AN360" s="15"/>
      <c r="AO360" s="15"/>
      <c r="AP360" s="15"/>
      <c r="AQ360" s="15"/>
    </row>
    <row r="361" spans="1:43" s="537" customFormat="1" ht="14.25" customHeight="1" x14ac:dyDescent="0.2">
      <c r="A361" s="551"/>
      <c r="D361" s="779"/>
      <c r="E361" s="1003"/>
      <c r="F361" s="1003"/>
      <c r="G361" s="1003"/>
      <c r="H361" s="1003"/>
      <c r="I361" s="1003"/>
      <c r="J361" s="1003"/>
      <c r="K361" s="1003"/>
      <c r="L361" s="1003"/>
      <c r="M361" s="1003"/>
      <c r="N361" s="1003"/>
      <c r="O361" s="1003"/>
      <c r="P361" s="1003"/>
      <c r="Q361" s="1003"/>
      <c r="R361" s="1003"/>
      <c r="S361" s="1003"/>
      <c r="T361" s="1003"/>
      <c r="U361" s="1003"/>
      <c r="V361" s="1003"/>
      <c r="W361" s="1003"/>
      <c r="X361" s="1003"/>
      <c r="Y361" s="1003"/>
      <c r="Z361" s="1003"/>
      <c r="AA361" s="1003"/>
      <c r="AB361" s="1003"/>
      <c r="AC361" s="1003"/>
      <c r="AD361" s="1003"/>
      <c r="AE361" s="1003"/>
      <c r="AF361" s="1003"/>
      <c r="AG361" s="1003"/>
      <c r="AI361" s="15"/>
      <c r="AJ361" s="15"/>
      <c r="AK361" s="15"/>
      <c r="AL361" s="15"/>
      <c r="AM361" s="15"/>
      <c r="AN361" s="15"/>
      <c r="AO361" s="15"/>
      <c r="AP361" s="15"/>
      <c r="AQ361" s="15"/>
    </row>
    <row r="362" spans="1:43" s="537" customFormat="1" ht="14.25" customHeight="1" x14ac:dyDescent="0.2">
      <c r="A362" s="551"/>
      <c r="D362" s="779"/>
      <c r="E362" s="1003"/>
      <c r="F362" s="1003"/>
      <c r="G362" s="1003"/>
      <c r="H362" s="1003"/>
      <c r="I362" s="1003"/>
      <c r="J362" s="1003"/>
      <c r="K362" s="1003"/>
      <c r="L362" s="1003"/>
      <c r="M362" s="1003"/>
      <c r="N362" s="1003"/>
      <c r="O362" s="1003"/>
      <c r="P362" s="1003"/>
      <c r="Q362" s="1003"/>
      <c r="R362" s="1003"/>
      <c r="S362" s="1003"/>
      <c r="T362" s="1003"/>
      <c r="U362" s="1003"/>
      <c r="V362" s="1003"/>
      <c r="W362" s="1003"/>
      <c r="X362" s="1003"/>
      <c r="Y362" s="1003"/>
      <c r="Z362" s="1003"/>
      <c r="AA362" s="1003"/>
      <c r="AB362" s="1003"/>
      <c r="AC362" s="1003"/>
      <c r="AD362" s="1003"/>
      <c r="AE362" s="1003"/>
      <c r="AF362" s="1003"/>
      <c r="AG362" s="1003"/>
      <c r="AI362" s="15"/>
      <c r="AJ362" s="15"/>
      <c r="AK362" s="15"/>
      <c r="AL362" s="15"/>
      <c r="AM362" s="15"/>
      <c r="AN362" s="15"/>
      <c r="AO362" s="15"/>
      <c r="AP362" s="15"/>
      <c r="AQ362" s="15"/>
    </row>
    <row r="363" spans="1:43" s="537" customFormat="1" ht="14.25" customHeight="1" x14ac:dyDescent="0.2">
      <c r="A363" s="551"/>
      <c r="D363" s="779"/>
      <c r="E363" s="1003"/>
      <c r="F363" s="1003"/>
      <c r="G363" s="1003"/>
      <c r="H363" s="1003"/>
      <c r="I363" s="1003"/>
      <c r="J363" s="1003"/>
      <c r="K363" s="1003"/>
      <c r="L363" s="1003"/>
      <c r="M363" s="1003"/>
      <c r="N363" s="1003"/>
      <c r="O363" s="1003"/>
      <c r="P363" s="1003"/>
      <c r="Q363" s="1003"/>
      <c r="R363" s="1003"/>
      <c r="S363" s="1003"/>
      <c r="T363" s="1003"/>
      <c r="U363" s="1003"/>
      <c r="V363" s="1003"/>
      <c r="W363" s="1003"/>
      <c r="X363" s="1003"/>
      <c r="Y363" s="1003"/>
      <c r="Z363" s="1003"/>
      <c r="AA363" s="1003"/>
      <c r="AB363" s="1003"/>
      <c r="AC363" s="1003"/>
      <c r="AD363" s="1003"/>
      <c r="AE363" s="1003"/>
      <c r="AF363" s="1003"/>
      <c r="AG363" s="1003"/>
      <c r="AI363" s="15"/>
      <c r="AJ363" s="15"/>
      <c r="AK363" s="15"/>
      <c r="AL363" s="15"/>
      <c r="AM363" s="15"/>
      <c r="AN363" s="15"/>
      <c r="AO363" s="15"/>
      <c r="AP363" s="15"/>
      <c r="AQ363" s="15"/>
    </row>
    <row r="364" spans="1:43" s="537" customFormat="1" ht="14.25" customHeight="1" x14ac:dyDescent="0.2">
      <c r="A364" s="551"/>
      <c r="D364" s="779"/>
      <c r="E364" s="1003"/>
      <c r="F364" s="1003"/>
      <c r="G364" s="1003"/>
      <c r="H364" s="1003"/>
      <c r="I364" s="1003"/>
      <c r="J364" s="1003"/>
      <c r="K364" s="1003"/>
      <c r="L364" s="1003"/>
      <c r="M364" s="1003"/>
      <c r="N364" s="1003"/>
      <c r="O364" s="1003"/>
      <c r="P364" s="1003"/>
      <c r="Q364" s="1003"/>
      <c r="R364" s="1003"/>
      <c r="S364" s="1003"/>
      <c r="T364" s="1003"/>
      <c r="U364" s="1003"/>
      <c r="V364" s="1003"/>
      <c r="W364" s="1003"/>
      <c r="X364" s="1003"/>
      <c r="Y364" s="1003"/>
      <c r="Z364" s="1003"/>
      <c r="AA364" s="1003"/>
      <c r="AB364" s="1003"/>
      <c r="AC364" s="1003"/>
      <c r="AD364" s="1003"/>
      <c r="AE364" s="1003"/>
      <c r="AF364" s="1003"/>
      <c r="AG364" s="1003"/>
      <c r="AI364" s="15"/>
      <c r="AJ364" s="15"/>
      <c r="AK364" s="15"/>
      <c r="AL364" s="15"/>
      <c r="AM364" s="15"/>
      <c r="AN364" s="15"/>
      <c r="AO364" s="15"/>
      <c r="AP364" s="15"/>
      <c r="AQ364" s="15"/>
    </row>
    <row r="365" spans="1:43" s="537" customFormat="1" ht="14.25" customHeight="1" x14ac:dyDescent="0.2">
      <c r="A365" s="551"/>
      <c r="D365" s="779"/>
      <c r="E365" s="1003"/>
      <c r="F365" s="1003"/>
      <c r="G365" s="1003"/>
      <c r="H365" s="1003"/>
      <c r="I365" s="1003"/>
      <c r="J365" s="1003"/>
      <c r="K365" s="1003"/>
      <c r="L365" s="1003"/>
      <c r="M365" s="1003"/>
      <c r="N365" s="1003"/>
      <c r="O365" s="1003"/>
      <c r="P365" s="1003"/>
      <c r="Q365" s="1003"/>
      <c r="R365" s="1003"/>
      <c r="S365" s="1003"/>
      <c r="T365" s="1003"/>
      <c r="U365" s="1003"/>
      <c r="V365" s="1003"/>
      <c r="W365" s="1003"/>
      <c r="X365" s="1003"/>
      <c r="Y365" s="1003"/>
      <c r="Z365" s="1003"/>
      <c r="AA365" s="1003"/>
      <c r="AB365" s="1003"/>
      <c r="AC365" s="1003"/>
      <c r="AD365" s="1003"/>
      <c r="AE365" s="1003"/>
      <c r="AF365" s="1003"/>
      <c r="AG365" s="1003"/>
      <c r="AI365" s="15"/>
      <c r="AJ365" s="15"/>
      <c r="AK365" s="15"/>
      <c r="AL365" s="15"/>
      <c r="AM365" s="15"/>
      <c r="AN365" s="15"/>
      <c r="AO365" s="15"/>
      <c r="AP365" s="15"/>
      <c r="AQ365" s="15"/>
    </row>
    <row r="366" spans="1:43" s="537" customFormat="1" ht="14.25" customHeight="1" x14ac:dyDescent="0.2">
      <c r="A366" s="551"/>
      <c r="D366" s="779"/>
      <c r="E366" s="1003"/>
      <c r="F366" s="1003"/>
      <c r="G366" s="1003"/>
      <c r="H366" s="1003"/>
      <c r="I366" s="1003"/>
      <c r="J366" s="1003"/>
      <c r="K366" s="1003"/>
      <c r="L366" s="1003"/>
      <c r="M366" s="1003"/>
      <c r="N366" s="1003"/>
      <c r="O366" s="1003"/>
      <c r="P366" s="1003"/>
      <c r="Q366" s="1003"/>
      <c r="R366" s="1003"/>
      <c r="S366" s="1003"/>
      <c r="T366" s="1003"/>
      <c r="U366" s="1003"/>
      <c r="V366" s="1003"/>
      <c r="W366" s="1003"/>
      <c r="X366" s="1003"/>
      <c r="Y366" s="1003"/>
      <c r="Z366" s="1003"/>
      <c r="AA366" s="1003"/>
      <c r="AB366" s="1003"/>
      <c r="AC366" s="1003"/>
      <c r="AD366" s="1003"/>
      <c r="AE366" s="1003"/>
      <c r="AF366" s="1003"/>
      <c r="AG366" s="1003"/>
      <c r="AI366" s="15"/>
      <c r="AJ366" s="15"/>
      <c r="AK366" s="15"/>
      <c r="AL366" s="15"/>
      <c r="AM366" s="15"/>
      <c r="AN366" s="15"/>
      <c r="AO366" s="15"/>
      <c r="AP366" s="15"/>
      <c r="AQ366" s="15"/>
    </row>
    <row r="367" spans="1:43" s="537" customFormat="1" ht="14.25" customHeight="1" x14ac:dyDescent="0.2">
      <c r="A367" s="551"/>
      <c r="D367" s="779"/>
      <c r="E367" s="1003"/>
      <c r="F367" s="1003"/>
      <c r="G367" s="1003"/>
      <c r="H367" s="1003"/>
      <c r="I367" s="1003"/>
      <c r="J367" s="1003"/>
      <c r="K367" s="1003"/>
      <c r="L367" s="1003"/>
      <c r="M367" s="1003"/>
      <c r="N367" s="1003"/>
      <c r="O367" s="1003"/>
      <c r="P367" s="1003"/>
      <c r="Q367" s="1003"/>
      <c r="R367" s="1003"/>
      <c r="S367" s="1003"/>
      <c r="T367" s="1003"/>
      <c r="U367" s="1003"/>
      <c r="V367" s="1003"/>
      <c r="W367" s="1003"/>
      <c r="X367" s="1003"/>
      <c r="Y367" s="1003"/>
      <c r="Z367" s="1003"/>
      <c r="AA367" s="1003"/>
      <c r="AB367" s="1003"/>
      <c r="AC367" s="1003"/>
      <c r="AD367" s="1003"/>
      <c r="AE367" s="1003"/>
      <c r="AF367" s="1003"/>
      <c r="AG367" s="1003"/>
      <c r="AI367" s="15"/>
      <c r="AJ367" s="15"/>
      <c r="AK367" s="15"/>
      <c r="AL367" s="15"/>
      <c r="AM367" s="15"/>
      <c r="AN367" s="15"/>
      <c r="AO367" s="15"/>
      <c r="AP367" s="15"/>
      <c r="AQ367" s="15"/>
    </row>
    <row r="368" spans="1:43" s="537" customFormat="1" ht="14.25" customHeight="1" x14ac:dyDescent="0.2">
      <c r="A368" s="551"/>
      <c r="D368" s="779"/>
      <c r="E368" s="1003"/>
      <c r="F368" s="1003"/>
      <c r="G368" s="1003"/>
      <c r="H368" s="1003"/>
      <c r="I368" s="1003"/>
      <c r="J368" s="1003"/>
      <c r="K368" s="1003"/>
      <c r="L368" s="1003"/>
      <c r="M368" s="1003"/>
      <c r="N368" s="1003"/>
      <c r="O368" s="1003"/>
      <c r="P368" s="1003"/>
      <c r="Q368" s="1003"/>
      <c r="R368" s="1003"/>
      <c r="S368" s="1003"/>
      <c r="T368" s="1003"/>
      <c r="U368" s="1003"/>
      <c r="V368" s="1003"/>
      <c r="W368" s="1003"/>
      <c r="X368" s="1003"/>
      <c r="Y368" s="1003"/>
      <c r="Z368" s="1003"/>
      <c r="AA368" s="1003"/>
      <c r="AB368" s="1003"/>
      <c r="AC368" s="1003"/>
      <c r="AD368" s="1003"/>
      <c r="AE368" s="1003"/>
      <c r="AF368" s="1003"/>
      <c r="AG368" s="1003"/>
      <c r="AI368" s="15"/>
      <c r="AJ368" s="15"/>
      <c r="AK368" s="15"/>
      <c r="AL368" s="15"/>
      <c r="AM368" s="15"/>
      <c r="AN368" s="15"/>
      <c r="AO368" s="15"/>
      <c r="AP368" s="15"/>
      <c r="AQ368" s="15"/>
    </row>
    <row r="369" spans="1:43" s="537" customFormat="1" ht="14.25" customHeight="1" x14ac:dyDescent="0.2">
      <c r="A369" s="551"/>
      <c r="D369" s="779"/>
      <c r="E369" s="1003"/>
      <c r="F369" s="1003"/>
      <c r="G369" s="1003"/>
      <c r="H369" s="1003"/>
      <c r="I369" s="1003"/>
      <c r="J369" s="1003"/>
      <c r="K369" s="1003"/>
      <c r="L369" s="1003"/>
      <c r="M369" s="1003"/>
      <c r="N369" s="1003"/>
      <c r="O369" s="1003"/>
      <c r="P369" s="1003"/>
      <c r="Q369" s="1003"/>
      <c r="R369" s="1003"/>
      <c r="S369" s="1003"/>
      <c r="T369" s="1003"/>
      <c r="U369" s="1003"/>
      <c r="V369" s="1003"/>
      <c r="W369" s="1003"/>
      <c r="X369" s="1003"/>
      <c r="Y369" s="1003"/>
      <c r="Z369" s="1003"/>
      <c r="AA369" s="1003"/>
      <c r="AB369" s="1003"/>
      <c r="AC369" s="1003"/>
      <c r="AD369" s="1003"/>
      <c r="AE369" s="1003"/>
      <c r="AF369" s="1003"/>
      <c r="AG369" s="1003"/>
      <c r="AI369" s="15"/>
      <c r="AJ369" s="15"/>
      <c r="AK369" s="15"/>
      <c r="AL369" s="15"/>
      <c r="AM369" s="15"/>
      <c r="AN369" s="15"/>
      <c r="AO369" s="15"/>
      <c r="AP369" s="15"/>
      <c r="AQ369" s="15"/>
    </row>
    <row r="370" spans="1:43" s="537" customFormat="1" ht="14.25" customHeight="1" x14ac:dyDescent="0.2">
      <c r="A370" s="551"/>
      <c r="D370" s="779"/>
      <c r="E370" s="1003"/>
      <c r="F370" s="1003"/>
      <c r="G370" s="1003"/>
      <c r="H370" s="1003"/>
      <c r="I370" s="1003"/>
      <c r="J370" s="1003"/>
      <c r="K370" s="1003"/>
      <c r="L370" s="1003"/>
      <c r="M370" s="1003"/>
      <c r="N370" s="1003"/>
      <c r="O370" s="1003"/>
      <c r="P370" s="1003"/>
      <c r="Q370" s="1003"/>
      <c r="R370" s="1003"/>
      <c r="S370" s="1003"/>
      <c r="T370" s="1003"/>
      <c r="U370" s="1003"/>
      <c r="V370" s="1003"/>
      <c r="W370" s="1003"/>
      <c r="X370" s="1003"/>
      <c r="Y370" s="1003"/>
      <c r="Z370" s="1003"/>
      <c r="AA370" s="1003"/>
      <c r="AB370" s="1003"/>
      <c r="AC370" s="1003"/>
      <c r="AD370" s="1003"/>
      <c r="AE370" s="1003"/>
      <c r="AF370" s="1003"/>
      <c r="AG370" s="1003"/>
      <c r="AI370" s="15"/>
      <c r="AJ370" s="15"/>
      <c r="AK370" s="15"/>
      <c r="AL370" s="15"/>
      <c r="AM370" s="15"/>
      <c r="AN370" s="15"/>
      <c r="AO370" s="15"/>
      <c r="AP370" s="15"/>
      <c r="AQ370" s="15"/>
    </row>
    <row r="371" spans="1:43" s="537" customFormat="1" ht="14.25" customHeight="1" x14ac:dyDescent="0.2">
      <c r="A371" s="551"/>
      <c r="D371" s="779"/>
      <c r="E371" s="1003"/>
      <c r="F371" s="1003"/>
      <c r="G371" s="1003"/>
      <c r="H371" s="1003"/>
      <c r="I371" s="1003"/>
      <c r="J371" s="1003"/>
      <c r="K371" s="1003"/>
      <c r="L371" s="1003"/>
      <c r="M371" s="1003"/>
      <c r="N371" s="1003"/>
      <c r="O371" s="1003"/>
      <c r="P371" s="1003"/>
      <c r="Q371" s="1003"/>
      <c r="R371" s="1003"/>
      <c r="S371" s="1003"/>
      <c r="T371" s="1003"/>
      <c r="U371" s="1003"/>
      <c r="V371" s="1003"/>
      <c r="W371" s="1003"/>
      <c r="X371" s="1003"/>
      <c r="Y371" s="1003"/>
      <c r="Z371" s="1003"/>
      <c r="AA371" s="1003"/>
      <c r="AB371" s="1003"/>
      <c r="AC371" s="1003"/>
      <c r="AD371" s="1003"/>
      <c r="AE371" s="1003"/>
      <c r="AF371" s="1003"/>
      <c r="AG371" s="1003"/>
      <c r="AI371" s="15"/>
      <c r="AJ371" s="15"/>
      <c r="AK371" s="15"/>
      <c r="AL371" s="15"/>
      <c r="AM371" s="15"/>
      <c r="AN371" s="15"/>
      <c r="AO371" s="15"/>
      <c r="AP371" s="15"/>
      <c r="AQ371" s="15"/>
    </row>
    <row r="372" spans="1:43" s="537" customFormat="1" ht="14.25" customHeight="1" x14ac:dyDescent="0.2">
      <c r="A372" s="551"/>
      <c r="D372" s="779"/>
      <c r="E372" s="1003"/>
      <c r="F372" s="1003"/>
      <c r="G372" s="1003"/>
      <c r="H372" s="1003"/>
      <c r="I372" s="1003"/>
      <c r="J372" s="1003"/>
      <c r="K372" s="1003"/>
      <c r="L372" s="1003"/>
      <c r="M372" s="1003"/>
      <c r="N372" s="1003"/>
      <c r="O372" s="1003"/>
      <c r="P372" s="1003"/>
      <c r="Q372" s="1003"/>
      <c r="R372" s="1003"/>
      <c r="S372" s="1003"/>
      <c r="T372" s="1003"/>
      <c r="U372" s="1003"/>
      <c r="V372" s="1003"/>
      <c r="W372" s="1003"/>
      <c r="X372" s="1003"/>
      <c r="Y372" s="1003"/>
      <c r="Z372" s="1003"/>
      <c r="AA372" s="1003"/>
      <c r="AB372" s="1003"/>
      <c r="AC372" s="1003"/>
      <c r="AD372" s="1003"/>
      <c r="AE372" s="1003"/>
      <c r="AF372" s="1003"/>
      <c r="AG372" s="1003"/>
      <c r="AI372" s="15"/>
      <c r="AJ372" s="15"/>
      <c r="AK372" s="15"/>
      <c r="AL372" s="15"/>
      <c r="AM372" s="15"/>
      <c r="AN372" s="15"/>
      <c r="AO372" s="15"/>
      <c r="AP372" s="15"/>
      <c r="AQ372" s="15"/>
    </row>
    <row r="373" spans="1:43" s="537" customFormat="1" ht="14.25" customHeight="1" x14ac:dyDescent="0.2">
      <c r="A373" s="551"/>
      <c r="D373" s="779"/>
      <c r="E373" s="1003"/>
      <c r="F373" s="1003"/>
      <c r="G373" s="1003"/>
      <c r="H373" s="1003"/>
      <c r="I373" s="1003"/>
      <c r="J373" s="1003"/>
      <c r="K373" s="1003"/>
      <c r="L373" s="1003"/>
      <c r="M373" s="1003"/>
      <c r="N373" s="1003"/>
      <c r="O373" s="1003"/>
      <c r="P373" s="1003"/>
      <c r="Q373" s="1003"/>
      <c r="R373" s="1003"/>
      <c r="S373" s="1003"/>
      <c r="T373" s="1003"/>
      <c r="U373" s="1003"/>
      <c r="V373" s="1003"/>
      <c r="W373" s="1003"/>
      <c r="X373" s="1003"/>
      <c r="Y373" s="1003"/>
      <c r="Z373" s="1003"/>
      <c r="AA373" s="1003"/>
      <c r="AB373" s="1003"/>
      <c r="AC373" s="1003"/>
      <c r="AD373" s="1003"/>
      <c r="AE373" s="1003"/>
      <c r="AF373" s="1003"/>
      <c r="AG373" s="1003"/>
      <c r="AI373" s="15"/>
      <c r="AJ373" s="15"/>
      <c r="AK373" s="15"/>
      <c r="AL373" s="15"/>
      <c r="AM373" s="15"/>
      <c r="AN373" s="15"/>
      <c r="AO373" s="15"/>
      <c r="AP373" s="15"/>
      <c r="AQ373" s="15"/>
    </row>
    <row r="374" spans="1:43" s="537" customFormat="1" ht="14.25" customHeight="1" x14ac:dyDescent="0.2">
      <c r="A374" s="551"/>
      <c r="D374" s="779"/>
      <c r="E374" s="1003"/>
      <c r="F374" s="1003"/>
      <c r="G374" s="1003"/>
      <c r="H374" s="1003"/>
      <c r="I374" s="1003"/>
      <c r="J374" s="1003"/>
      <c r="K374" s="1003"/>
      <c r="L374" s="1003"/>
      <c r="M374" s="1003"/>
      <c r="N374" s="1003"/>
      <c r="O374" s="1003"/>
      <c r="P374" s="1003"/>
      <c r="Q374" s="1003"/>
      <c r="R374" s="1003"/>
      <c r="S374" s="1003"/>
      <c r="T374" s="1003"/>
      <c r="U374" s="1003"/>
      <c r="V374" s="1003"/>
      <c r="W374" s="1003"/>
      <c r="X374" s="1003"/>
      <c r="Y374" s="1003"/>
      <c r="Z374" s="1003"/>
      <c r="AA374" s="1003"/>
      <c r="AB374" s="1003"/>
      <c r="AC374" s="1003"/>
      <c r="AD374" s="1003"/>
      <c r="AE374" s="1003"/>
      <c r="AF374" s="1003"/>
      <c r="AG374" s="1003"/>
      <c r="AI374" s="15"/>
      <c r="AJ374" s="15"/>
      <c r="AK374" s="15"/>
      <c r="AL374" s="15"/>
      <c r="AM374" s="15"/>
      <c r="AN374" s="15"/>
      <c r="AO374" s="15"/>
      <c r="AP374" s="15"/>
      <c r="AQ374" s="15"/>
    </row>
    <row r="375" spans="1:43" s="537" customFormat="1" ht="14.25" customHeight="1" x14ac:dyDescent="0.2">
      <c r="A375" s="551"/>
      <c r="D375" s="779"/>
      <c r="E375" s="1003"/>
      <c r="F375" s="1003"/>
      <c r="G375" s="1003"/>
      <c r="H375" s="1003"/>
      <c r="I375" s="1003"/>
      <c r="J375" s="1003"/>
      <c r="K375" s="1003"/>
      <c r="L375" s="1003"/>
      <c r="M375" s="1003"/>
      <c r="N375" s="1003"/>
      <c r="O375" s="1003"/>
      <c r="P375" s="1003"/>
      <c r="Q375" s="1003"/>
      <c r="R375" s="1003"/>
      <c r="S375" s="1003"/>
      <c r="T375" s="1003"/>
      <c r="U375" s="1003"/>
      <c r="V375" s="1003"/>
      <c r="W375" s="1003"/>
      <c r="X375" s="1003"/>
      <c r="Y375" s="1003"/>
      <c r="Z375" s="1003"/>
      <c r="AA375" s="1003"/>
      <c r="AB375" s="1003"/>
      <c r="AC375" s="1003"/>
      <c r="AD375" s="1003"/>
      <c r="AE375" s="1003"/>
      <c r="AF375" s="1003"/>
      <c r="AG375" s="1003"/>
      <c r="AI375" s="15"/>
      <c r="AJ375" s="15"/>
      <c r="AK375" s="15"/>
      <c r="AL375" s="15"/>
      <c r="AM375" s="15"/>
      <c r="AN375" s="15"/>
      <c r="AO375" s="15"/>
      <c r="AP375" s="15"/>
      <c r="AQ375" s="15"/>
    </row>
    <row r="376" spans="1:43" s="537" customFormat="1" ht="14.25" customHeight="1" x14ac:dyDescent="0.2">
      <c r="A376" s="551"/>
      <c r="D376" s="779"/>
      <c r="E376" s="1003"/>
      <c r="F376" s="1003"/>
      <c r="G376" s="1003"/>
      <c r="H376" s="1003"/>
      <c r="I376" s="1003"/>
      <c r="J376" s="1003"/>
      <c r="K376" s="1003"/>
      <c r="L376" s="1003"/>
      <c r="M376" s="1003"/>
      <c r="N376" s="1003"/>
      <c r="O376" s="1003"/>
      <c r="P376" s="1003"/>
      <c r="Q376" s="1003"/>
      <c r="R376" s="1003"/>
      <c r="S376" s="1003"/>
      <c r="T376" s="1003"/>
      <c r="U376" s="1003"/>
      <c r="V376" s="1003"/>
      <c r="W376" s="1003"/>
      <c r="X376" s="1003"/>
      <c r="Y376" s="1003"/>
      <c r="Z376" s="1003"/>
      <c r="AA376" s="1003"/>
      <c r="AB376" s="1003"/>
      <c r="AC376" s="1003"/>
      <c r="AD376" s="1003"/>
      <c r="AE376" s="1003"/>
      <c r="AF376" s="1003"/>
      <c r="AG376" s="1003"/>
      <c r="AI376" s="15"/>
      <c r="AJ376" s="15"/>
      <c r="AK376" s="15"/>
      <c r="AL376" s="15"/>
      <c r="AM376" s="15"/>
      <c r="AN376" s="15"/>
      <c r="AO376" s="15"/>
      <c r="AP376" s="15"/>
      <c r="AQ376" s="15"/>
    </row>
    <row r="377" spans="1:43" s="537" customFormat="1" ht="14.25" customHeight="1" x14ac:dyDescent="0.2">
      <c r="A377" s="551"/>
      <c r="D377" s="779"/>
      <c r="E377" s="1003"/>
      <c r="F377" s="1003"/>
      <c r="G377" s="1003"/>
      <c r="H377" s="1003"/>
      <c r="I377" s="1003"/>
      <c r="J377" s="1003"/>
      <c r="K377" s="1003"/>
      <c r="L377" s="1003"/>
      <c r="M377" s="1003"/>
      <c r="N377" s="1003"/>
      <c r="O377" s="1003"/>
      <c r="P377" s="1003"/>
      <c r="Q377" s="1003"/>
      <c r="R377" s="1003"/>
      <c r="S377" s="1003"/>
      <c r="T377" s="1003"/>
      <c r="U377" s="1003"/>
      <c r="V377" s="1003"/>
      <c r="W377" s="1003"/>
      <c r="X377" s="1003"/>
      <c r="Y377" s="1003"/>
      <c r="Z377" s="1003"/>
      <c r="AA377" s="1003"/>
      <c r="AB377" s="1003"/>
      <c r="AC377" s="1003"/>
      <c r="AD377" s="1003"/>
      <c r="AE377" s="1003"/>
      <c r="AF377" s="1003"/>
      <c r="AG377" s="1003"/>
      <c r="AI377" s="15"/>
      <c r="AJ377" s="15"/>
      <c r="AK377" s="15"/>
      <c r="AL377" s="15"/>
      <c r="AM377" s="15"/>
      <c r="AN377" s="15"/>
      <c r="AO377" s="15"/>
      <c r="AP377" s="15"/>
      <c r="AQ377" s="15"/>
    </row>
    <row r="378" spans="1:43" s="537" customFormat="1" ht="14.25" customHeight="1" x14ac:dyDescent="0.2">
      <c r="A378" s="551"/>
      <c r="D378" s="779"/>
      <c r="E378" s="1003"/>
      <c r="F378" s="1003"/>
      <c r="G378" s="1003"/>
      <c r="H378" s="1003"/>
      <c r="I378" s="1003"/>
      <c r="J378" s="1003"/>
      <c r="K378" s="1003"/>
      <c r="L378" s="1003"/>
      <c r="M378" s="1003"/>
      <c r="N378" s="1003"/>
      <c r="O378" s="1003"/>
      <c r="P378" s="1003"/>
      <c r="Q378" s="1003"/>
      <c r="R378" s="1003"/>
      <c r="S378" s="1003"/>
      <c r="T378" s="1003"/>
      <c r="U378" s="1003"/>
      <c r="V378" s="1003"/>
      <c r="W378" s="1003"/>
      <c r="X378" s="1003"/>
      <c r="Y378" s="1003"/>
      <c r="Z378" s="1003"/>
      <c r="AA378" s="1003"/>
      <c r="AB378" s="1003"/>
      <c r="AC378" s="1003"/>
      <c r="AD378" s="1003"/>
      <c r="AE378" s="1003"/>
      <c r="AF378" s="1003"/>
      <c r="AG378" s="1003"/>
      <c r="AI378" s="15"/>
      <c r="AJ378" s="15"/>
      <c r="AK378" s="15"/>
      <c r="AL378" s="15"/>
      <c r="AM378" s="15"/>
      <c r="AN378" s="15"/>
      <c r="AO378" s="15"/>
      <c r="AP378" s="15"/>
      <c r="AQ378" s="15"/>
    </row>
    <row r="379" spans="1:43" s="537" customFormat="1" ht="14.25" customHeight="1" x14ac:dyDescent="0.2">
      <c r="A379" s="551"/>
      <c r="D379" s="779"/>
      <c r="E379" s="1003"/>
      <c r="F379" s="1003"/>
      <c r="G379" s="1003"/>
      <c r="H379" s="1003"/>
      <c r="I379" s="1003"/>
      <c r="J379" s="1003"/>
      <c r="K379" s="1003"/>
      <c r="L379" s="1003"/>
      <c r="M379" s="1003"/>
      <c r="N379" s="1003"/>
      <c r="O379" s="1003"/>
      <c r="P379" s="1003"/>
      <c r="Q379" s="1003"/>
      <c r="R379" s="1003"/>
      <c r="S379" s="1003"/>
      <c r="T379" s="1003"/>
      <c r="U379" s="1003"/>
      <c r="V379" s="1003"/>
      <c r="W379" s="1003"/>
      <c r="X379" s="1003"/>
      <c r="Y379" s="1003"/>
      <c r="Z379" s="1003"/>
      <c r="AA379" s="1003"/>
      <c r="AB379" s="1003"/>
      <c r="AC379" s="1003"/>
      <c r="AD379" s="1003"/>
      <c r="AE379" s="1003"/>
      <c r="AF379" s="1003"/>
      <c r="AG379" s="1003"/>
      <c r="AI379" s="15"/>
      <c r="AJ379" s="15"/>
      <c r="AK379" s="15"/>
      <c r="AL379" s="15"/>
      <c r="AM379" s="15"/>
      <c r="AN379" s="15"/>
      <c r="AO379" s="15"/>
      <c r="AP379" s="15"/>
      <c r="AQ379" s="15"/>
    </row>
    <row r="380" spans="1:43" s="537" customFormat="1" ht="14.25" customHeight="1" x14ac:dyDescent="0.2">
      <c r="A380" s="551"/>
      <c r="D380" s="779"/>
      <c r="E380" s="771"/>
      <c r="F380" s="771"/>
      <c r="G380" s="771"/>
      <c r="H380" s="771"/>
      <c r="I380" s="771"/>
      <c r="J380" s="771"/>
      <c r="K380" s="771"/>
      <c r="L380" s="771"/>
      <c r="M380" s="771"/>
      <c r="N380" s="771"/>
      <c r="O380" s="771"/>
      <c r="P380" s="771"/>
      <c r="Q380" s="771"/>
      <c r="R380" s="771"/>
      <c r="S380" s="771"/>
      <c r="T380" s="771"/>
      <c r="U380" s="771"/>
      <c r="V380" s="771"/>
      <c r="W380" s="771"/>
      <c r="X380" s="771"/>
      <c r="Y380" s="771"/>
      <c r="Z380" s="771"/>
      <c r="AA380" s="771"/>
      <c r="AB380" s="771"/>
      <c r="AC380" s="771"/>
      <c r="AD380" s="771"/>
      <c r="AE380" s="771"/>
      <c r="AF380" s="771"/>
      <c r="AG380" s="771"/>
      <c r="AI380" s="15"/>
      <c r="AJ380" s="15"/>
      <c r="AK380" s="15"/>
      <c r="AL380" s="15"/>
      <c r="AM380" s="15"/>
      <c r="AN380" s="15"/>
      <c r="AO380" s="15"/>
      <c r="AP380" s="15"/>
      <c r="AQ380" s="15"/>
    </row>
    <row r="381" spans="1:43" s="537" customFormat="1" ht="14.25" customHeight="1" x14ac:dyDescent="0.2">
      <c r="A381" s="551"/>
      <c r="D381" s="779"/>
      <c r="E381" s="771"/>
      <c r="F381" s="771"/>
      <c r="G381" s="771"/>
      <c r="H381" s="771"/>
      <c r="I381" s="771"/>
      <c r="J381" s="771"/>
      <c r="K381" s="771"/>
      <c r="L381" s="771"/>
      <c r="M381" s="771"/>
      <c r="N381" s="771"/>
      <c r="O381" s="771"/>
      <c r="P381" s="771"/>
      <c r="Q381" s="771"/>
      <c r="R381" s="771"/>
      <c r="S381" s="771"/>
      <c r="T381" s="771"/>
      <c r="U381" s="771"/>
      <c r="V381" s="771"/>
      <c r="W381" s="771"/>
      <c r="X381" s="771"/>
      <c r="Y381" s="771"/>
      <c r="Z381" s="771"/>
      <c r="AA381" s="771"/>
      <c r="AB381" s="771"/>
      <c r="AC381" s="771"/>
      <c r="AD381" s="771"/>
      <c r="AE381" s="771"/>
      <c r="AF381" s="771"/>
      <c r="AG381" s="771"/>
      <c r="AI381" s="15"/>
      <c r="AJ381" s="15"/>
      <c r="AK381" s="15"/>
      <c r="AL381" s="15"/>
      <c r="AM381" s="15"/>
      <c r="AN381" s="15"/>
      <c r="AO381" s="15"/>
      <c r="AP381" s="15"/>
      <c r="AQ381" s="15"/>
    </row>
    <row r="382" spans="1:43" s="537" customFormat="1" x14ac:dyDescent="0.2">
      <c r="A382" s="551"/>
      <c r="D382" s="536" t="s">
        <v>1291</v>
      </c>
      <c r="AI382" s="15"/>
      <c r="AJ382" s="15"/>
      <c r="AK382" s="15"/>
      <c r="AL382" s="15"/>
      <c r="AM382" s="15"/>
      <c r="AN382" s="15"/>
      <c r="AO382" s="15"/>
      <c r="AP382" s="15"/>
      <c r="AQ382" s="15"/>
    </row>
    <row r="383" spans="1:43" s="537" customFormat="1" x14ac:dyDescent="0.2">
      <c r="A383" s="551"/>
      <c r="AI383" s="15"/>
      <c r="AJ383" s="15"/>
      <c r="AK383" s="15"/>
      <c r="AL383" s="15"/>
      <c r="AM383" s="15"/>
      <c r="AN383" s="15"/>
      <c r="AO383" s="15"/>
      <c r="AP383" s="15"/>
      <c r="AQ383" s="15"/>
    </row>
    <row r="384" spans="1:43" s="537" customFormat="1" x14ac:dyDescent="0.2">
      <c r="A384" s="551"/>
      <c r="D384" s="536" t="s">
        <v>1346</v>
      </c>
      <c r="E384" s="647"/>
      <c r="F384" s="647"/>
      <c r="AI384" s="15"/>
      <c r="AJ384" s="15"/>
      <c r="AK384" s="15"/>
      <c r="AL384" s="15"/>
      <c r="AM384" s="15"/>
      <c r="AN384" s="15"/>
      <c r="AO384" s="15"/>
      <c r="AP384" s="15"/>
      <c r="AQ384" s="15"/>
    </row>
    <row r="385" spans="1:63" s="537" customFormat="1" x14ac:dyDescent="0.2">
      <c r="A385" s="551"/>
      <c r="AI385" s="15"/>
      <c r="AJ385" s="15"/>
      <c r="AK385" s="15"/>
      <c r="AL385" s="15"/>
      <c r="AM385" s="15"/>
      <c r="AN385" s="15"/>
      <c r="AO385" s="15"/>
      <c r="AP385" s="15"/>
      <c r="AQ385" s="15"/>
    </row>
    <row r="386" spans="1:63" s="537" customFormat="1" x14ac:dyDescent="0.2">
      <c r="A386" s="551"/>
      <c r="D386" s="647" t="s">
        <v>1347</v>
      </c>
      <c r="AI386" s="15"/>
      <c r="AJ386" s="15"/>
      <c r="AK386" s="15"/>
      <c r="AL386" s="15"/>
      <c r="AM386" s="15"/>
      <c r="AN386" s="15"/>
      <c r="AO386" s="15"/>
      <c r="AP386" s="15"/>
      <c r="AQ386" s="15"/>
    </row>
    <row r="387" spans="1:63" s="537" customFormat="1" x14ac:dyDescent="0.2">
      <c r="A387" s="551"/>
      <c r="D387" s="647"/>
      <c r="AI387" s="15"/>
      <c r="AJ387" s="15"/>
      <c r="AK387" s="15"/>
      <c r="AL387" s="15"/>
      <c r="AM387" s="15"/>
      <c r="AN387" s="15"/>
      <c r="AO387" s="15"/>
      <c r="AP387" s="15"/>
      <c r="AQ387" s="15"/>
    </row>
    <row r="388" spans="1:63" s="537" customFormat="1" x14ac:dyDescent="0.2">
      <c r="A388" s="551"/>
      <c r="D388" s="647" t="s">
        <v>1994</v>
      </c>
      <c r="AI388" s="1016" t="s">
        <v>946</v>
      </c>
      <c r="AJ388" s="1016"/>
      <c r="AK388" s="1016"/>
      <c r="AL388" s="1016"/>
      <c r="AM388" s="1016"/>
      <c r="AN388" s="1016"/>
      <c r="AO388" s="1016"/>
      <c r="AP388" s="1016"/>
      <c r="AQ388" s="562"/>
      <c r="AR388" s="1016" t="s">
        <v>947</v>
      </c>
      <c r="AS388" s="1016"/>
      <c r="AT388" s="1016"/>
      <c r="AU388" s="1016"/>
      <c r="AV388" s="1016"/>
      <c r="AW388" s="1016"/>
      <c r="AX388" s="1016"/>
      <c r="AY388" s="1016"/>
      <c r="AZ388" s="562"/>
      <c r="BA388" s="1016" t="s">
        <v>948</v>
      </c>
      <c r="BB388" s="1016"/>
      <c r="BC388" s="1016"/>
      <c r="BD388" s="1016"/>
      <c r="BE388" s="1016"/>
      <c r="BF388" s="1016"/>
      <c r="BG388" s="1016"/>
      <c r="BH388" s="1016"/>
    </row>
    <row r="389" spans="1:63" s="537" customFormat="1" x14ac:dyDescent="0.2">
      <c r="A389" s="551"/>
      <c r="D389" s="650"/>
      <c r="E389" s="640"/>
      <c r="F389" s="640"/>
      <c r="G389" s="640"/>
      <c r="H389" s="640"/>
      <c r="I389" s="640"/>
      <c r="J389" s="640"/>
      <c r="K389" s="640"/>
      <c r="L389" s="640"/>
      <c r="M389" s="640"/>
      <c r="N389" s="640"/>
      <c r="O389" s="640"/>
      <c r="P389" s="640"/>
      <c r="Q389" s="640"/>
      <c r="R389" s="640"/>
      <c r="S389" s="640"/>
      <c r="T389" s="640"/>
      <c r="U389" s="640"/>
      <c r="V389" s="640"/>
      <c r="W389" s="640"/>
      <c r="X389" s="640"/>
      <c r="Y389" s="640"/>
      <c r="Z389" s="640"/>
      <c r="AA389" s="640"/>
      <c r="AB389" s="640"/>
      <c r="AC389" s="640"/>
      <c r="AD389" s="640"/>
      <c r="AE389" s="640"/>
      <c r="AF389" s="640"/>
      <c r="AG389" s="640"/>
      <c r="AI389" s="15"/>
      <c r="AJ389" s="15"/>
      <c r="AK389" s="15"/>
      <c r="AL389" s="15"/>
      <c r="AM389" s="15"/>
      <c r="AN389" s="15"/>
      <c r="AO389" s="15"/>
      <c r="AP389" s="15"/>
      <c r="AQ389" s="15"/>
    </row>
    <row r="390" spans="1:63" s="537" customFormat="1" x14ac:dyDescent="0.2">
      <c r="A390" s="551"/>
      <c r="D390" s="536" t="s">
        <v>1349</v>
      </c>
      <c r="E390" s="640"/>
      <c r="F390" s="640"/>
      <c r="G390" s="640"/>
      <c r="H390" s="640"/>
      <c r="I390" s="640"/>
      <c r="J390" s="640"/>
      <c r="K390" s="640"/>
      <c r="L390" s="640"/>
      <c r="M390" s="640"/>
      <c r="N390" s="640"/>
      <c r="O390" s="640"/>
      <c r="P390" s="640"/>
      <c r="Q390" s="640"/>
      <c r="R390" s="640"/>
      <c r="S390" s="640"/>
      <c r="T390" s="640"/>
      <c r="U390" s="640"/>
      <c r="V390" s="640"/>
      <c r="W390" s="640"/>
      <c r="X390" s="640"/>
      <c r="Y390" s="640"/>
      <c r="Z390" s="640"/>
      <c r="AA390" s="640"/>
      <c r="AB390" s="640"/>
      <c r="AC390" s="640"/>
      <c r="AD390" s="640"/>
      <c r="AE390" s="640"/>
      <c r="AF390" s="640"/>
      <c r="AG390" s="640"/>
      <c r="AI390" s="15"/>
      <c r="AJ390" s="15"/>
      <c r="AK390" s="15"/>
      <c r="AL390" s="15"/>
      <c r="AM390" s="15"/>
      <c r="AN390" s="15"/>
      <c r="AO390" s="15"/>
      <c r="AP390" s="15"/>
      <c r="AQ390" s="15"/>
    </row>
    <row r="391" spans="1:63" s="537" customFormat="1" x14ac:dyDescent="0.2">
      <c r="A391" s="551"/>
      <c r="E391" s="640"/>
      <c r="F391" s="640"/>
      <c r="G391" s="640"/>
      <c r="H391" s="640"/>
      <c r="I391" s="640"/>
      <c r="J391" s="640"/>
      <c r="K391" s="640"/>
      <c r="L391" s="640"/>
      <c r="M391" s="640"/>
      <c r="N391" s="640"/>
      <c r="O391" s="640"/>
      <c r="P391" s="640"/>
      <c r="Q391" s="640"/>
      <c r="R391" s="640"/>
      <c r="S391" s="640"/>
      <c r="T391" s="640"/>
      <c r="U391" s="640"/>
      <c r="V391" s="640"/>
      <c r="W391" s="640"/>
      <c r="X391" s="640"/>
      <c r="Y391" s="640"/>
      <c r="Z391" s="640"/>
      <c r="AA391" s="640"/>
      <c r="AB391" s="640"/>
      <c r="AC391" s="640"/>
      <c r="AD391" s="640"/>
      <c r="AE391" s="640"/>
      <c r="AF391" s="640"/>
      <c r="AG391" s="640"/>
      <c r="AI391" s="15"/>
      <c r="AJ391" s="15"/>
      <c r="AK391" s="15"/>
      <c r="AL391" s="15"/>
      <c r="AM391" s="15"/>
      <c r="AN391" s="15"/>
      <c r="AO391" s="15"/>
      <c r="AP391" s="15"/>
      <c r="AQ391" s="15"/>
    </row>
    <row r="392" spans="1:63" s="537" customFormat="1" x14ac:dyDescent="0.2">
      <c r="A392" s="551"/>
      <c r="D392" s="647" t="s">
        <v>1350</v>
      </c>
      <c r="E392" s="640"/>
      <c r="F392" s="640"/>
      <c r="G392" s="640"/>
      <c r="H392" s="640"/>
      <c r="I392" s="640"/>
      <c r="J392" s="640"/>
      <c r="K392" s="640"/>
      <c r="L392" s="640"/>
      <c r="M392" s="640"/>
      <c r="N392" s="640"/>
      <c r="O392" s="640"/>
      <c r="P392" s="640"/>
      <c r="Q392" s="640"/>
      <c r="R392" s="640"/>
      <c r="S392" s="640"/>
      <c r="T392" s="640"/>
      <c r="U392" s="640"/>
      <c r="V392" s="640"/>
      <c r="W392" s="640"/>
      <c r="X392" s="640"/>
      <c r="Y392" s="640"/>
      <c r="Z392" s="640"/>
      <c r="AA392" s="640"/>
      <c r="AB392" s="640"/>
      <c r="AC392" s="640"/>
      <c r="AD392" s="640"/>
      <c r="AE392" s="640"/>
      <c r="AF392" s="640"/>
      <c r="AG392" s="640"/>
      <c r="AI392" s="15"/>
      <c r="AJ392" s="15"/>
      <c r="AK392" s="15"/>
      <c r="AL392" s="15"/>
      <c r="AM392" s="15"/>
      <c r="AN392" s="15"/>
      <c r="AO392" s="15"/>
      <c r="AP392" s="15"/>
      <c r="AQ392" s="15"/>
    </row>
    <row r="393" spans="1:63" s="537" customFormat="1" ht="15" thickBot="1" x14ac:dyDescent="0.25">
      <c r="A393" s="551"/>
      <c r="D393" s="650"/>
      <c r="E393" s="640"/>
      <c r="F393" s="640"/>
      <c r="G393" s="640"/>
      <c r="H393" s="640"/>
      <c r="I393" s="640"/>
      <c r="J393" s="640"/>
      <c r="K393" s="640"/>
      <c r="L393" s="640"/>
      <c r="M393" s="640"/>
      <c r="N393" s="640"/>
      <c r="O393" s="640"/>
      <c r="P393" s="640"/>
      <c r="Q393" s="640"/>
      <c r="R393" s="640"/>
      <c r="S393" s="640"/>
      <c r="T393" s="640"/>
      <c r="U393" s="640"/>
      <c r="V393" s="640"/>
      <c r="W393" s="640"/>
      <c r="X393" s="640"/>
      <c r="Y393" s="640"/>
      <c r="Z393" s="640"/>
      <c r="AA393" s="640"/>
      <c r="AB393" s="640"/>
      <c r="AC393" s="640"/>
      <c r="AD393" s="640"/>
      <c r="AE393" s="640"/>
      <c r="AF393" s="640"/>
      <c r="AG393" s="640"/>
      <c r="AI393" s="1016" t="s">
        <v>946</v>
      </c>
      <c r="AJ393" s="1016"/>
      <c r="AK393" s="1016"/>
      <c r="AL393" s="1016"/>
      <c r="AM393" s="1016"/>
      <c r="AN393" s="1016"/>
      <c r="AO393" s="1016"/>
      <c r="AP393" s="1016"/>
      <c r="AQ393" s="1016"/>
      <c r="AR393" s="562"/>
      <c r="AS393" s="1016" t="s">
        <v>947</v>
      </c>
      <c r="AT393" s="1016"/>
      <c r="AU393" s="1016"/>
      <c r="AV393" s="1016"/>
      <c r="AW393" s="1016"/>
      <c r="AX393" s="1016"/>
      <c r="AY393" s="1016"/>
      <c r="AZ393" s="1016"/>
      <c r="BA393" s="1016"/>
      <c r="BB393" s="562"/>
      <c r="BC393" s="1016" t="s">
        <v>948</v>
      </c>
      <c r="BD393" s="1016"/>
      <c r="BE393" s="1016"/>
      <c r="BF393" s="1016"/>
      <c r="BG393" s="1016"/>
      <c r="BH393" s="1016"/>
      <c r="BI393" s="1016"/>
      <c r="BJ393" s="1016"/>
      <c r="BK393" s="1016"/>
    </row>
    <row r="394" spans="1:63" s="537" customFormat="1" ht="15.75" customHeight="1" thickBot="1" x14ac:dyDescent="0.25">
      <c r="A394" s="551" t="s">
        <v>1351</v>
      </c>
      <c r="D394" s="1206" t="s">
        <v>40</v>
      </c>
      <c r="E394" s="1207"/>
      <c r="F394" s="1207"/>
      <c r="G394" s="1208"/>
      <c r="H394" s="1168" t="s">
        <v>2</v>
      </c>
      <c r="I394" s="1168"/>
      <c r="J394" s="1168"/>
      <c r="K394" s="1168"/>
      <c r="L394" s="1168"/>
      <c r="M394" s="1168"/>
      <c r="N394" s="1168"/>
      <c r="O394" s="1168"/>
      <c r="P394" s="1168"/>
      <c r="Q394" s="1168"/>
      <c r="R394" s="1168"/>
      <c r="S394" s="1168"/>
      <c r="T394" s="1168"/>
      <c r="U394" s="1168"/>
      <c r="V394" s="1168"/>
      <c r="W394" s="1168"/>
      <c r="X394" s="1168"/>
      <c r="Y394" s="1168"/>
      <c r="Z394" s="1168"/>
      <c r="AA394" s="1168"/>
      <c r="AB394" s="1168"/>
      <c r="AC394" s="1168"/>
      <c r="AD394" s="1168"/>
      <c r="AE394" s="1168"/>
      <c r="AF394" s="1168"/>
      <c r="AG394" s="1168"/>
      <c r="AH394" s="1168"/>
      <c r="AI394" s="15"/>
      <c r="AJ394" s="15"/>
      <c r="AK394" s="15"/>
      <c r="AL394" s="15"/>
      <c r="AM394" s="15"/>
      <c r="AN394" s="15"/>
      <c r="AO394" s="15"/>
      <c r="AP394" s="15"/>
      <c r="AQ394" s="15"/>
    </row>
    <row r="395" spans="1:63" s="537" customFormat="1" ht="55.5" customHeight="1" thickTop="1" thickBot="1" x14ac:dyDescent="0.25">
      <c r="A395" s="551"/>
      <c r="D395" s="1209"/>
      <c r="E395" s="1210"/>
      <c r="F395" s="1210"/>
      <c r="G395" s="1211"/>
      <c r="H395" s="1212" t="s">
        <v>41</v>
      </c>
      <c r="I395" s="1212"/>
      <c r="J395" s="1212"/>
      <c r="K395" s="1212" t="s">
        <v>42</v>
      </c>
      <c r="L395" s="1212"/>
      <c r="M395" s="1212"/>
      <c r="N395" s="1212" t="s">
        <v>43</v>
      </c>
      <c r="O395" s="1212"/>
      <c r="P395" s="1212"/>
      <c r="Q395" s="1212" t="s">
        <v>1352</v>
      </c>
      <c r="R395" s="1212"/>
      <c r="S395" s="1212"/>
      <c r="T395" s="1212" t="s">
        <v>44</v>
      </c>
      <c r="U395" s="1212"/>
      <c r="V395" s="1212"/>
      <c r="W395" s="1212" t="s">
        <v>45</v>
      </c>
      <c r="X395" s="1212"/>
      <c r="Y395" s="1212"/>
      <c r="Z395" s="1212" t="s">
        <v>409</v>
      </c>
      <c r="AA395" s="1212"/>
      <c r="AB395" s="1212"/>
      <c r="AC395" s="1212" t="s">
        <v>46</v>
      </c>
      <c r="AD395" s="1212"/>
      <c r="AE395" s="1212"/>
      <c r="AF395" s="1212" t="s">
        <v>14</v>
      </c>
      <c r="AG395" s="1212"/>
      <c r="AH395" s="1212"/>
      <c r="AI395" s="793" t="s">
        <v>41</v>
      </c>
      <c r="AJ395" s="639" t="s">
        <v>42</v>
      </c>
      <c r="AK395" s="639" t="s">
        <v>43</v>
      </c>
      <c r="AL395" s="639" t="s">
        <v>408</v>
      </c>
      <c r="AM395" s="639" t="s">
        <v>44</v>
      </c>
      <c r="AN395" s="639" t="s">
        <v>45</v>
      </c>
      <c r="AO395" s="639" t="s">
        <v>409</v>
      </c>
      <c r="AP395" s="639" t="s">
        <v>46</v>
      </c>
      <c r="AQ395" s="639" t="s">
        <v>14</v>
      </c>
      <c r="AS395" s="639" t="s">
        <v>41</v>
      </c>
      <c r="AT395" s="639" t="s">
        <v>42</v>
      </c>
      <c r="AU395" s="639" t="s">
        <v>43</v>
      </c>
      <c r="AV395" s="639" t="s">
        <v>408</v>
      </c>
      <c r="AW395" s="639" t="s">
        <v>44</v>
      </c>
      <c r="AX395" s="639" t="s">
        <v>45</v>
      </c>
      <c r="AY395" s="639" t="s">
        <v>409</v>
      </c>
      <c r="AZ395" s="639" t="s">
        <v>46</v>
      </c>
      <c r="BA395" s="639" t="s">
        <v>14</v>
      </c>
      <c r="BC395" s="639" t="s">
        <v>41</v>
      </c>
      <c r="BD395" s="639" t="s">
        <v>42</v>
      </c>
      <c r="BE395" s="639" t="s">
        <v>43</v>
      </c>
      <c r="BF395" s="639" t="s">
        <v>408</v>
      </c>
      <c r="BG395" s="639" t="s">
        <v>44</v>
      </c>
      <c r="BH395" s="639" t="s">
        <v>45</v>
      </c>
      <c r="BI395" s="639" t="s">
        <v>409</v>
      </c>
      <c r="BJ395" s="639" t="s">
        <v>46</v>
      </c>
      <c r="BK395" s="639" t="s">
        <v>14</v>
      </c>
    </row>
    <row r="396" spans="1:63" s="537" customFormat="1" ht="15.75" customHeight="1" thickBot="1" x14ac:dyDescent="0.25">
      <c r="A396" s="551"/>
      <c r="D396" s="1178" t="s">
        <v>25</v>
      </c>
      <c r="E396" s="1179"/>
      <c r="F396" s="1179"/>
      <c r="G396" s="1179"/>
      <c r="H396" s="1179"/>
      <c r="I396" s="1179"/>
      <c r="J396" s="1179"/>
      <c r="K396" s="1179"/>
      <c r="L396" s="1179"/>
      <c r="M396" s="1179"/>
      <c r="N396" s="1179"/>
      <c r="O396" s="1179"/>
      <c r="P396" s="1179"/>
      <c r="Q396" s="1179"/>
      <c r="R396" s="1179"/>
      <c r="S396" s="1179"/>
      <c r="T396" s="1179"/>
      <c r="U396" s="1179"/>
      <c r="V396" s="1179"/>
      <c r="W396" s="1179"/>
      <c r="X396" s="1179"/>
      <c r="Y396" s="1179"/>
      <c r="Z396" s="1179"/>
      <c r="AA396" s="1179"/>
      <c r="AB396" s="1179"/>
      <c r="AC396" s="1179"/>
      <c r="AD396" s="1179"/>
      <c r="AE396" s="1179"/>
      <c r="AF396" s="1179"/>
      <c r="AG396" s="1179"/>
      <c r="AH396" s="1180"/>
      <c r="AI396" s="568"/>
      <c r="AJ396" s="568"/>
      <c r="AK396" s="568"/>
      <c r="AL396" s="568"/>
      <c r="AM396" s="568"/>
      <c r="AN396" s="568"/>
      <c r="AO396" s="568"/>
      <c r="AP396" s="568"/>
      <c r="AQ396" s="573"/>
      <c r="AS396" s="567"/>
      <c r="AT396" s="568"/>
      <c r="AU396" s="568"/>
      <c r="AV396" s="568"/>
      <c r="AW396" s="568"/>
      <c r="AX396" s="568"/>
      <c r="AY396" s="568"/>
      <c r="AZ396" s="568"/>
      <c r="BA396" s="573"/>
      <c r="BC396" s="567"/>
      <c r="BD396" s="568"/>
      <c r="BE396" s="568"/>
      <c r="BF396" s="568"/>
      <c r="BG396" s="568"/>
      <c r="BH396" s="568"/>
      <c r="BI396" s="568"/>
      <c r="BJ396" s="568"/>
      <c r="BK396" s="573"/>
    </row>
    <row r="397" spans="1:63" s="537" customFormat="1" ht="21.75" customHeight="1" x14ac:dyDescent="0.2">
      <c r="A397" s="551"/>
      <c r="D397" s="1181" t="s">
        <v>26</v>
      </c>
      <c r="E397" s="1181"/>
      <c r="F397" s="1181"/>
      <c r="G397" s="1181"/>
      <c r="H397" s="1182"/>
      <c r="I397" s="1182"/>
      <c r="J397" s="1182"/>
      <c r="K397" s="1183"/>
      <c r="L397" s="1183"/>
      <c r="M397" s="1183"/>
      <c r="N397" s="1183">
        <v>164223</v>
      </c>
      <c r="O397" s="1183"/>
      <c r="P397" s="1183"/>
      <c r="Q397" s="1183"/>
      <c r="R397" s="1183"/>
      <c r="S397" s="1183"/>
      <c r="T397" s="1183"/>
      <c r="U397" s="1183"/>
      <c r="V397" s="1183"/>
      <c r="W397" s="1183"/>
      <c r="X397" s="1183"/>
      <c r="Y397" s="1183"/>
      <c r="Z397" s="1183"/>
      <c r="AA397" s="1183"/>
      <c r="AB397" s="1183"/>
      <c r="AC397" s="1183"/>
      <c r="AD397" s="1183"/>
      <c r="AE397" s="1183"/>
      <c r="AF397" s="1203">
        <v>164223</v>
      </c>
      <c r="AG397" s="1203"/>
      <c r="AH397" s="1203"/>
      <c r="AI397" s="562"/>
      <c r="AJ397" s="562"/>
      <c r="AK397" s="562"/>
      <c r="AL397" s="562"/>
      <c r="AM397" s="562"/>
      <c r="AN397" s="562"/>
      <c r="AO397" s="562"/>
      <c r="AP397" s="562"/>
      <c r="AQ397" s="563">
        <v>0</v>
      </c>
      <c r="AS397" s="576">
        <v>0</v>
      </c>
      <c r="AT397" s="618">
        <v>0</v>
      </c>
      <c r="AU397" s="618">
        <v>0</v>
      </c>
      <c r="AV397" s="618">
        <v>0</v>
      </c>
      <c r="AW397" s="618">
        <v>0</v>
      </c>
      <c r="AX397" s="618">
        <v>0</v>
      </c>
      <c r="AY397" s="618">
        <v>0</v>
      </c>
      <c r="AZ397" s="618">
        <v>0</v>
      </c>
      <c r="BA397" s="563">
        <v>0</v>
      </c>
      <c r="BC397" s="561"/>
      <c r="BD397" s="562"/>
      <c r="BE397" s="562"/>
      <c r="BF397" s="562"/>
      <c r="BG397" s="562"/>
      <c r="BH397" s="562"/>
      <c r="BI397" s="562"/>
      <c r="BJ397" s="562"/>
      <c r="BK397" s="574"/>
    </row>
    <row r="398" spans="1:63" s="537" customFormat="1" x14ac:dyDescent="0.2">
      <c r="A398" s="551"/>
      <c r="D398" s="1175" t="s">
        <v>27</v>
      </c>
      <c r="E398" s="1175"/>
      <c r="F398" s="1175"/>
      <c r="G398" s="1175"/>
      <c r="H398" s="1177"/>
      <c r="I398" s="1177"/>
      <c r="J398" s="1177"/>
      <c r="K398" s="1172"/>
      <c r="L398" s="1172"/>
      <c r="M398" s="1172"/>
      <c r="N398" s="1172"/>
      <c r="O398" s="1172"/>
      <c r="P398" s="1172"/>
      <c r="Q398" s="1172"/>
      <c r="R398" s="1172"/>
      <c r="S398" s="1172"/>
      <c r="T398" s="1172"/>
      <c r="U398" s="1172"/>
      <c r="V398" s="1172"/>
      <c r="W398" s="1172">
        <v>5079</v>
      </c>
      <c r="X398" s="1172"/>
      <c r="Y398" s="1172"/>
      <c r="Z398" s="1172"/>
      <c r="AA398" s="1172"/>
      <c r="AB398" s="1172"/>
      <c r="AC398" s="1172">
        <v>115887</v>
      </c>
      <c r="AD398" s="1172"/>
      <c r="AE398" s="1172"/>
      <c r="AF398" s="1149">
        <v>120966</v>
      </c>
      <c r="AG398" s="1149"/>
      <c r="AH398" s="1149"/>
      <c r="AI398" s="562"/>
      <c r="AJ398" s="562"/>
      <c r="AK398" s="562"/>
      <c r="AL398" s="562"/>
      <c r="AM398" s="562"/>
      <c r="AN398" s="562"/>
      <c r="AO398" s="562"/>
      <c r="AP398" s="562"/>
      <c r="AQ398" s="563">
        <v>0</v>
      </c>
      <c r="AS398" s="561"/>
      <c r="AT398" s="562"/>
      <c r="AU398" s="562"/>
      <c r="AV398" s="562"/>
      <c r="AW398" s="562"/>
      <c r="AX398" s="562"/>
      <c r="AY398" s="562"/>
      <c r="AZ398" s="562"/>
      <c r="BA398" s="574"/>
      <c r="BC398" s="561"/>
      <c r="BD398" s="562"/>
      <c r="BE398" s="562"/>
      <c r="BF398" s="562"/>
      <c r="BG398" s="562"/>
      <c r="BH398" s="562"/>
      <c r="BI398" s="562"/>
      <c r="BJ398" s="562"/>
      <c r="BK398" s="574"/>
    </row>
    <row r="399" spans="1:63" s="537" customFormat="1" x14ac:dyDescent="0.2">
      <c r="A399" s="551"/>
      <c r="D399" s="1175" t="s">
        <v>28</v>
      </c>
      <c r="E399" s="1175"/>
      <c r="F399" s="1175"/>
      <c r="G399" s="1175"/>
      <c r="H399" s="1177"/>
      <c r="I399" s="1177"/>
      <c r="J399" s="1177"/>
      <c r="K399" s="1172"/>
      <c r="L399" s="1172"/>
      <c r="M399" s="1172"/>
      <c r="N399" s="1172"/>
      <c r="O399" s="1172"/>
      <c r="P399" s="1172"/>
      <c r="Q399" s="1172"/>
      <c r="R399" s="1172"/>
      <c r="S399" s="1172"/>
      <c r="T399" s="1172"/>
      <c r="U399" s="1172"/>
      <c r="V399" s="1172"/>
      <c r="W399" s="1172"/>
      <c r="X399" s="1172"/>
      <c r="Y399" s="1172"/>
      <c r="Z399" s="1172"/>
      <c r="AA399" s="1172"/>
      <c r="AB399" s="1172"/>
      <c r="AC399" s="1172"/>
      <c r="AD399" s="1172"/>
      <c r="AE399" s="1172"/>
      <c r="AF399" s="1149">
        <v>0</v>
      </c>
      <c r="AG399" s="1149"/>
      <c r="AH399" s="1149"/>
      <c r="AI399" s="562"/>
      <c r="AJ399" s="562"/>
      <c r="AK399" s="562"/>
      <c r="AL399" s="562"/>
      <c r="AM399" s="562"/>
      <c r="AN399" s="562"/>
      <c r="AO399" s="562"/>
      <c r="AP399" s="562"/>
      <c r="AQ399" s="563">
        <v>0</v>
      </c>
      <c r="AS399" s="561"/>
      <c r="AT399" s="562"/>
      <c r="AU399" s="562"/>
      <c r="AV399" s="562"/>
      <c r="AW399" s="562"/>
      <c r="AX399" s="562"/>
      <c r="AY399" s="562"/>
      <c r="AZ399" s="562"/>
      <c r="BA399" s="574"/>
      <c r="BC399" s="561"/>
      <c r="BD399" s="562"/>
      <c r="BE399" s="562"/>
      <c r="BF399" s="562"/>
      <c r="BG399" s="562"/>
      <c r="BH399" s="562"/>
      <c r="BI399" s="562"/>
      <c r="BJ399" s="562"/>
      <c r="BK399" s="574"/>
    </row>
    <row r="400" spans="1:63" s="537" customFormat="1" x14ac:dyDescent="0.2">
      <c r="A400" s="551"/>
      <c r="D400" s="1175" t="s">
        <v>29</v>
      </c>
      <c r="E400" s="1175"/>
      <c r="F400" s="1175"/>
      <c r="G400" s="1175"/>
      <c r="H400" s="1177"/>
      <c r="I400" s="1177"/>
      <c r="J400" s="1177"/>
      <c r="K400" s="1172"/>
      <c r="L400" s="1172"/>
      <c r="M400" s="1172"/>
      <c r="N400" s="1172"/>
      <c r="O400" s="1172"/>
      <c r="P400" s="1172"/>
      <c r="Q400" s="1172"/>
      <c r="R400" s="1172"/>
      <c r="S400" s="1172"/>
      <c r="T400" s="1172"/>
      <c r="U400" s="1172"/>
      <c r="V400" s="1172"/>
      <c r="W400" s="1172"/>
      <c r="X400" s="1172"/>
      <c r="Y400" s="1172"/>
      <c r="Z400" s="1172"/>
      <c r="AA400" s="1172"/>
      <c r="AB400" s="1172"/>
      <c r="AC400" s="1172"/>
      <c r="AD400" s="1172"/>
      <c r="AE400" s="1172"/>
      <c r="AF400" s="1149">
        <v>0</v>
      </c>
      <c r="AG400" s="1149"/>
      <c r="AH400" s="1149"/>
      <c r="AI400" s="562"/>
      <c r="AJ400" s="562"/>
      <c r="AK400" s="562"/>
      <c r="AL400" s="562"/>
      <c r="AM400" s="562"/>
      <c r="AN400" s="562"/>
      <c r="AO400" s="562"/>
      <c r="AP400" s="562"/>
      <c r="AQ400" s="563">
        <v>0</v>
      </c>
      <c r="AS400" s="561"/>
      <c r="AT400" s="562"/>
      <c r="AU400" s="562"/>
      <c r="AV400" s="562"/>
      <c r="AW400" s="562"/>
      <c r="AX400" s="562"/>
      <c r="AY400" s="562"/>
      <c r="AZ400" s="562"/>
      <c r="BA400" s="574"/>
      <c r="BC400" s="561"/>
      <c r="BD400" s="562"/>
      <c r="BE400" s="562"/>
      <c r="BF400" s="562"/>
      <c r="BG400" s="562"/>
      <c r="BH400" s="562"/>
      <c r="BI400" s="562"/>
      <c r="BJ400" s="562"/>
      <c r="BK400" s="574"/>
    </row>
    <row r="401" spans="1:63" s="537" customFormat="1" ht="22.5" customHeight="1" thickBot="1" x14ac:dyDescent="0.25">
      <c r="A401" s="551"/>
      <c r="D401" s="1173" t="s">
        <v>30</v>
      </c>
      <c r="E401" s="1173"/>
      <c r="F401" s="1173"/>
      <c r="G401" s="1173"/>
      <c r="H401" s="1174">
        <v>0</v>
      </c>
      <c r="I401" s="1174"/>
      <c r="J401" s="1174"/>
      <c r="K401" s="1174">
        <v>0</v>
      </c>
      <c r="L401" s="1174"/>
      <c r="M401" s="1174"/>
      <c r="N401" s="1174">
        <v>164223</v>
      </c>
      <c r="O401" s="1174"/>
      <c r="P401" s="1174"/>
      <c r="Q401" s="1174">
        <v>0</v>
      </c>
      <c r="R401" s="1174"/>
      <c r="S401" s="1174"/>
      <c r="T401" s="1174">
        <v>0</v>
      </c>
      <c r="U401" s="1174"/>
      <c r="V401" s="1174"/>
      <c r="W401" s="1174">
        <v>5079</v>
      </c>
      <c r="X401" s="1174"/>
      <c r="Y401" s="1174"/>
      <c r="Z401" s="1174">
        <v>0</v>
      </c>
      <c r="AA401" s="1174"/>
      <c r="AB401" s="1174"/>
      <c r="AC401" s="1174">
        <v>115887</v>
      </c>
      <c r="AD401" s="1174"/>
      <c r="AE401" s="1174"/>
      <c r="AF401" s="1174">
        <v>285189</v>
      </c>
      <c r="AG401" s="1174"/>
      <c r="AH401" s="1174"/>
      <c r="AI401" s="618">
        <v>0</v>
      </c>
      <c r="AJ401" s="618">
        <v>0</v>
      </c>
      <c r="AK401" s="618">
        <v>0</v>
      </c>
      <c r="AL401" s="618">
        <v>0</v>
      </c>
      <c r="AM401" s="618">
        <v>0</v>
      </c>
      <c r="AN401" s="618">
        <v>0</v>
      </c>
      <c r="AO401" s="618">
        <v>0</v>
      </c>
      <c r="AP401" s="618">
        <v>0</v>
      </c>
      <c r="AQ401" s="563">
        <v>0</v>
      </c>
      <c r="AS401" s="561"/>
      <c r="AT401" s="562"/>
      <c r="AU401" s="562"/>
      <c r="AV401" s="562"/>
      <c r="AW401" s="562"/>
      <c r="AX401" s="562"/>
      <c r="AY401" s="562"/>
      <c r="AZ401" s="562"/>
      <c r="BA401" s="574"/>
      <c r="BC401" s="576">
        <v>0</v>
      </c>
      <c r="BD401" s="618">
        <v>0</v>
      </c>
      <c r="BE401" s="618">
        <v>164223</v>
      </c>
      <c r="BF401" s="618">
        <v>0</v>
      </c>
      <c r="BG401" s="618">
        <v>0</v>
      </c>
      <c r="BH401" s="618">
        <v>5079</v>
      </c>
      <c r="BI401" s="618">
        <v>0</v>
      </c>
      <c r="BJ401" s="618">
        <v>115887</v>
      </c>
      <c r="BK401" s="563">
        <v>285189</v>
      </c>
    </row>
    <row r="402" spans="1:63" s="537" customFormat="1" ht="15.75" customHeight="1" thickBot="1" x14ac:dyDescent="0.25">
      <c r="A402" s="551"/>
      <c r="D402" s="1178" t="s">
        <v>31</v>
      </c>
      <c r="E402" s="1179"/>
      <c r="F402" s="1179"/>
      <c r="G402" s="1179"/>
      <c r="H402" s="1179"/>
      <c r="I402" s="1179"/>
      <c r="J402" s="1179"/>
      <c r="K402" s="1179"/>
      <c r="L402" s="1179"/>
      <c r="M402" s="1179"/>
      <c r="N402" s="1179"/>
      <c r="O402" s="1179"/>
      <c r="P402" s="1179"/>
      <c r="Q402" s="1179"/>
      <c r="R402" s="1179"/>
      <c r="S402" s="1179"/>
      <c r="T402" s="1179"/>
      <c r="U402" s="1179"/>
      <c r="V402" s="1179"/>
      <c r="W402" s="1179"/>
      <c r="X402" s="1179"/>
      <c r="Y402" s="1179"/>
      <c r="Z402" s="1179"/>
      <c r="AA402" s="1179"/>
      <c r="AB402" s="1179"/>
      <c r="AC402" s="1179"/>
      <c r="AD402" s="1179"/>
      <c r="AE402" s="1179"/>
      <c r="AF402" s="1179"/>
      <c r="AG402" s="1179"/>
      <c r="AH402" s="1180"/>
      <c r="AI402" s="562"/>
      <c r="AJ402" s="562"/>
      <c r="AK402" s="562"/>
      <c r="AL402" s="562"/>
      <c r="AM402" s="562"/>
      <c r="AN402" s="562"/>
      <c r="AO402" s="562"/>
      <c r="AP402" s="562"/>
      <c r="AQ402" s="563"/>
      <c r="AS402" s="561"/>
      <c r="AT402" s="562"/>
      <c r="AU402" s="562"/>
      <c r="AV402" s="562"/>
      <c r="AW402" s="562"/>
      <c r="AX402" s="562"/>
      <c r="AY402" s="562"/>
      <c r="AZ402" s="562"/>
      <c r="BA402" s="574"/>
      <c r="BC402" s="561"/>
      <c r="BD402" s="562"/>
      <c r="BE402" s="562"/>
      <c r="BF402" s="562"/>
      <c r="BG402" s="562"/>
      <c r="BH402" s="562"/>
      <c r="BI402" s="562"/>
      <c r="BJ402" s="562"/>
      <c r="BK402" s="574"/>
    </row>
    <row r="403" spans="1:63" s="537" customFormat="1" ht="22.5" customHeight="1" x14ac:dyDescent="0.2">
      <c r="A403" s="551"/>
      <c r="D403" s="1181" t="s">
        <v>32</v>
      </c>
      <c r="E403" s="1181"/>
      <c r="F403" s="1181"/>
      <c r="G403" s="1181"/>
      <c r="H403" s="1182"/>
      <c r="I403" s="1182"/>
      <c r="J403" s="1182"/>
      <c r="K403" s="1183"/>
      <c r="L403" s="1183"/>
      <c r="M403" s="1183"/>
      <c r="N403" s="1183">
        <v>83729</v>
      </c>
      <c r="O403" s="1183"/>
      <c r="P403" s="1183"/>
      <c r="Q403" s="1183"/>
      <c r="R403" s="1183"/>
      <c r="S403" s="1183"/>
      <c r="T403" s="1183"/>
      <c r="U403" s="1183"/>
      <c r="V403" s="1183"/>
      <c r="W403" s="1183"/>
      <c r="X403" s="1183"/>
      <c r="Y403" s="1183"/>
      <c r="Z403" s="1183"/>
      <c r="AA403" s="1183"/>
      <c r="AB403" s="1183"/>
      <c r="AC403" s="1183"/>
      <c r="AD403" s="1183"/>
      <c r="AE403" s="1183"/>
      <c r="AF403" s="1203">
        <v>83729</v>
      </c>
      <c r="AG403" s="1203"/>
      <c r="AH403" s="1203"/>
      <c r="AI403" s="562"/>
      <c r="AJ403" s="562"/>
      <c r="AK403" s="562"/>
      <c r="AL403" s="562"/>
      <c r="AM403" s="562"/>
      <c r="AN403" s="562"/>
      <c r="AO403" s="562"/>
      <c r="AP403" s="562"/>
      <c r="AQ403" s="563">
        <v>0</v>
      </c>
      <c r="AS403" s="576">
        <v>0</v>
      </c>
      <c r="AT403" s="618">
        <v>0</v>
      </c>
      <c r="AU403" s="618">
        <v>0</v>
      </c>
      <c r="AV403" s="618">
        <v>0</v>
      </c>
      <c r="AW403" s="618">
        <v>0</v>
      </c>
      <c r="AX403" s="618">
        <v>0</v>
      </c>
      <c r="AY403" s="618">
        <v>0</v>
      </c>
      <c r="AZ403" s="618">
        <v>0</v>
      </c>
      <c r="BA403" s="563">
        <v>0</v>
      </c>
      <c r="BC403" s="561"/>
      <c r="BD403" s="562"/>
      <c r="BE403" s="562"/>
      <c r="BF403" s="562"/>
      <c r="BG403" s="562"/>
      <c r="BH403" s="562"/>
      <c r="BI403" s="562"/>
      <c r="BJ403" s="562"/>
      <c r="BK403" s="574"/>
    </row>
    <row r="404" spans="1:63" s="537" customFormat="1" x14ac:dyDescent="0.2">
      <c r="A404" s="551"/>
      <c r="D404" s="1175" t="s">
        <v>27</v>
      </c>
      <c r="E404" s="1175"/>
      <c r="F404" s="1175"/>
      <c r="G404" s="1175"/>
      <c r="H404" s="1177"/>
      <c r="I404" s="1177"/>
      <c r="J404" s="1177"/>
      <c r="K404" s="1172"/>
      <c r="L404" s="1172"/>
      <c r="M404" s="1172"/>
      <c r="N404" s="1172">
        <v>35678</v>
      </c>
      <c r="O404" s="1172"/>
      <c r="P404" s="1172"/>
      <c r="Q404" s="1172"/>
      <c r="R404" s="1172"/>
      <c r="S404" s="1172"/>
      <c r="T404" s="1172"/>
      <c r="U404" s="1172"/>
      <c r="V404" s="1172"/>
      <c r="W404" s="1172"/>
      <c r="X404" s="1172"/>
      <c r="Y404" s="1172"/>
      <c r="Z404" s="1172"/>
      <c r="AA404" s="1172"/>
      <c r="AB404" s="1172"/>
      <c r="AC404" s="1172"/>
      <c r="AD404" s="1172"/>
      <c r="AE404" s="1172"/>
      <c r="AF404" s="1149">
        <v>35678</v>
      </c>
      <c r="AG404" s="1149"/>
      <c r="AH404" s="1149"/>
      <c r="AI404" s="562"/>
      <c r="AJ404" s="562"/>
      <c r="AK404" s="562"/>
      <c r="AL404" s="562"/>
      <c r="AM404" s="562"/>
      <c r="AN404" s="562"/>
      <c r="AO404" s="562"/>
      <c r="AP404" s="562"/>
      <c r="AQ404" s="563">
        <v>0</v>
      </c>
      <c r="AS404" s="561"/>
      <c r="AT404" s="562"/>
      <c r="AU404" s="562"/>
      <c r="AV404" s="562"/>
      <c r="AW404" s="562"/>
      <c r="AX404" s="562"/>
      <c r="AY404" s="562"/>
      <c r="AZ404" s="562"/>
      <c r="BA404" s="574"/>
      <c r="BC404" s="561"/>
      <c r="BD404" s="562"/>
      <c r="BE404" s="562"/>
      <c r="BF404" s="562"/>
      <c r="BG404" s="562"/>
      <c r="BH404" s="562"/>
      <c r="BI404" s="562"/>
      <c r="BJ404" s="562"/>
      <c r="BK404" s="574"/>
    </row>
    <row r="405" spans="1:63" s="537" customFormat="1" x14ac:dyDescent="0.2">
      <c r="A405" s="551"/>
      <c r="D405" s="1175" t="s">
        <v>28</v>
      </c>
      <c r="E405" s="1175"/>
      <c r="F405" s="1175"/>
      <c r="G405" s="1175"/>
      <c r="H405" s="1177"/>
      <c r="I405" s="1177"/>
      <c r="J405" s="1177"/>
      <c r="K405" s="1172"/>
      <c r="L405" s="1172"/>
      <c r="M405" s="1172"/>
      <c r="N405" s="1172"/>
      <c r="O405" s="1172"/>
      <c r="P405" s="1172"/>
      <c r="Q405" s="1172"/>
      <c r="R405" s="1172"/>
      <c r="S405" s="1172"/>
      <c r="T405" s="1172"/>
      <c r="U405" s="1172"/>
      <c r="V405" s="1172"/>
      <c r="W405" s="1172"/>
      <c r="X405" s="1172"/>
      <c r="Y405" s="1172"/>
      <c r="Z405" s="1172"/>
      <c r="AA405" s="1172"/>
      <c r="AB405" s="1172"/>
      <c r="AC405" s="1172"/>
      <c r="AD405" s="1172"/>
      <c r="AE405" s="1172"/>
      <c r="AF405" s="1149">
        <v>0</v>
      </c>
      <c r="AG405" s="1149"/>
      <c r="AH405" s="1149"/>
      <c r="AI405" s="562"/>
      <c r="AJ405" s="562"/>
      <c r="AK405" s="562"/>
      <c r="AL405" s="562"/>
      <c r="AM405" s="562"/>
      <c r="AN405" s="562"/>
      <c r="AO405" s="562"/>
      <c r="AP405" s="562"/>
      <c r="AQ405" s="563">
        <v>0</v>
      </c>
      <c r="AS405" s="561"/>
      <c r="AT405" s="562"/>
      <c r="AU405" s="562"/>
      <c r="AV405" s="562"/>
      <c r="AW405" s="562"/>
      <c r="AX405" s="562"/>
      <c r="AY405" s="562"/>
      <c r="AZ405" s="562"/>
      <c r="BA405" s="574"/>
      <c r="BC405" s="637" t="s">
        <v>949</v>
      </c>
      <c r="BD405" s="562"/>
      <c r="BE405" s="562"/>
      <c r="BF405" s="562"/>
      <c r="BG405" s="562"/>
      <c r="BH405" s="562"/>
      <c r="BI405" s="562"/>
      <c r="BJ405" s="562"/>
      <c r="BK405" s="574"/>
    </row>
    <row r="406" spans="1:63" s="537" customFormat="1" x14ac:dyDescent="0.2">
      <c r="A406" s="551"/>
      <c r="D406" s="1175" t="s">
        <v>29</v>
      </c>
      <c r="E406" s="1175"/>
      <c r="F406" s="1175"/>
      <c r="G406" s="1175"/>
      <c r="H406" s="1177"/>
      <c r="I406" s="1177"/>
      <c r="J406" s="1177"/>
      <c r="K406" s="1172"/>
      <c r="L406" s="1172"/>
      <c r="M406" s="1172"/>
      <c r="N406" s="1172"/>
      <c r="O406" s="1172"/>
      <c r="P406" s="1172"/>
      <c r="Q406" s="1172"/>
      <c r="R406" s="1172"/>
      <c r="S406" s="1172"/>
      <c r="T406" s="1172"/>
      <c r="U406" s="1172"/>
      <c r="V406" s="1172"/>
      <c r="W406" s="1172"/>
      <c r="X406" s="1172"/>
      <c r="Y406" s="1172"/>
      <c r="Z406" s="1172"/>
      <c r="AA406" s="1172"/>
      <c r="AB406" s="1172"/>
      <c r="AC406" s="1172"/>
      <c r="AD406" s="1172"/>
      <c r="AE406" s="1172"/>
      <c r="AF406" s="1149">
        <v>0</v>
      </c>
      <c r="AG406" s="1149"/>
      <c r="AH406" s="1149"/>
      <c r="AI406" s="562"/>
      <c r="AJ406" s="562"/>
      <c r="AK406" s="562"/>
      <c r="AL406" s="562"/>
      <c r="AM406" s="562"/>
      <c r="AN406" s="562"/>
      <c r="AO406" s="562"/>
      <c r="AP406" s="562"/>
      <c r="AQ406" s="563">
        <v>0</v>
      </c>
      <c r="AS406" s="561"/>
      <c r="AT406" s="562"/>
      <c r="AU406" s="562"/>
      <c r="AV406" s="562"/>
      <c r="AW406" s="562"/>
      <c r="AX406" s="562"/>
      <c r="AY406" s="562"/>
      <c r="AZ406" s="562"/>
      <c r="BA406" s="574"/>
      <c r="BC406" s="561"/>
      <c r="BD406" s="562"/>
      <c r="BE406" s="562"/>
      <c r="BF406" s="562"/>
      <c r="BG406" s="562"/>
      <c r="BH406" s="562"/>
      <c r="BI406" s="562"/>
      <c r="BJ406" s="562"/>
      <c r="BK406" s="574"/>
    </row>
    <row r="407" spans="1:63" s="537" customFormat="1" ht="22.5" customHeight="1" thickBot="1" x14ac:dyDescent="0.25">
      <c r="A407" s="551"/>
      <c r="D407" s="1173" t="s">
        <v>30</v>
      </c>
      <c r="E407" s="1173"/>
      <c r="F407" s="1173"/>
      <c r="G407" s="1173"/>
      <c r="H407" s="1174">
        <v>0</v>
      </c>
      <c r="I407" s="1174"/>
      <c r="J407" s="1174"/>
      <c r="K407" s="1174">
        <v>0</v>
      </c>
      <c r="L407" s="1174"/>
      <c r="M407" s="1174"/>
      <c r="N407" s="1174">
        <v>119407</v>
      </c>
      <c r="O407" s="1174"/>
      <c r="P407" s="1174"/>
      <c r="Q407" s="1174">
        <v>0</v>
      </c>
      <c r="R407" s="1174"/>
      <c r="S407" s="1174"/>
      <c r="T407" s="1174">
        <v>0</v>
      </c>
      <c r="U407" s="1174"/>
      <c r="V407" s="1174"/>
      <c r="W407" s="1174">
        <v>0</v>
      </c>
      <c r="X407" s="1174"/>
      <c r="Y407" s="1174"/>
      <c r="Z407" s="1174">
        <v>0</v>
      </c>
      <c r="AA407" s="1174"/>
      <c r="AB407" s="1174"/>
      <c r="AC407" s="1174">
        <v>0</v>
      </c>
      <c r="AD407" s="1174"/>
      <c r="AE407" s="1174"/>
      <c r="AF407" s="1174">
        <v>119407</v>
      </c>
      <c r="AG407" s="1174"/>
      <c r="AH407" s="1174"/>
      <c r="AI407" s="618">
        <v>0</v>
      </c>
      <c r="AJ407" s="618">
        <v>0</v>
      </c>
      <c r="AK407" s="618">
        <v>0</v>
      </c>
      <c r="AL407" s="618">
        <v>0</v>
      </c>
      <c r="AM407" s="618">
        <v>0</v>
      </c>
      <c r="AN407" s="618">
        <v>0</v>
      </c>
      <c r="AO407" s="618">
        <v>0</v>
      </c>
      <c r="AP407" s="618">
        <v>0</v>
      </c>
      <c r="AQ407" s="563">
        <v>0</v>
      </c>
      <c r="AS407" s="561"/>
      <c r="AT407" s="562"/>
      <c r="AU407" s="562"/>
      <c r="AV407" s="562"/>
      <c r="AW407" s="562"/>
      <c r="AX407" s="562"/>
      <c r="AY407" s="562"/>
      <c r="AZ407" s="562"/>
      <c r="BA407" s="574"/>
      <c r="BC407" s="576">
        <v>0</v>
      </c>
      <c r="BD407" s="618">
        <v>0</v>
      </c>
      <c r="BE407" s="618">
        <v>119407</v>
      </c>
      <c r="BF407" s="618">
        <v>0</v>
      </c>
      <c r="BG407" s="618">
        <v>0</v>
      </c>
      <c r="BH407" s="618">
        <v>0</v>
      </c>
      <c r="BI407" s="618">
        <v>0</v>
      </c>
      <c r="BJ407" s="618">
        <v>0</v>
      </c>
      <c r="BK407" s="563">
        <v>119407</v>
      </c>
    </row>
    <row r="408" spans="1:63" s="537" customFormat="1" ht="15.75" customHeight="1" thickBot="1" x14ac:dyDescent="0.25">
      <c r="A408" s="551"/>
      <c r="D408" s="1178" t="s">
        <v>33</v>
      </c>
      <c r="E408" s="1179"/>
      <c r="F408" s="1179"/>
      <c r="G408" s="1179"/>
      <c r="H408" s="1179"/>
      <c r="I408" s="1179"/>
      <c r="J408" s="1179"/>
      <c r="K408" s="1179"/>
      <c r="L408" s="1179"/>
      <c r="M408" s="1179"/>
      <c r="N408" s="1179"/>
      <c r="O408" s="1179"/>
      <c r="P408" s="1179"/>
      <c r="Q408" s="1179"/>
      <c r="R408" s="1179"/>
      <c r="S408" s="1179"/>
      <c r="T408" s="1179"/>
      <c r="U408" s="1179"/>
      <c r="V408" s="1179"/>
      <c r="W408" s="1179"/>
      <c r="X408" s="1179"/>
      <c r="Y408" s="1179"/>
      <c r="Z408" s="1179"/>
      <c r="AA408" s="1179"/>
      <c r="AB408" s="1179"/>
      <c r="AC408" s="1179"/>
      <c r="AD408" s="1179"/>
      <c r="AE408" s="1179"/>
      <c r="AF408" s="1179"/>
      <c r="AG408" s="1179"/>
      <c r="AH408" s="1180"/>
      <c r="AI408" s="562"/>
      <c r="AJ408" s="562"/>
      <c r="AK408" s="562"/>
      <c r="AL408" s="562"/>
      <c r="AM408" s="562"/>
      <c r="AN408" s="562"/>
      <c r="AO408" s="562"/>
      <c r="AP408" s="562"/>
      <c r="AQ408" s="563"/>
      <c r="AS408" s="561"/>
      <c r="AT408" s="562"/>
      <c r="AU408" s="562"/>
      <c r="AV408" s="562"/>
      <c r="AW408" s="562"/>
      <c r="AX408" s="562"/>
      <c r="AY408" s="562"/>
      <c r="AZ408" s="562"/>
      <c r="BA408" s="574"/>
      <c r="BC408" s="561"/>
      <c r="BD408" s="562"/>
      <c r="BE408" s="562"/>
      <c r="BF408" s="562"/>
      <c r="BG408" s="562"/>
      <c r="BH408" s="562"/>
      <c r="BI408" s="562"/>
      <c r="BJ408" s="562"/>
      <c r="BK408" s="574"/>
    </row>
    <row r="409" spans="1:63" s="537" customFormat="1" ht="22.5" customHeight="1" x14ac:dyDescent="0.2">
      <c r="A409" s="551"/>
      <c r="D409" s="1181" t="s">
        <v>32</v>
      </c>
      <c r="E409" s="1181"/>
      <c r="F409" s="1181"/>
      <c r="G409" s="1181"/>
      <c r="H409" s="1182"/>
      <c r="I409" s="1182"/>
      <c r="J409" s="1182"/>
      <c r="K409" s="1183"/>
      <c r="L409" s="1183"/>
      <c r="M409" s="1183"/>
      <c r="N409" s="1183"/>
      <c r="O409" s="1183"/>
      <c r="P409" s="1183"/>
      <c r="Q409" s="1183"/>
      <c r="R409" s="1183"/>
      <c r="S409" s="1183"/>
      <c r="T409" s="1183"/>
      <c r="U409" s="1183"/>
      <c r="V409" s="1183"/>
      <c r="W409" s="1183"/>
      <c r="X409" s="1183"/>
      <c r="Y409" s="1183"/>
      <c r="Z409" s="1183"/>
      <c r="AA409" s="1183"/>
      <c r="AB409" s="1183"/>
      <c r="AC409" s="1183"/>
      <c r="AD409" s="1183"/>
      <c r="AE409" s="1183"/>
      <c r="AF409" s="1203">
        <v>0</v>
      </c>
      <c r="AG409" s="1203"/>
      <c r="AH409" s="1203"/>
      <c r="AI409" s="562"/>
      <c r="AJ409" s="562"/>
      <c r="AK409" s="562"/>
      <c r="AL409" s="562"/>
      <c r="AM409" s="562"/>
      <c r="AN409" s="562"/>
      <c r="AO409" s="562"/>
      <c r="AP409" s="562"/>
      <c r="AQ409" s="563">
        <v>0</v>
      </c>
      <c r="AS409" s="576">
        <v>0</v>
      </c>
      <c r="AT409" s="618">
        <v>0</v>
      </c>
      <c r="AU409" s="618">
        <v>0</v>
      </c>
      <c r="AV409" s="618">
        <v>0</v>
      </c>
      <c r="AW409" s="618">
        <v>0</v>
      </c>
      <c r="AX409" s="618">
        <v>0</v>
      </c>
      <c r="AY409" s="618">
        <v>0</v>
      </c>
      <c r="AZ409" s="618">
        <v>0</v>
      </c>
      <c r="BA409" s="563">
        <v>0</v>
      </c>
      <c r="BC409" s="561"/>
      <c r="BD409" s="562"/>
      <c r="BE409" s="562"/>
      <c r="BF409" s="562"/>
      <c r="BG409" s="562"/>
      <c r="BH409" s="562"/>
      <c r="BI409" s="562"/>
      <c r="BJ409" s="562"/>
      <c r="BK409" s="574"/>
    </row>
    <row r="410" spans="1:63" s="537" customFormat="1" ht="15" customHeight="1" x14ac:dyDescent="0.2">
      <c r="A410" s="551"/>
      <c r="D410" s="1175" t="s">
        <v>27</v>
      </c>
      <c r="E410" s="1175"/>
      <c r="F410" s="1175"/>
      <c r="G410" s="1175"/>
      <c r="H410" s="1177"/>
      <c r="I410" s="1177"/>
      <c r="J410" s="1177"/>
      <c r="K410" s="1172"/>
      <c r="L410" s="1172"/>
      <c r="M410" s="1172"/>
      <c r="N410" s="1172"/>
      <c r="O410" s="1172"/>
      <c r="P410" s="1172"/>
      <c r="Q410" s="1172"/>
      <c r="R410" s="1172"/>
      <c r="S410" s="1172"/>
      <c r="T410" s="1172"/>
      <c r="U410" s="1172"/>
      <c r="V410" s="1172"/>
      <c r="W410" s="1172"/>
      <c r="X410" s="1172"/>
      <c r="Y410" s="1172"/>
      <c r="Z410" s="1172"/>
      <c r="AA410" s="1172"/>
      <c r="AB410" s="1172"/>
      <c r="AC410" s="1172"/>
      <c r="AD410" s="1172"/>
      <c r="AE410" s="1172"/>
      <c r="AF410" s="1149">
        <v>0</v>
      </c>
      <c r="AG410" s="1149"/>
      <c r="AH410" s="1149"/>
      <c r="AI410" s="562"/>
      <c r="AJ410" s="562"/>
      <c r="AK410" s="562"/>
      <c r="AL410" s="562"/>
      <c r="AM410" s="562"/>
      <c r="AN410" s="562"/>
      <c r="AO410" s="562"/>
      <c r="AP410" s="562"/>
      <c r="AQ410" s="563">
        <v>0</v>
      </c>
      <c r="AS410" s="561"/>
      <c r="AT410" s="562"/>
      <c r="AU410" s="562"/>
      <c r="AV410" s="562"/>
      <c r="AW410" s="562"/>
      <c r="AX410" s="562"/>
      <c r="AY410" s="562"/>
      <c r="AZ410" s="562"/>
      <c r="BA410" s="574"/>
      <c r="BC410" s="561"/>
      <c r="BD410" s="562"/>
      <c r="BE410" s="562"/>
      <c r="BF410" s="562"/>
      <c r="BG410" s="562"/>
      <c r="BH410" s="562"/>
      <c r="BI410" s="562"/>
      <c r="BJ410" s="562"/>
      <c r="BK410" s="574"/>
    </row>
    <row r="411" spans="1:63" s="537" customFormat="1" ht="15" customHeight="1" x14ac:dyDescent="0.2">
      <c r="A411" s="551"/>
      <c r="D411" s="1175" t="s">
        <v>28</v>
      </c>
      <c r="E411" s="1175"/>
      <c r="F411" s="1175"/>
      <c r="G411" s="1175"/>
      <c r="H411" s="1177"/>
      <c r="I411" s="1177"/>
      <c r="J411" s="1177"/>
      <c r="K411" s="1172"/>
      <c r="L411" s="1172"/>
      <c r="M411" s="1172"/>
      <c r="N411" s="1172"/>
      <c r="O411" s="1172"/>
      <c r="P411" s="1172"/>
      <c r="Q411" s="1172"/>
      <c r="R411" s="1172"/>
      <c r="S411" s="1172"/>
      <c r="T411" s="1172"/>
      <c r="U411" s="1172"/>
      <c r="V411" s="1172"/>
      <c r="W411" s="1172"/>
      <c r="X411" s="1172"/>
      <c r="Y411" s="1172"/>
      <c r="Z411" s="1172"/>
      <c r="AA411" s="1172"/>
      <c r="AB411" s="1172"/>
      <c r="AC411" s="1172"/>
      <c r="AD411" s="1172"/>
      <c r="AE411" s="1172"/>
      <c r="AF411" s="1149">
        <v>0</v>
      </c>
      <c r="AG411" s="1149"/>
      <c r="AH411" s="1149"/>
      <c r="AI411" s="562"/>
      <c r="AJ411" s="562"/>
      <c r="AK411" s="562"/>
      <c r="AL411" s="562"/>
      <c r="AM411" s="562"/>
      <c r="AN411" s="562"/>
      <c r="AO411" s="562"/>
      <c r="AP411" s="562"/>
      <c r="AQ411" s="563">
        <v>0</v>
      </c>
      <c r="AS411" s="561"/>
      <c r="AT411" s="562"/>
      <c r="AU411" s="562"/>
      <c r="AV411" s="562"/>
      <c r="AW411" s="562"/>
      <c r="AX411" s="562"/>
      <c r="AY411" s="562"/>
      <c r="AZ411" s="562"/>
      <c r="BA411" s="574"/>
      <c r="BC411" s="561"/>
      <c r="BD411" s="562"/>
      <c r="BE411" s="562"/>
      <c r="BF411" s="562"/>
      <c r="BG411" s="562"/>
      <c r="BH411" s="562"/>
      <c r="BI411" s="562"/>
      <c r="BJ411" s="562"/>
      <c r="BK411" s="574"/>
    </row>
    <row r="412" spans="1:63" s="537" customFormat="1" x14ac:dyDescent="0.2">
      <c r="A412" s="551"/>
      <c r="D412" s="1175" t="s">
        <v>29</v>
      </c>
      <c r="E412" s="1175"/>
      <c r="F412" s="1175"/>
      <c r="G412" s="1175"/>
      <c r="H412" s="1177"/>
      <c r="I412" s="1177"/>
      <c r="J412" s="1177"/>
      <c r="K412" s="1172"/>
      <c r="L412" s="1172"/>
      <c r="M412" s="1172"/>
      <c r="N412" s="1172"/>
      <c r="O412" s="1172"/>
      <c r="P412" s="1172"/>
      <c r="Q412" s="1172"/>
      <c r="R412" s="1172"/>
      <c r="S412" s="1172"/>
      <c r="T412" s="1172"/>
      <c r="U412" s="1172"/>
      <c r="V412" s="1172"/>
      <c r="W412" s="1172"/>
      <c r="X412" s="1172"/>
      <c r="Y412" s="1172"/>
      <c r="Z412" s="1172"/>
      <c r="AA412" s="1172"/>
      <c r="AB412" s="1172"/>
      <c r="AC412" s="1172"/>
      <c r="AD412" s="1172"/>
      <c r="AE412" s="1172"/>
      <c r="AF412" s="1149">
        <v>0</v>
      </c>
      <c r="AG412" s="1149"/>
      <c r="AH412" s="1149"/>
      <c r="AI412" s="562"/>
      <c r="AJ412" s="562"/>
      <c r="AK412" s="562"/>
      <c r="AL412" s="562"/>
      <c r="AM412" s="562"/>
      <c r="AN412" s="562"/>
      <c r="AO412" s="562"/>
      <c r="AP412" s="562"/>
      <c r="AQ412" s="563">
        <v>0</v>
      </c>
      <c r="AS412" s="561"/>
      <c r="AT412" s="562"/>
      <c r="AU412" s="562"/>
      <c r="AV412" s="562"/>
      <c r="AW412" s="562"/>
      <c r="AX412" s="562"/>
      <c r="AY412" s="562"/>
      <c r="AZ412" s="562"/>
      <c r="BA412" s="574"/>
      <c r="BC412" s="561"/>
      <c r="BD412" s="562"/>
      <c r="BE412" s="562"/>
      <c r="BF412" s="562"/>
      <c r="BG412" s="562"/>
      <c r="BH412" s="562"/>
      <c r="BI412" s="562"/>
      <c r="BJ412" s="562"/>
      <c r="BK412" s="574"/>
    </row>
    <row r="413" spans="1:63" s="537" customFormat="1" ht="22.5" customHeight="1" thickBot="1" x14ac:dyDescent="0.25">
      <c r="A413" s="551"/>
      <c r="D413" s="1173" t="s">
        <v>30</v>
      </c>
      <c r="E413" s="1173"/>
      <c r="F413" s="1173"/>
      <c r="G413" s="1173"/>
      <c r="H413" s="1174">
        <v>0</v>
      </c>
      <c r="I413" s="1174"/>
      <c r="J413" s="1174"/>
      <c r="K413" s="1174">
        <v>0</v>
      </c>
      <c r="L413" s="1174"/>
      <c r="M413" s="1174"/>
      <c r="N413" s="1174">
        <v>0</v>
      </c>
      <c r="O413" s="1174"/>
      <c r="P413" s="1174"/>
      <c r="Q413" s="1174">
        <v>0</v>
      </c>
      <c r="R413" s="1174"/>
      <c r="S413" s="1174"/>
      <c r="T413" s="1174">
        <v>0</v>
      </c>
      <c r="U413" s="1174"/>
      <c r="V413" s="1174"/>
      <c r="W413" s="1174">
        <v>0</v>
      </c>
      <c r="X413" s="1174"/>
      <c r="Y413" s="1174"/>
      <c r="Z413" s="1174">
        <v>0</v>
      </c>
      <c r="AA413" s="1174"/>
      <c r="AB413" s="1174"/>
      <c r="AC413" s="1174">
        <v>0</v>
      </c>
      <c r="AD413" s="1174"/>
      <c r="AE413" s="1174"/>
      <c r="AF413" s="1174">
        <v>0</v>
      </c>
      <c r="AG413" s="1174"/>
      <c r="AH413" s="1174"/>
      <c r="AI413" s="618">
        <v>0</v>
      </c>
      <c r="AJ413" s="618">
        <v>0</v>
      </c>
      <c r="AK413" s="618">
        <v>0</v>
      </c>
      <c r="AL413" s="618">
        <v>0</v>
      </c>
      <c r="AM413" s="618">
        <v>0</v>
      </c>
      <c r="AN413" s="618">
        <v>0</v>
      </c>
      <c r="AO413" s="618">
        <v>0</v>
      </c>
      <c r="AP413" s="618">
        <v>0</v>
      </c>
      <c r="AQ413" s="563">
        <v>0</v>
      </c>
      <c r="AS413" s="561"/>
      <c r="AT413" s="562"/>
      <c r="AU413" s="562"/>
      <c r="AV413" s="562"/>
      <c r="AW413" s="562"/>
      <c r="AX413" s="562"/>
      <c r="AY413" s="562"/>
      <c r="AZ413" s="562"/>
      <c r="BA413" s="574"/>
      <c r="BC413" s="561"/>
      <c r="BD413" s="562"/>
      <c r="BE413" s="562"/>
      <c r="BF413" s="562"/>
      <c r="BG413" s="562"/>
      <c r="BH413" s="562"/>
      <c r="BI413" s="562"/>
      <c r="BJ413" s="562"/>
      <c r="BK413" s="574"/>
    </row>
    <row r="414" spans="1:63" s="537" customFormat="1" ht="15.75" customHeight="1" thickBot="1" x14ac:dyDescent="0.25">
      <c r="A414" s="551"/>
      <c r="D414" s="1178" t="s">
        <v>34</v>
      </c>
      <c r="E414" s="1179"/>
      <c r="F414" s="1179"/>
      <c r="G414" s="1179"/>
      <c r="H414" s="1179"/>
      <c r="I414" s="1179"/>
      <c r="J414" s="1179"/>
      <c r="K414" s="1179"/>
      <c r="L414" s="1179"/>
      <c r="M414" s="1179"/>
      <c r="N414" s="1179"/>
      <c r="O414" s="1179"/>
      <c r="P414" s="1179"/>
      <c r="Q414" s="1179"/>
      <c r="R414" s="1179"/>
      <c r="S414" s="1179"/>
      <c r="T414" s="1179"/>
      <c r="U414" s="1179"/>
      <c r="V414" s="1179"/>
      <c r="W414" s="1179"/>
      <c r="X414" s="1179"/>
      <c r="Y414" s="1179"/>
      <c r="Z414" s="1179"/>
      <c r="AA414" s="1179"/>
      <c r="AB414" s="1179"/>
      <c r="AC414" s="1179"/>
      <c r="AD414" s="1179"/>
      <c r="AE414" s="1179"/>
      <c r="AF414" s="1179"/>
      <c r="AG414" s="1179"/>
      <c r="AH414" s="1180"/>
      <c r="AI414" s="562"/>
      <c r="AJ414" s="562"/>
      <c r="AK414" s="562"/>
      <c r="AL414" s="562"/>
      <c r="AM414" s="562"/>
      <c r="AN414" s="562"/>
      <c r="AO414" s="562"/>
      <c r="AP414" s="562"/>
      <c r="AQ414" s="563"/>
      <c r="AS414" s="561"/>
      <c r="AT414" s="562"/>
      <c r="AU414" s="562"/>
      <c r="AV414" s="562"/>
      <c r="AW414" s="562"/>
      <c r="AX414" s="562"/>
      <c r="AY414" s="562"/>
      <c r="AZ414" s="562"/>
      <c r="BA414" s="574"/>
      <c r="BC414" s="561"/>
      <c r="BD414" s="562"/>
      <c r="BE414" s="562"/>
      <c r="BF414" s="562"/>
      <c r="BG414" s="562"/>
      <c r="BH414" s="562"/>
      <c r="BI414" s="562"/>
      <c r="BJ414" s="562"/>
      <c r="BK414" s="574"/>
    </row>
    <row r="415" spans="1:63" s="537" customFormat="1" ht="22.5" customHeight="1" x14ac:dyDescent="0.2">
      <c r="A415" s="551"/>
      <c r="D415" s="1204" t="s">
        <v>32</v>
      </c>
      <c r="E415" s="1204"/>
      <c r="F415" s="1204"/>
      <c r="G415" s="1204"/>
      <c r="H415" s="1205">
        <v>0</v>
      </c>
      <c r="I415" s="1205"/>
      <c r="J415" s="1205"/>
      <c r="K415" s="1205">
        <v>0</v>
      </c>
      <c r="L415" s="1205"/>
      <c r="M415" s="1205"/>
      <c r="N415" s="1205">
        <v>80494</v>
      </c>
      <c r="O415" s="1205"/>
      <c r="P415" s="1205"/>
      <c r="Q415" s="1205">
        <v>0</v>
      </c>
      <c r="R415" s="1205"/>
      <c r="S415" s="1205"/>
      <c r="T415" s="1205">
        <v>0</v>
      </c>
      <c r="U415" s="1205"/>
      <c r="V415" s="1205"/>
      <c r="W415" s="1205">
        <v>0</v>
      </c>
      <c r="X415" s="1205"/>
      <c r="Y415" s="1205"/>
      <c r="Z415" s="1205">
        <v>0</v>
      </c>
      <c r="AA415" s="1205"/>
      <c r="AB415" s="1205"/>
      <c r="AC415" s="1205">
        <v>0</v>
      </c>
      <c r="AD415" s="1205"/>
      <c r="AE415" s="1205"/>
      <c r="AF415" s="1205">
        <v>80494</v>
      </c>
      <c r="AG415" s="1205"/>
      <c r="AH415" s="1205"/>
      <c r="AI415" s="618">
        <v>0</v>
      </c>
      <c r="AJ415" s="618">
        <v>0</v>
      </c>
      <c r="AK415" s="618">
        <v>0</v>
      </c>
      <c r="AL415" s="618">
        <v>0</v>
      </c>
      <c r="AM415" s="618">
        <v>0</v>
      </c>
      <c r="AN415" s="618">
        <v>0</v>
      </c>
      <c r="AO415" s="618">
        <v>0</v>
      </c>
      <c r="AP415" s="618">
        <v>0</v>
      </c>
      <c r="AQ415" s="563">
        <v>0</v>
      </c>
      <c r="AS415" s="576">
        <v>0</v>
      </c>
      <c r="AT415" s="618">
        <v>0</v>
      </c>
      <c r="AU415" s="618">
        <v>0</v>
      </c>
      <c r="AV415" s="618">
        <v>0</v>
      </c>
      <c r="AW415" s="618">
        <v>0</v>
      </c>
      <c r="AX415" s="618">
        <v>0</v>
      </c>
      <c r="AY415" s="618">
        <v>0</v>
      </c>
      <c r="AZ415" s="618">
        <v>0</v>
      </c>
      <c r="BA415" s="563">
        <v>0</v>
      </c>
      <c r="BC415" s="561"/>
      <c r="BD415" s="562"/>
      <c r="BE415" s="562"/>
      <c r="BF415" s="562"/>
      <c r="BG415" s="562"/>
      <c r="BH415" s="562"/>
      <c r="BI415" s="562"/>
      <c r="BJ415" s="562"/>
      <c r="BK415" s="574"/>
    </row>
    <row r="416" spans="1:63" s="537" customFormat="1" ht="22.5" customHeight="1" thickBot="1" x14ac:dyDescent="0.25">
      <c r="A416" s="551"/>
      <c r="D416" s="1173" t="s">
        <v>30</v>
      </c>
      <c r="E416" s="1173"/>
      <c r="F416" s="1173"/>
      <c r="G416" s="1173"/>
      <c r="H416" s="1174">
        <v>0</v>
      </c>
      <c r="I416" s="1174"/>
      <c r="J416" s="1174"/>
      <c r="K416" s="1174">
        <v>0</v>
      </c>
      <c r="L416" s="1174"/>
      <c r="M416" s="1174"/>
      <c r="N416" s="1174">
        <v>44816</v>
      </c>
      <c r="O416" s="1174"/>
      <c r="P416" s="1174"/>
      <c r="Q416" s="1174">
        <v>0</v>
      </c>
      <c r="R416" s="1174"/>
      <c r="S416" s="1174"/>
      <c r="T416" s="1174">
        <v>0</v>
      </c>
      <c r="U416" s="1174"/>
      <c r="V416" s="1174"/>
      <c r="W416" s="1174">
        <v>5079</v>
      </c>
      <c r="X416" s="1174"/>
      <c r="Y416" s="1174"/>
      <c r="Z416" s="1174">
        <v>0</v>
      </c>
      <c r="AA416" s="1174"/>
      <c r="AB416" s="1174"/>
      <c r="AC416" s="1174">
        <v>115887</v>
      </c>
      <c r="AD416" s="1174"/>
      <c r="AE416" s="1174"/>
      <c r="AF416" s="1174">
        <v>165782</v>
      </c>
      <c r="AG416" s="1174"/>
      <c r="AH416" s="1174"/>
      <c r="AI416" s="565">
        <v>0</v>
      </c>
      <c r="AJ416" s="565">
        <v>0</v>
      </c>
      <c r="AK416" s="565">
        <v>0</v>
      </c>
      <c r="AL416" s="565">
        <v>0</v>
      </c>
      <c r="AM416" s="565">
        <v>0</v>
      </c>
      <c r="AN416" s="565">
        <v>0</v>
      </c>
      <c r="AO416" s="565">
        <v>0</v>
      </c>
      <c r="AP416" s="565">
        <v>0</v>
      </c>
      <c r="AQ416" s="566">
        <v>0</v>
      </c>
      <c r="AS416" s="588"/>
      <c r="AT416" s="620"/>
      <c r="AU416" s="620"/>
      <c r="AV416" s="620"/>
      <c r="AW416" s="620"/>
      <c r="AX416" s="620"/>
      <c r="AY416" s="620"/>
      <c r="AZ416" s="620"/>
      <c r="BA416" s="589"/>
      <c r="BC416" s="564">
        <v>0</v>
      </c>
      <c r="BD416" s="565">
        <v>0</v>
      </c>
      <c r="BE416" s="565">
        <v>44816</v>
      </c>
      <c r="BF416" s="565">
        <v>0</v>
      </c>
      <c r="BG416" s="565">
        <v>0</v>
      </c>
      <c r="BH416" s="565">
        <v>5079</v>
      </c>
      <c r="BI416" s="565">
        <v>0</v>
      </c>
      <c r="BJ416" s="565">
        <v>115887</v>
      </c>
      <c r="BK416" s="566">
        <v>165782</v>
      </c>
    </row>
    <row r="417" spans="1:43" s="537" customFormat="1" x14ac:dyDescent="0.2">
      <c r="A417" s="551"/>
      <c r="D417" s="650"/>
      <c r="E417" s="640"/>
      <c r="F417" s="640"/>
      <c r="G417" s="640"/>
      <c r="H417" s="640"/>
      <c r="I417" s="640"/>
      <c r="J417" s="640"/>
      <c r="K417" s="640"/>
      <c r="L417" s="640"/>
      <c r="M417" s="640"/>
      <c r="N417" s="640"/>
      <c r="O417" s="640"/>
      <c r="P417" s="640"/>
      <c r="Q417" s="640"/>
      <c r="R417" s="640"/>
      <c r="S417" s="640"/>
      <c r="T417" s="640"/>
      <c r="U417" s="640"/>
      <c r="V417" s="640"/>
      <c r="W417" s="640"/>
      <c r="X417" s="640"/>
      <c r="Y417" s="640"/>
      <c r="Z417" s="640"/>
      <c r="AA417" s="640"/>
      <c r="AB417" s="640"/>
      <c r="AC417" s="640"/>
      <c r="AD417" s="640"/>
      <c r="AE417" s="640"/>
      <c r="AF417" s="640"/>
      <c r="AG417" s="640"/>
      <c r="AI417" s="15"/>
      <c r="AJ417" s="15"/>
      <c r="AK417" s="15"/>
      <c r="AL417" s="15"/>
      <c r="AM417" s="15"/>
      <c r="AN417" s="15"/>
      <c r="AO417" s="15"/>
      <c r="AP417" s="15"/>
      <c r="AQ417" s="15"/>
    </row>
    <row r="418" spans="1:43" s="537" customFormat="1" x14ac:dyDescent="0.2">
      <c r="A418" s="551"/>
      <c r="D418" s="1006"/>
      <c r="E418" s="1003"/>
      <c r="F418" s="1003"/>
      <c r="G418" s="1003"/>
      <c r="H418" s="1003"/>
      <c r="I418" s="1003"/>
      <c r="J418" s="1003"/>
      <c r="K418" s="1003"/>
      <c r="L418" s="1003"/>
      <c r="M418" s="1003"/>
      <c r="N418" s="1003"/>
      <c r="O418" s="1003"/>
      <c r="P418" s="1003"/>
      <c r="Q418" s="1003"/>
      <c r="R418" s="1003"/>
      <c r="S418" s="1003"/>
      <c r="T418" s="1003"/>
      <c r="U418" s="1003"/>
      <c r="V418" s="1003"/>
      <c r="W418" s="1003"/>
      <c r="X418" s="1003"/>
      <c r="Y418" s="1003"/>
      <c r="Z418" s="1003"/>
      <c r="AA418" s="1003"/>
      <c r="AB418" s="1003"/>
      <c r="AC418" s="1003"/>
      <c r="AD418" s="1003"/>
      <c r="AE418" s="1003"/>
      <c r="AF418" s="1003"/>
      <c r="AG418" s="1003"/>
      <c r="AI418" s="15"/>
      <c r="AJ418" s="15"/>
      <c r="AK418" s="15"/>
      <c r="AL418" s="15"/>
      <c r="AM418" s="15"/>
      <c r="AN418" s="15"/>
      <c r="AO418" s="15"/>
      <c r="AP418" s="15"/>
      <c r="AQ418" s="15"/>
    </row>
    <row r="419" spans="1:43" s="537" customFormat="1" x14ac:dyDescent="0.2">
      <c r="A419" s="551"/>
      <c r="D419" s="1006"/>
      <c r="E419" s="1003"/>
      <c r="F419" s="1003"/>
      <c r="G419" s="1003"/>
      <c r="H419" s="1003"/>
      <c r="I419" s="1003"/>
      <c r="J419" s="1003"/>
      <c r="K419" s="1003"/>
      <c r="L419" s="1003"/>
      <c r="M419" s="1003"/>
      <c r="N419" s="1003"/>
      <c r="O419" s="1003"/>
      <c r="P419" s="1003"/>
      <c r="Q419" s="1003"/>
      <c r="R419" s="1003"/>
      <c r="S419" s="1003"/>
      <c r="T419" s="1003"/>
      <c r="U419" s="1003"/>
      <c r="V419" s="1003"/>
      <c r="W419" s="1003"/>
      <c r="X419" s="1003"/>
      <c r="Y419" s="1003"/>
      <c r="Z419" s="1003"/>
      <c r="AA419" s="1003"/>
      <c r="AB419" s="1003"/>
      <c r="AC419" s="1003"/>
      <c r="AD419" s="1003"/>
      <c r="AE419" s="1003"/>
      <c r="AF419" s="1003"/>
      <c r="AG419" s="1003"/>
      <c r="AI419" s="15"/>
      <c r="AJ419" s="15"/>
      <c r="AK419" s="15"/>
      <c r="AL419" s="15"/>
      <c r="AM419" s="15"/>
      <c r="AN419" s="15"/>
      <c r="AO419" s="15"/>
      <c r="AP419" s="15"/>
      <c r="AQ419" s="15"/>
    </row>
    <row r="420" spans="1:43" s="537" customFormat="1" x14ac:dyDescent="0.2">
      <c r="A420" s="551"/>
      <c r="D420" s="1006"/>
      <c r="E420" s="1003"/>
      <c r="F420" s="1003"/>
      <c r="G420" s="1003"/>
      <c r="H420" s="1003"/>
      <c r="I420" s="1003"/>
      <c r="J420" s="1003"/>
      <c r="K420" s="1003"/>
      <c r="L420" s="1003"/>
      <c r="M420" s="1003"/>
      <c r="N420" s="1003"/>
      <c r="O420" s="1003"/>
      <c r="P420" s="1003"/>
      <c r="Q420" s="1003"/>
      <c r="R420" s="1003"/>
      <c r="S420" s="1003"/>
      <c r="T420" s="1003"/>
      <c r="U420" s="1003"/>
      <c r="V420" s="1003"/>
      <c r="W420" s="1003"/>
      <c r="X420" s="1003"/>
      <c r="Y420" s="1003"/>
      <c r="Z420" s="1003"/>
      <c r="AA420" s="1003"/>
      <c r="AB420" s="1003"/>
      <c r="AC420" s="1003"/>
      <c r="AD420" s="1003"/>
      <c r="AE420" s="1003"/>
      <c r="AF420" s="1003"/>
      <c r="AG420" s="1003"/>
      <c r="AI420" s="15"/>
      <c r="AJ420" s="15"/>
      <c r="AK420" s="15"/>
      <c r="AL420" s="15"/>
      <c r="AM420" s="15"/>
      <c r="AN420" s="15"/>
      <c r="AO420" s="15"/>
      <c r="AP420" s="15"/>
      <c r="AQ420" s="15"/>
    </row>
    <row r="421" spans="1:43" s="537" customFormat="1" x14ac:dyDescent="0.2">
      <c r="A421" s="551"/>
      <c r="D421" s="1006"/>
      <c r="E421" s="1003"/>
      <c r="F421" s="1003"/>
      <c r="G421" s="1003"/>
      <c r="H421" s="1003"/>
      <c r="I421" s="1003"/>
      <c r="J421" s="1003"/>
      <c r="K421" s="1003"/>
      <c r="L421" s="1003"/>
      <c r="M421" s="1003"/>
      <c r="N421" s="1003"/>
      <c r="O421" s="1003"/>
      <c r="P421" s="1003"/>
      <c r="Q421" s="1003"/>
      <c r="R421" s="1003"/>
      <c r="S421" s="1003"/>
      <c r="T421" s="1003"/>
      <c r="U421" s="1003"/>
      <c r="V421" s="1003"/>
      <c r="W421" s="1003"/>
      <c r="X421" s="1003"/>
      <c r="Y421" s="1003"/>
      <c r="Z421" s="1003"/>
      <c r="AA421" s="1003"/>
      <c r="AB421" s="1003"/>
      <c r="AC421" s="1003"/>
      <c r="AD421" s="1003"/>
      <c r="AE421" s="1003"/>
      <c r="AF421" s="1003"/>
      <c r="AG421" s="1003"/>
      <c r="AI421" s="15"/>
      <c r="AJ421" s="15"/>
      <c r="AK421" s="15"/>
      <c r="AL421" s="15"/>
      <c r="AM421" s="15"/>
      <c r="AN421" s="15"/>
      <c r="AO421" s="15"/>
      <c r="AP421" s="15"/>
      <c r="AQ421" s="15"/>
    </row>
    <row r="422" spans="1:43" s="537" customFormat="1" x14ac:dyDescent="0.2">
      <c r="A422" s="551"/>
      <c r="D422" s="1006"/>
      <c r="E422" s="1003"/>
      <c r="F422" s="1003"/>
      <c r="G422" s="1003"/>
      <c r="H422" s="1003"/>
      <c r="I422" s="1003"/>
      <c r="J422" s="1003"/>
      <c r="K422" s="1003"/>
      <c r="L422" s="1003"/>
      <c r="M422" s="1003"/>
      <c r="N422" s="1003"/>
      <c r="O422" s="1003"/>
      <c r="P422" s="1003"/>
      <c r="Q422" s="1003"/>
      <c r="R422" s="1003"/>
      <c r="S422" s="1003"/>
      <c r="T422" s="1003"/>
      <c r="U422" s="1003"/>
      <c r="V422" s="1003"/>
      <c r="W422" s="1003"/>
      <c r="X422" s="1003"/>
      <c r="Y422" s="1003"/>
      <c r="Z422" s="1003"/>
      <c r="AA422" s="1003"/>
      <c r="AB422" s="1003"/>
      <c r="AC422" s="1003"/>
      <c r="AD422" s="1003"/>
      <c r="AE422" s="1003"/>
      <c r="AF422" s="1003"/>
      <c r="AG422" s="1003"/>
      <c r="AI422" s="15"/>
      <c r="AJ422" s="15"/>
      <c r="AK422" s="15"/>
      <c r="AL422" s="15"/>
      <c r="AM422" s="15"/>
      <c r="AN422" s="15"/>
      <c r="AO422" s="15"/>
      <c r="AP422" s="15"/>
      <c r="AQ422" s="15"/>
    </row>
    <row r="423" spans="1:43" s="537" customFormat="1" x14ac:dyDescent="0.2">
      <c r="A423" s="551"/>
      <c r="D423" s="1006"/>
      <c r="E423" s="1003"/>
      <c r="F423" s="1003"/>
      <c r="G423" s="1003"/>
      <c r="H423" s="1003"/>
      <c r="I423" s="1003"/>
      <c r="J423" s="1003"/>
      <c r="K423" s="1003"/>
      <c r="L423" s="1003"/>
      <c r="M423" s="1003"/>
      <c r="N423" s="1003"/>
      <c r="O423" s="1003"/>
      <c r="P423" s="1003"/>
      <c r="Q423" s="1003"/>
      <c r="R423" s="1003"/>
      <c r="S423" s="1003"/>
      <c r="T423" s="1003"/>
      <c r="U423" s="1003"/>
      <c r="V423" s="1003"/>
      <c r="W423" s="1003"/>
      <c r="X423" s="1003"/>
      <c r="Y423" s="1003"/>
      <c r="Z423" s="1003"/>
      <c r="AA423" s="1003"/>
      <c r="AB423" s="1003"/>
      <c r="AC423" s="1003"/>
      <c r="AD423" s="1003"/>
      <c r="AE423" s="1003"/>
      <c r="AF423" s="1003"/>
      <c r="AG423" s="1003"/>
      <c r="AI423" s="15"/>
      <c r="AJ423" s="15"/>
      <c r="AK423" s="15"/>
      <c r="AL423" s="15"/>
      <c r="AM423" s="15"/>
      <c r="AN423" s="15"/>
      <c r="AO423" s="15"/>
      <c r="AP423" s="15"/>
      <c r="AQ423" s="15"/>
    </row>
    <row r="424" spans="1:43" s="537" customFormat="1" x14ac:dyDescent="0.2">
      <c r="A424" s="551"/>
      <c r="D424" s="1006"/>
      <c r="E424" s="1003"/>
      <c r="F424" s="1003"/>
      <c r="G424" s="1003"/>
      <c r="H424" s="1003"/>
      <c r="I424" s="1003"/>
      <c r="J424" s="1003"/>
      <c r="K424" s="1003"/>
      <c r="L424" s="1003"/>
      <c r="M424" s="1003"/>
      <c r="N424" s="1003"/>
      <c r="O424" s="1003"/>
      <c r="P424" s="1003"/>
      <c r="Q424" s="1003"/>
      <c r="R424" s="1003"/>
      <c r="S424" s="1003"/>
      <c r="T424" s="1003"/>
      <c r="U424" s="1003"/>
      <c r="V424" s="1003"/>
      <c r="W424" s="1003"/>
      <c r="X424" s="1003"/>
      <c r="Y424" s="1003"/>
      <c r="Z424" s="1003"/>
      <c r="AA424" s="1003"/>
      <c r="AB424" s="1003"/>
      <c r="AC424" s="1003"/>
      <c r="AD424" s="1003"/>
      <c r="AE424" s="1003"/>
      <c r="AF424" s="1003"/>
      <c r="AG424" s="1003"/>
      <c r="AI424" s="15"/>
      <c r="AJ424" s="15"/>
      <c r="AK424" s="15"/>
      <c r="AL424" s="15"/>
      <c r="AM424" s="15"/>
      <c r="AN424" s="15"/>
      <c r="AO424" s="15"/>
      <c r="AP424" s="15"/>
      <c r="AQ424" s="15"/>
    </row>
    <row r="425" spans="1:43" s="537" customFormat="1" x14ac:dyDescent="0.2">
      <c r="A425" s="551"/>
      <c r="D425" s="1006"/>
      <c r="E425" s="1003"/>
      <c r="F425" s="1003"/>
      <c r="G425" s="1003"/>
      <c r="H425" s="1003"/>
      <c r="I425" s="1003"/>
      <c r="J425" s="1003"/>
      <c r="K425" s="1003"/>
      <c r="L425" s="1003"/>
      <c r="M425" s="1003"/>
      <c r="N425" s="1003"/>
      <c r="O425" s="1003"/>
      <c r="P425" s="1003"/>
      <c r="Q425" s="1003"/>
      <c r="R425" s="1003"/>
      <c r="S425" s="1003"/>
      <c r="T425" s="1003"/>
      <c r="U425" s="1003"/>
      <c r="V425" s="1003"/>
      <c r="W425" s="1003"/>
      <c r="X425" s="1003"/>
      <c r="Y425" s="1003"/>
      <c r="Z425" s="1003"/>
      <c r="AA425" s="1003"/>
      <c r="AB425" s="1003"/>
      <c r="AC425" s="1003"/>
      <c r="AD425" s="1003"/>
      <c r="AE425" s="1003"/>
      <c r="AF425" s="1003"/>
      <c r="AG425" s="1003"/>
      <c r="AI425" s="15"/>
      <c r="AJ425" s="15"/>
      <c r="AK425" s="15"/>
      <c r="AL425" s="15"/>
      <c r="AM425" s="15"/>
      <c r="AN425" s="15"/>
      <c r="AO425" s="15"/>
      <c r="AP425" s="15"/>
      <c r="AQ425" s="15"/>
    </row>
    <row r="426" spans="1:43" s="537" customFormat="1" x14ac:dyDescent="0.2">
      <c r="A426" s="551"/>
      <c r="D426" s="1006"/>
      <c r="E426" s="1003"/>
      <c r="F426" s="1003"/>
      <c r="G426" s="1003"/>
      <c r="H426" s="1003"/>
      <c r="I426" s="1003"/>
      <c r="J426" s="1003"/>
      <c r="K426" s="1003"/>
      <c r="L426" s="1003"/>
      <c r="M426" s="1003"/>
      <c r="N426" s="1003"/>
      <c r="O426" s="1003"/>
      <c r="P426" s="1003"/>
      <c r="Q426" s="1003"/>
      <c r="R426" s="1003"/>
      <c r="S426" s="1003"/>
      <c r="T426" s="1003"/>
      <c r="U426" s="1003"/>
      <c r="V426" s="1003"/>
      <c r="W426" s="1003"/>
      <c r="X426" s="1003"/>
      <c r="Y426" s="1003"/>
      <c r="Z426" s="1003"/>
      <c r="AA426" s="1003"/>
      <c r="AB426" s="1003"/>
      <c r="AC426" s="1003"/>
      <c r="AD426" s="1003"/>
      <c r="AE426" s="1003"/>
      <c r="AF426" s="1003"/>
      <c r="AG426" s="1003"/>
      <c r="AI426" s="15"/>
      <c r="AJ426" s="15"/>
      <c r="AK426" s="15"/>
      <c r="AL426" s="15"/>
      <c r="AM426" s="15"/>
      <c r="AN426" s="15"/>
      <c r="AO426" s="15"/>
      <c r="AP426" s="15"/>
      <c r="AQ426" s="15"/>
    </row>
    <row r="427" spans="1:43" s="537" customFormat="1" x14ac:dyDescent="0.2">
      <c r="A427" s="551"/>
      <c r="D427" s="1006"/>
      <c r="E427" s="1003"/>
      <c r="F427" s="1003"/>
      <c r="G427" s="1003"/>
      <c r="H427" s="1003"/>
      <c r="I427" s="1003"/>
      <c r="J427" s="1003"/>
      <c r="K427" s="1003"/>
      <c r="L427" s="1003"/>
      <c r="M427" s="1003"/>
      <c r="N427" s="1003"/>
      <c r="O427" s="1003"/>
      <c r="P427" s="1003"/>
      <c r="Q427" s="1003"/>
      <c r="R427" s="1003"/>
      <c r="S427" s="1003"/>
      <c r="T427" s="1003"/>
      <c r="U427" s="1003"/>
      <c r="V427" s="1003"/>
      <c r="W427" s="1003"/>
      <c r="X427" s="1003"/>
      <c r="Y427" s="1003"/>
      <c r="Z427" s="1003"/>
      <c r="AA427" s="1003"/>
      <c r="AB427" s="1003"/>
      <c r="AC427" s="1003"/>
      <c r="AD427" s="1003"/>
      <c r="AE427" s="1003"/>
      <c r="AF427" s="1003"/>
      <c r="AG427" s="1003"/>
      <c r="AI427" s="15"/>
      <c r="AJ427" s="15"/>
      <c r="AK427" s="15"/>
      <c r="AL427" s="15"/>
      <c r="AM427" s="15"/>
      <c r="AN427" s="15"/>
      <c r="AO427" s="15"/>
      <c r="AP427" s="15"/>
      <c r="AQ427" s="15"/>
    </row>
    <row r="428" spans="1:43" s="537" customFormat="1" x14ac:dyDescent="0.2">
      <c r="A428" s="551"/>
      <c r="D428" s="1006"/>
      <c r="E428" s="1003"/>
      <c r="F428" s="1003"/>
      <c r="G428" s="1003"/>
      <c r="H428" s="1003"/>
      <c r="I428" s="1003"/>
      <c r="J428" s="1003"/>
      <c r="K428" s="1003"/>
      <c r="L428" s="1003"/>
      <c r="M428" s="1003"/>
      <c r="N428" s="1003"/>
      <c r="O428" s="1003"/>
      <c r="P428" s="1003"/>
      <c r="Q428" s="1003"/>
      <c r="R428" s="1003"/>
      <c r="S428" s="1003"/>
      <c r="T428" s="1003"/>
      <c r="U428" s="1003"/>
      <c r="V428" s="1003"/>
      <c r="W428" s="1003"/>
      <c r="X428" s="1003"/>
      <c r="Y428" s="1003"/>
      <c r="Z428" s="1003"/>
      <c r="AA428" s="1003"/>
      <c r="AB428" s="1003"/>
      <c r="AC428" s="1003"/>
      <c r="AD428" s="1003"/>
      <c r="AE428" s="1003"/>
      <c r="AF428" s="1003"/>
      <c r="AG428" s="1003"/>
      <c r="AI428" s="15"/>
      <c r="AJ428" s="15"/>
      <c r="AK428" s="15"/>
      <c r="AL428" s="15"/>
      <c r="AM428" s="15"/>
      <c r="AN428" s="15"/>
      <c r="AO428" s="15"/>
      <c r="AP428" s="15"/>
      <c r="AQ428" s="15"/>
    </row>
    <row r="429" spans="1:43" s="537" customFormat="1" x14ac:dyDescent="0.2">
      <c r="A429" s="551"/>
      <c r="D429" s="1006"/>
      <c r="E429" s="1003"/>
      <c r="F429" s="1003"/>
      <c r="G429" s="1003"/>
      <c r="H429" s="1003"/>
      <c r="I429" s="1003"/>
      <c r="J429" s="1003"/>
      <c r="K429" s="1003"/>
      <c r="L429" s="1003"/>
      <c r="M429" s="1003"/>
      <c r="N429" s="1003"/>
      <c r="O429" s="1003"/>
      <c r="P429" s="1003"/>
      <c r="Q429" s="1003"/>
      <c r="R429" s="1003"/>
      <c r="S429" s="1003"/>
      <c r="T429" s="1003"/>
      <c r="U429" s="1003"/>
      <c r="V429" s="1003"/>
      <c r="W429" s="1003"/>
      <c r="X429" s="1003"/>
      <c r="Y429" s="1003"/>
      <c r="Z429" s="1003"/>
      <c r="AA429" s="1003"/>
      <c r="AB429" s="1003"/>
      <c r="AC429" s="1003"/>
      <c r="AD429" s="1003"/>
      <c r="AE429" s="1003"/>
      <c r="AF429" s="1003"/>
      <c r="AG429" s="1003"/>
      <c r="AI429" s="15"/>
      <c r="AJ429" s="15"/>
      <c r="AK429" s="15"/>
      <c r="AL429" s="15"/>
      <c r="AM429" s="15"/>
      <c r="AN429" s="15"/>
      <c r="AO429" s="15"/>
      <c r="AP429" s="15"/>
      <c r="AQ429" s="15"/>
    </row>
    <row r="430" spans="1:43" s="537" customFormat="1" x14ac:dyDescent="0.2">
      <c r="A430" s="551"/>
      <c r="D430" s="1006"/>
      <c r="E430" s="1003"/>
      <c r="F430" s="1003"/>
      <c r="G430" s="1003"/>
      <c r="H430" s="1003"/>
      <c r="I430" s="1003"/>
      <c r="J430" s="1003"/>
      <c r="K430" s="1003"/>
      <c r="L430" s="1003"/>
      <c r="M430" s="1003"/>
      <c r="N430" s="1003"/>
      <c r="O430" s="1003"/>
      <c r="P430" s="1003"/>
      <c r="Q430" s="1003"/>
      <c r="R430" s="1003"/>
      <c r="S430" s="1003"/>
      <c r="T430" s="1003"/>
      <c r="U430" s="1003"/>
      <c r="V430" s="1003"/>
      <c r="W430" s="1003"/>
      <c r="X430" s="1003"/>
      <c r="Y430" s="1003"/>
      <c r="Z430" s="1003"/>
      <c r="AA430" s="1003"/>
      <c r="AB430" s="1003"/>
      <c r="AC430" s="1003"/>
      <c r="AD430" s="1003"/>
      <c r="AE430" s="1003"/>
      <c r="AF430" s="1003"/>
      <c r="AG430" s="1003"/>
      <c r="AI430" s="15"/>
      <c r="AJ430" s="15"/>
      <c r="AK430" s="15"/>
      <c r="AL430" s="15"/>
      <c r="AM430" s="15"/>
      <c r="AN430" s="15"/>
      <c r="AO430" s="15"/>
      <c r="AP430" s="15"/>
      <c r="AQ430" s="15"/>
    </row>
    <row r="431" spans="1:43" s="537" customFormat="1" x14ac:dyDescent="0.2">
      <c r="A431" s="551"/>
      <c r="D431" s="1006"/>
      <c r="E431" s="1003"/>
      <c r="F431" s="1003"/>
      <c r="G431" s="1003"/>
      <c r="H431" s="1003"/>
      <c r="I431" s="1003"/>
      <c r="J431" s="1003"/>
      <c r="K431" s="1003"/>
      <c r="L431" s="1003"/>
      <c r="M431" s="1003"/>
      <c r="N431" s="1003"/>
      <c r="O431" s="1003"/>
      <c r="P431" s="1003"/>
      <c r="Q431" s="1003"/>
      <c r="R431" s="1003"/>
      <c r="S431" s="1003"/>
      <c r="T431" s="1003"/>
      <c r="U431" s="1003"/>
      <c r="V431" s="1003"/>
      <c r="W431" s="1003"/>
      <c r="X431" s="1003"/>
      <c r="Y431" s="1003"/>
      <c r="Z431" s="1003"/>
      <c r="AA431" s="1003"/>
      <c r="AB431" s="1003"/>
      <c r="AC431" s="1003"/>
      <c r="AD431" s="1003"/>
      <c r="AE431" s="1003"/>
      <c r="AF431" s="1003"/>
      <c r="AG431" s="1003"/>
      <c r="AI431" s="15"/>
      <c r="AJ431" s="15"/>
      <c r="AK431" s="15"/>
      <c r="AL431" s="15"/>
      <c r="AM431" s="15"/>
      <c r="AN431" s="15"/>
      <c r="AO431" s="15"/>
      <c r="AP431" s="15"/>
      <c r="AQ431" s="15"/>
    </row>
    <row r="432" spans="1:43" s="537" customFormat="1" x14ac:dyDescent="0.2">
      <c r="A432" s="551"/>
      <c r="D432" s="1006"/>
      <c r="E432" s="1003"/>
      <c r="F432" s="1003"/>
      <c r="G432" s="1003"/>
      <c r="H432" s="1003"/>
      <c r="I432" s="1003"/>
      <c r="J432" s="1003"/>
      <c r="K432" s="1003"/>
      <c r="L432" s="1003"/>
      <c r="M432" s="1003"/>
      <c r="N432" s="1003"/>
      <c r="O432" s="1003"/>
      <c r="P432" s="1003"/>
      <c r="Q432" s="1003"/>
      <c r="R432" s="1003"/>
      <c r="S432" s="1003"/>
      <c r="T432" s="1003"/>
      <c r="U432" s="1003"/>
      <c r="V432" s="1003"/>
      <c r="W432" s="1003"/>
      <c r="X432" s="1003"/>
      <c r="Y432" s="1003"/>
      <c r="Z432" s="1003"/>
      <c r="AA432" s="1003"/>
      <c r="AB432" s="1003"/>
      <c r="AC432" s="1003"/>
      <c r="AD432" s="1003"/>
      <c r="AE432" s="1003"/>
      <c r="AF432" s="1003"/>
      <c r="AG432" s="1003"/>
      <c r="AI432" s="15"/>
      <c r="AJ432" s="15"/>
      <c r="AK432" s="15"/>
      <c r="AL432" s="15"/>
      <c r="AM432" s="15"/>
      <c r="AN432" s="15"/>
      <c r="AO432" s="15"/>
      <c r="AP432" s="15"/>
      <c r="AQ432" s="15"/>
    </row>
    <row r="433" spans="1:63" s="537" customFormat="1" x14ac:dyDescent="0.2">
      <c r="A433" s="551"/>
      <c r="D433" s="1006"/>
      <c r="E433" s="1003"/>
      <c r="F433" s="1003"/>
      <c r="G433" s="1003"/>
      <c r="H433" s="1003"/>
      <c r="I433" s="1003"/>
      <c r="J433" s="1003"/>
      <c r="K433" s="1003"/>
      <c r="L433" s="1003"/>
      <c r="M433" s="1003"/>
      <c r="N433" s="1003"/>
      <c r="O433" s="1003"/>
      <c r="P433" s="1003"/>
      <c r="Q433" s="1003"/>
      <c r="R433" s="1003"/>
      <c r="S433" s="1003"/>
      <c r="T433" s="1003"/>
      <c r="U433" s="1003"/>
      <c r="V433" s="1003"/>
      <c r="W433" s="1003"/>
      <c r="X433" s="1003"/>
      <c r="Y433" s="1003"/>
      <c r="Z433" s="1003"/>
      <c r="AA433" s="1003"/>
      <c r="AB433" s="1003"/>
      <c r="AC433" s="1003"/>
      <c r="AD433" s="1003"/>
      <c r="AE433" s="1003"/>
      <c r="AF433" s="1003"/>
      <c r="AG433" s="1003"/>
      <c r="AI433" s="15"/>
      <c r="AJ433" s="15"/>
      <c r="AK433" s="15"/>
      <c r="AL433" s="15"/>
      <c r="AM433" s="15"/>
      <c r="AN433" s="15"/>
      <c r="AO433" s="15"/>
      <c r="AP433" s="15"/>
      <c r="AQ433" s="15"/>
    </row>
    <row r="434" spans="1:63" s="537" customFormat="1" x14ac:dyDescent="0.2">
      <c r="A434" s="551"/>
      <c r="D434" s="1006"/>
      <c r="E434" s="1003"/>
      <c r="F434" s="1003"/>
      <c r="G434" s="1003"/>
      <c r="H434" s="1003"/>
      <c r="I434" s="1003"/>
      <c r="J434" s="1003"/>
      <c r="K434" s="1003"/>
      <c r="L434" s="1003"/>
      <c r="M434" s="1003"/>
      <c r="N434" s="1003"/>
      <c r="O434" s="1003"/>
      <c r="P434" s="1003"/>
      <c r="Q434" s="1003"/>
      <c r="R434" s="1003"/>
      <c r="S434" s="1003"/>
      <c r="T434" s="1003"/>
      <c r="U434" s="1003"/>
      <c r="V434" s="1003"/>
      <c r="W434" s="1003"/>
      <c r="X434" s="1003"/>
      <c r="Y434" s="1003"/>
      <c r="Z434" s="1003"/>
      <c r="AA434" s="1003"/>
      <c r="AB434" s="1003"/>
      <c r="AC434" s="1003"/>
      <c r="AD434" s="1003"/>
      <c r="AE434" s="1003"/>
      <c r="AF434" s="1003"/>
      <c r="AG434" s="1003"/>
      <c r="AI434" s="15"/>
      <c r="AJ434" s="15"/>
      <c r="AK434" s="15"/>
      <c r="AL434" s="15"/>
      <c r="AM434" s="15"/>
      <c r="AN434" s="15"/>
      <c r="AO434" s="15"/>
      <c r="AP434" s="15"/>
      <c r="AQ434" s="15"/>
    </row>
    <row r="435" spans="1:63" s="537" customFormat="1" x14ac:dyDescent="0.2">
      <c r="A435" s="551"/>
      <c r="D435" s="1006"/>
      <c r="E435" s="1003"/>
      <c r="F435" s="1003"/>
      <c r="G435" s="1003"/>
      <c r="H435" s="1003"/>
      <c r="I435" s="1003"/>
      <c r="J435" s="1003"/>
      <c r="K435" s="1003"/>
      <c r="L435" s="1003"/>
      <c r="M435" s="1003"/>
      <c r="N435" s="1003"/>
      <c r="O435" s="1003"/>
      <c r="P435" s="1003"/>
      <c r="Q435" s="1003"/>
      <c r="R435" s="1003"/>
      <c r="S435" s="1003"/>
      <c r="T435" s="1003"/>
      <c r="U435" s="1003"/>
      <c r="V435" s="1003"/>
      <c r="W435" s="1003"/>
      <c r="X435" s="1003"/>
      <c r="Y435" s="1003"/>
      <c r="Z435" s="1003"/>
      <c r="AA435" s="1003"/>
      <c r="AB435" s="1003"/>
      <c r="AC435" s="1003"/>
      <c r="AD435" s="1003"/>
      <c r="AE435" s="1003"/>
      <c r="AF435" s="1003"/>
      <c r="AG435" s="1003"/>
      <c r="AI435" s="15"/>
      <c r="AJ435" s="15"/>
      <c r="AK435" s="15"/>
      <c r="AL435" s="15"/>
      <c r="AM435" s="15"/>
      <c r="AN435" s="15"/>
      <c r="AO435" s="15"/>
      <c r="AP435" s="15"/>
      <c r="AQ435" s="15"/>
    </row>
    <row r="436" spans="1:63" s="537" customFormat="1" x14ac:dyDescent="0.2">
      <c r="A436" s="551"/>
      <c r="D436" s="1006"/>
      <c r="E436" s="1003"/>
      <c r="F436" s="1003"/>
      <c r="G436" s="1003"/>
      <c r="H436" s="1003"/>
      <c r="I436" s="1003"/>
      <c r="J436" s="1003"/>
      <c r="K436" s="1003"/>
      <c r="L436" s="1003"/>
      <c r="M436" s="1003"/>
      <c r="N436" s="1003"/>
      <c r="O436" s="1003"/>
      <c r="P436" s="1003"/>
      <c r="Q436" s="1003"/>
      <c r="R436" s="1003"/>
      <c r="S436" s="1003"/>
      <c r="T436" s="1003"/>
      <c r="U436" s="1003"/>
      <c r="V436" s="1003"/>
      <c r="W436" s="1003"/>
      <c r="X436" s="1003"/>
      <c r="Y436" s="1003"/>
      <c r="Z436" s="1003"/>
      <c r="AA436" s="1003"/>
      <c r="AB436" s="1003"/>
      <c r="AC436" s="1003"/>
      <c r="AD436" s="1003"/>
      <c r="AE436" s="1003"/>
      <c r="AF436" s="1003"/>
      <c r="AG436" s="1003"/>
      <c r="AI436" s="15"/>
      <c r="AJ436" s="15"/>
      <c r="AK436" s="15"/>
      <c r="AL436" s="15"/>
      <c r="AM436" s="15"/>
      <c r="AN436" s="15"/>
      <c r="AO436" s="15"/>
      <c r="AP436" s="15"/>
      <c r="AQ436" s="15"/>
    </row>
    <row r="437" spans="1:63" s="537" customFormat="1" ht="15" thickBot="1" x14ac:dyDescent="0.25">
      <c r="A437" s="551"/>
      <c r="D437" s="650"/>
      <c r="E437" s="640"/>
      <c r="F437" s="640"/>
      <c r="G437" s="640"/>
      <c r="H437" s="640"/>
      <c r="I437" s="640"/>
      <c r="J437" s="640"/>
      <c r="K437" s="640"/>
      <c r="L437" s="640"/>
      <c r="M437" s="640"/>
      <c r="N437" s="640"/>
      <c r="O437" s="640"/>
      <c r="P437" s="640"/>
      <c r="Q437" s="640"/>
      <c r="R437" s="640"/>
      <c r="S437" s="640"/>
      <c r="T437" s="640"/>
      <c r="U437" s="640"/>
      <c r="V437" s="640"/>
      <c r="W437" s="640"/>
      <c r="X437" s="640"/>
      <c r="Y437" s="640"/>
      <c r="Z437" s="640"/>
      <c r="AA437" s="640"/>
      <c r="AB437" s="640"/>
      <c r="AC437" s="640"/>
      <c r="AD437" s="640"/>
      <c r="AE437" s="640"/>
      <c r="AF437" s="640"/>
      <c r="AG437" s="640"/>
      <c r="AI437" s="15"/>
      <c r="AJ437" s="15"/>
      <c r="AK437" s="15"/>
      <c r="AL437" s="15"/>
      <c r="AM437" s="15"/>
      <c r="AN437" s="15"/>
      <c r="AO437" s="15"/>
      <c r="AP437" s="15"/>
      <c r="AQ437" s="15"/>
    </row>
    <row r="438" spans="1:63" s="537" customFormat="1" ht="15" thickBot="1" x14ac:dyDescent="0.25">
      <c r="A438" s="551" t="s">
        <v>1353</v>
      </c>
      <c r="D438" s="1206" t="s">
        <v>40</v>
      </c>
      <c r="E438" s="1207"/>
      <c r="F438" s="1207"/>
      <c r="G438" s="1208"/>
      <c r="H438" s="1168" t="s">
        <v>3</v>
      </c>
      <c r="I438" s="1168"/>
      <c r="J438" s="1168"/>
      <c r="K438" s="1168"/>
      <c r="L438" s="1168"/>
      <c r="M438" s="1168"/>
      <c r="N438" s="1168"/>
      <c r="O438" s="1168"/>
      <c r="P438" s="1168"/>
      <c r="Q438" s="1168"/>
      <c r="R438" s="1168"/>
      <c r="S438" s="1168"/>
      <c r="T438" s="1168"/>
      <c r="U438" s="1168"/>
      <c r="V438" s="1168"/>
      <c r="W438" s="1168"/>
      <c r="X438" s="1168"/>
      <c r="Y438" s="1168"/>
      <c r="Z438" s="1168"/>
      <c r="AA438" s="1168"/>
      <c r="AB438" s="1168"/>
      <c r="AC438" s="1168"/>
      <c r="AD438" s="1168"/>
      <c r="AE438" s="1168"/>
      <c r="AF438" s="1168"/>
      <c r="AG438" s="1168"/>
      <c r="AH438" s="1168"/>
      <c r="AI438" s="15"/>
      <c r="AJ438" s="15"/>
      <c r="AK438" s="15"/>
      <c r="AL438" s="15"/>
      <c r="AM438" s="15"/>
      <c r="AN438" s="15"/>
      <c r="AO438" s="15"/>
      <c r="AP438" s="15"/>
      <c r="AQ438" s="15"/>
      <c r="BC438" s="556"/>
      <c r="BD438" s="556"/>
      <c r="BE438" s="556"/>
      <c r="BF438" s="556"/>
      <c r="BG438" s="556"/>
      <c r="BH438" s="556"/>
      <c r="BI438" s="556"/>
      <c r="BJ438" s="556"/>
      <c r="BK438" s="556"/>
    </row>
    <row r="439" spans="1:63" s="537" customFormat="1" ht="55.5" customHeight="1" thickTop="1" thickBot="1" x14ac:dyDescent="0.25">
      <c r="A439" s="551"/>
      <c r="D439" s="1209"/>
      <c r="E439" s="1210"/>
      <c r="F439" s="1210"/>
      <c r="G439" s="1211"/>
      <c r="H439" s="1212" t="s">
        <v>41</v>
      </c>
      <c r="I439" s="1212"/>
      <c r="J439" s="1212"/>
      <c r="K439" s="1212" t="s">
        <v>42</v>
      </c>
      <c r="L439" s="1212"/>
      <c r="M439" s="1212"/>
      <c r="N439" s="1212" t="s">
        <v>43</v>
      </c>
      <c r="O439" s="1212"/>
      <c r="P439" s="1212"/>
      <c r="Q439" s="1212" t="s">
        <v>1352</v>
      </c>
      <c r="R439" s="1212"/>
      <c r="S439" s="1212"/>
      <c r="T439" s="1212" t="s">
        <v>44</v>
      </c>
      <c r="U439" s="1212"/>
      <c r="V439" s="1212"/>
      <c r="W439" s="1212" t="s">
        <v>45</v>
      </c>
      <c r="X439" s="1212"/>
      <c r="Y439" s="1212"/>
      <c r="Z439" s="1212" t="s">
        <v>409</v>
      </c>
      <c r="AA439" s="1212"/>
      <c r="AB439" s="1212"/>
      <c r="AC439" s="1212" t="s">
        <v>46</v>
      </c>
      <c r="AD439" s="1212"/>
      <c r="AE439" s="1212"/>
      <c r="AF439" s="1212" t="s">
        <v>14</v>
      </c>
      <c r="AG439" s="1212"/>
      <c r="AH439" s="1212"/>
      <c r="AI439" s="639" t="s">
        <v>41</v>
      </c>
      <c r="AJ439" s="639" t="s">
        <v>42</v>
      </c>
      <c r="AK439" s="639" t="s">
        <v>43</v>
      </c>
      <c r="AL439" s="639" t="s">
        <v>408</v>
      </c>
      <c r="AM439" s="639" t="s">
        <v>44</v>
      </c>
      <c r="AN439" s="639" t="s">
        <v>45</v>
      </c>
      <c r="AO439" s="639" t="s">
        <v>409</v>
      </c>
      <c r="AP439" s="639" t="s">
        <v>46</v>
      </c>
      <c r="AQ439" s="639" t="s">
        <v>14</v>
      </c>
      <c r="BC439" s="556"/>
      <c r="BD439" s="556"/>
      <c r="BE439" s="556"/>
      <c r="BF439" s="556"/>
      <c r="BG439" s="556"/>
      <c r="BH439" s="556"/>
      <c r="BI439" s="556"/>
      <c r="BJ439" s="556"/>
      <c r="BK439" s="556"/>
    </row>
    <row r="440" spans="1:63" s="537" customFormat="1" ht="15" thickBot="1" x14ac:dyDescent="0.25">
      <c r="A440" s="551"/>
      <c r="D440" s="1178" t="s">
        <v>25</v>
      </c>
      <c r="E440" s="1179"/>
      <c r="F440" s="1179"/>
      <c r="G440" s="1179"/>
      <c r="H440" s="1179"/>
      <c r="I440" s="1179"/>
      <c r="J440" s="1179"/>
      <c r="K440" s="1179"/>
      <c r="L440" s="1179"/>
      <c r="M440" s="1179"/>
      <c r="N440" s="1179"/>
      <c r="O440" s="1179"/>
      <c r="P440" s="1179"/>
      <c r="Q440" s="1179"/>
      <c r="R440" s="1179"/>
      <c r="S440" s="1179"/>
      <c r="T440" s="1179"/>
      <c r="U440" s="1179"/>
      <c r="V440" s="1179"/>
      <c r="W440" s="1179"/>
      <c r="X440" s="1179"/>
      <c r="Y440" s="1179"/>
      <c r="Z440" s="1179"/>
      <c r="AA440" s="1179"/>
      <c r="AB440" s="1179"/>
      <c r="AC440" s="1179"/>
      <c r="AD440" s="1179"/>
      <c r="AE440" s="1179"/>
      <c r="AF440" s="1179"/>
      <c r="AG440" s="1179"/>
      <c r="AH440" s="1180"/>
      <c r="AI440" s="567"/>
      <c r="AJ440" s="568"/>
      <c r="AK440" s="568"/>
      <c r="AL440" s="568"/>
      <c r="AM440" s="568"/>
      <c r="AN440" s="568"/>
      <c r="AO440" s="568"/>
      <c r="AP440" s="568"/>
      <c r="AQ440" s="573"/>
      <c r="BC440" s="651"/>
      <c r="BD440" s="652"/>
      <c r="BE440" s="652"/>
      <c r="BF440" s="652"/>
      <c r="BG440" s="652"/>
      <c r="BH440" s="652"/>
      <c r="BI440" s="652"/>
      <c r="BJ440" s="652"/>
      <c r="BK440" s="653"/>
    </row>
    <row r="441" spans="1:63" s="537" customFormat="1" ht="22.5" customHeight="1" x14ac:dyDescent="0.2">
      <c r="A441" s="551"/>
      <c r="D441" s="1181" t="s">
        <v>26</v>
      </c>
      <c r="E441" s="1181"/>
      <c r="F441" s="1181"/>
      <c r="G441" s="1181"/>
      <c r="H441" s="1182"/>
      <c r="I441" s="1182"/>
      <c r="J441" s="1182"/>
      <c r="K441" s="1183"/>
      <c r="L441" s="1183"/>
      <c r="M441" s="1183"/>
      <c r="N441" s="1183">
        <v>103062</v>
      </c>
      <c r="O441" s="1183"/>
      <c r="P441" s="1183"/>
      <c r="Q441" s="1183"/>
      <c r="R441" s="1183"/>
      <c r="S441" s="1183"/>
      <c r="T441" s="1183"/>
      <c r="U441" s="1183"/>
      <c r="V441" s="1183"/>
      <c r="W441" s="1183"/>
      <c r="X441" s="1183"/>
      <c r="Y441" s="1183"/>
      <c r="Z441" s="1183"/>
      <c r="AA441" s="1183"/>
      <c r="AB441" s="1183"/>
      <c r="AC441" s="1183"/>
      <c r="AD441" s="1183"/>
      <c r="AE441" s="1183"/>
      <c r="AF441" s="1203">
        <v>103062</v>
      </c>
      <c r="AG441" s="1203"/>
      <c r="AH441" s="1203"/>
      <c r="AI441" s="561"/>
      <c r="AJ441" s="562"/>
      <c r="AK441" s="562"/>
      <c r="AL441" s="562"/>
      <c r="AM441" s="562"/>
      <c r="AN441" s="562"/>
      <c r="AO441" s="562"/>
      <c r="AP441" s="562"/>
      <c r="AQ441" s="563">
        <v>0</v>
      </c>
      <c r="BC441" s="649"/>
      <c r="BD441" s="556"/>
      <c r="BE441" s="556"/>
      <c r="BF441" s="556"/>
      <c r="BG441" s="556"/>
      <c r="BH441" s="556"/>
      <c r="BI441" s="556"/>
      <c r="BJ441" s="556"/>
      <c r="BK441" s="648"/>
    </row>
    <row r="442" spans="1:63" s="537" customFormat="1" x14ac:dyDescent="0.2">
      <c r="A442" s="551"/>
      <c r="D442" s="1175" t="s">
        <v>27</v>
      </c>
      <c r="E442" s="1175"/>
      <c r="F442" s="1175"/>
      <c r="G442" s="1175"/>
      <c r="H442" s="1177"/>
      <c r="I442" s="1177"/>
      <c r="J442" s="1177"/>
      <c r="K442" s="1172"/>
      <c r="L442" s="1172"/>
      <c r="M442" s="1172"/>
      <c r="N442" s="1172">
        <v>61161</v>
      </c>
      <c r="O442" s="1172"/>
      <c r="P442" s="1172"/>
      <c r="Q442" s="1172"/>
      <c r="R442" s="1172"/>
      <c r="S442" s="1172"/>
      <c r="T442" s="1172"/>
      <c r="U442" s="1172"/>
      <c r="V442" s="1172"/>
      <c r="W442" s="1172"/>
      <c r="X442" s="1172"/>
      <c r="Y442" s="1172"/>
      <c r="Z442" s="1172"/>
      <c r="AA442" s="1172"/>
      <c r="AB442" s="1172"/>
      <c r="AC442" s="1172"/>
      <c r="AD442" s="1172"/>
      <c r="AE442" s="1172"/>
      <c r="AF442" s="1149">
        <v>61161</v>
      </c>
      <c r="AG442" s="1149"/>
      <c r="AH442" s="1149"/>
      <c r="AI442" s="561"/>
      <c r="AJ442" s="562"/>
      <c r="AK442" s="562"/>
      <c r="AL442" s="562"/>
      <c r="AM442" s="562"/>
      <c r="AN442" s="562"/>
      <c r="AO442" s="562"/>
      <c r="AP442" s="562"/>
      <c r="AQ442" s="563">
        <v>0</v>
      </c>
      <c r="BC442" s="649"/>
      <c r="BD442" s="556"/>
      <c r="BE442" s="556"/>
      <c r="BF442" s="556"/>
      <c r="BG442" s="556"/>
      <c r="BH442" s="556"/>
      <c r="BI442" s="556"/>
      <c r="BJ442" s="556"/>
      <c r="BK442" s="648"/>
    </row>
    <row r="443" spans="1:63" s="537" customFormat="1" x14ac:dyDescent="0.2">
      <c r="A443" s="551"/>
      <c r="D443" s="1175" t="s">
        <v>28</v>
      </c>
      <c r="E443" s="1175"/>
      <c r="F443" s="1175"/>
      <c r="G443" s="1175"/>
      <c r="H443" s="1177"/>
      <c r="I443" s="1177"/>
      <c r="J443" s="1177"/>
      <c r="K443" s="1172"/>
      <c r="L443" s="1172"/>
      <c r="M443" s="1172"/>
      <c r="N443" s="1172"/>
      <c r="O443" s="1172"/>
      <c r="P443" s="1172"/>
      <c r="Q443" s="1172"/>
      <c r="R443" s="1172"/>
      <c r="S443" s="1172"/>
      <c r="T443" s="1172"/>
      <c r="U443" s="1172"/>
      <c r="V443" s="1172"/>
      <c r="W443" s="1172"/>
      <c r="X443" s="1172"/>
      <c r="Y443" s="1172"/>
      <c r="Z443" s="1172"/>
      <c r="AA443" s="1172"/>
      <c r="AB443" s="1172"/>
      <c r="AC443" s="1172"/>
      <c r="AD443" s="1172"/>
      <c r="AE443" s="1172"/>
      <c r="AF443" s="1149">
        <v>0</v>
      </c>
      <c r="AG443" s="1149"/>
      <c r="AH443" s="1149"/>
      <c r="AI443" s="561"/>
      <c r="AJ443" s="562"/>
      <c r="AK443" s="562"/>
      <c r="AL443" s="562"/>
      <c r="AM443" s="562"/>
      <c r="AN443" s="562"/>
      <c r="AO443" s="562"/>
      <c r="AP443" s="562"/>
      <c r="AQ443" s="563">
        <v>0</v>
      </c>
      <c r="BC443" s="649"/>
      <c r="BD443" s="556"/>
      <c r="BE443" s="556"/>
      <c r="BF443" s="556"/>
      <c r="BG443" s="556"/>
      <c r="BH443" s="556"/>
      <c r="BI443" s="556"/>
      <c r="BJ443" s="556"/>
      <c r="BK443" s="648"/>
    </row>
    <row r="444" spans="1:63" s="537" customFormat="1" x14ac:dyDescent="0.2">
      <c r="A444" s="551"/>
      <c r="D444" s="1175" t="s">
        <v>29</v>
      </c>
      <c r="E444" s="1175"/>
      <c r="F444" s="1175"/>
      <c r="G444" s="1175"/>
      <c r="H444" s="1177"/>
      <c r="I444" s="1177"/>
      <c r="J444" s="1177"/>
      <c r="K444" s="1172"/>
      <c r="L444" s="1172"/>
      <c r="M444" s="1172"/>
      <c r="N444" s="1172"/>
      <c r="O444" s="1172"/>
      <c r="P444" s="1172"/>
      <c r="Q444" s="1172"/>
      <c r="R444" s="1172"/>
      <c r="S444" s="1172"/>
      <c r="T444" s="1172"/>
      <c r="U444" s="1172"/>
      <c r="V444" s="1172"/>
      <c r="W444" s="1172"/>
      <c r="X444" s="1172"/>
      <c r="Y444" s="1172"/>
      <c r="Z444" s="1172"/>
      <c r="AA444" s="1172"/>
      <c r="AB444" s="1172"/>
      <c r="AC444" s="1172"/>
      <c r="AD444" s="1172"/>
      <c r="AE444" s="1172"/>
      <c r="AF444" s="1149">
        <v>0</v>
      </c>
      <c r="AG444" s="1149"/>
      <c r="AH444" s="1149"/>
      <c r="AI444" s="561"/>
      <c r="AJ444" s="562"/>
      <c r="AK444" s="562"/>
      <c r="AL444" s="562"/>
      <c r="AM444" s="562"/>
      <c r="AN444" s="562"/>
      <c r="AO444" s="562"/>
      <c r="AP444" s="562"/>
      <c r="AQ444" s="563">
        <v>0</v>
      </c>
      <c r="BC444" s="649"/>
      <c r="BD444" s="556"/>
      <c r="BE444" s="556"/>
      <c r="BF444" s="556"/>
      <c r="BG444" s="556"/>
      <c r="BH444" s="556"/>
      <c r="BI444" s="556"/>
      <c r="BJ444" s="556"/>
      <c r="BK444" s="648"/>
    </row>
    <row r="445" spans="1:63" s="537" customFormat="1" ht="22.5" customHeight="1" thickBot="1" x14ac:dyDescent="0.25">
      <c r="A445" s="551"/>
      <c r="D445" s="1173" t="s">
        <v>30</v>
      </c>
      <c r="E445" s="1173"/>
      <c r="F445" s="1173"/>
      <c r="G445" s="1173"/>
      <c r="H445" s="1174">
        <v>0</v>
      </c>
      <c r="I445" s="1174"/>
      <c r="J445" s="1174"/>
      <c r="K445" s="1174">
        <v>0</v>
      </c>
      <c r="L445" s="1174"/>
      <c r="M445" s="1174"/>
      <c r="N445" s="1174">
        <v>164223</v>
      </c>
      <c r="O445" s="1174"/>
      <c r="P445" s="1174"/>
      <c r="Q445" s="1174">
        <v>0</v>
      </c>
      <c r="R445" s="1174"/>
      <c r="S445" s="1174"/>
      <c r="T445" s="1174">
        <v>0</v>
      </c>
      <c r="U445" s="1174"/>
      <c r="V445" s="1174"/>
      <c r="W445" s="1174">
        <v>0</v>
      </c>
      <c r="X445" s="1174"/>
      <c r="Y445" s="1174"/>
      <c r="Z445" s="1174">
        <v>0</v>
      </c>
      <c r="AA445" s="1174"/>
      <c r="AB445" s="1174"/>
      <c r="AC445" s="1174">
        <v>0</v>
      </c>
      <c r="AD445" s="1174"/>
      <c r="AE445" s="1174"/>
      <c r="AF445" s="1174">
        <v>164223</v>
      </c>
      <c r="AG445" s="1174"/>
      <c r="AH445" s="1174"/>
      <c r="AI445" s="576">
        <v>0</v>
      </c>
      <c r="AJ445" s="618">
        <v>0</v>
      </c>
      <c r="AK445" s="618">
        <v>0</v>
      </c>
      <c r="AL445" s="618">
        <v>0</v>
      </c>
      <c r="AM445" s="618">
        <v>0</v>
      </c>
      <c r="AN445" s="618">
        <v>0</v>
      </c>
      <c r="AO445" s="618">
        <v>0</v>
      </c>
      <c r="AP445" s="618">
        <v>0</v>
      </c>
      <c r="AQ445" s="563">
        <v>0</v>
      </c>
      <c r="BC445" s="649"/>
      <c r="BD445" s="556"/>
      <c r="BE445" s="556"/>
      <c r="BF445" s="556"/>
      <c r="BG445" s="556"/>
      <c r="BH445" s="556"/>
      <c r="BI445" s="556"/>
      <c r="BJ445" s="556"/>
      <c r="BK445" s="648"/>
    </row>
    <row r="446" spans="1:63" s="537" customFormat="1" ht="15" thickBot="1" x14ac:dyDescent="0.25">
      <c r="A446" s="551"/>
      <c r="D446" s="1178" t="s">
        <v>31</v>
      </c>
      <c r="E446" s="1179"/>
      <c r="F446" s="1179"/>
      <c r="G446" s="1179"/>
      <c r="H446" s="1179"/>
      <c r="I446" s="1179"/>
      <c r="J446" s="1179"/>
      <c r="K446" s="1179"/>
      <c r="L446" s="1179"/>
      <c r="M446" s="1179"/>
      <c r="N446" s="1179"/>
      <c r="O446" s="1179"/>
      <c r="P446" s="1179"/>
      <c r="Q446" s="1179"/>
      <c r="R446" s="1179"/>
      <c r="S446" s="1179"/>
      <c r="T446" s="1179"/>
      <c r="U446" s="1179"/>
      <c r="V446" s="1179"/>
      <c r="W446" s="1179"/>
      <c r="X446" s="1179"/>
      <c r="Y446" s="1179"/>
      <c r="Z446" s="1179"/>
      <c r="AA446" s="1179"/>
      <c r="AB446" s="1179"/>
      <c r="AC446" s="1179"/>
      <c r="AD446" s="1179"/>
      <c r="AE446" s="1179"/>
      <c r="AF446" s="1179"/>
      <c r="AG446" s="1179"/>
      <c r="AH446" s="1180"/>
      <c r="AI446" s="561"/>
      <c r="AJ446" s="562"/>
      <c r="AK446" s="562"/>
      <c r="AL446" s="562"/>
      <c r="AM446" s="562"/>
      <c r="AN446" s="562"/>
      <c r="AO446" s="562"/>
      <c r="AP446" s="562"/>
      <c r="AQ446" s="563"/>
      <c r="BC446" s="649"/>
      <c r="BD446" s="556"/>
      <c r="BE446" s="556"/>
      <c r="BF446" s="556"/>
      <c r="BG446" s="556"/>
      <c r="BH446" s="556"/>
      <c r="BI446" s="556"/>
      <c r="BJ446" s="556"/>
      <c r="BK446" s="648"/>
    </row>
    <row r="447" spans="1:63" s="537" customFormat="1" ht="22.5" customHeight="1" x14ac:dyDescent="0.2">
      <c r="A447" s="551"/>
      <c r="D447" s="1181" t="s">
        <v>32</v>
      </c>
      <c r="E447" s="1181"/>
      <c r="F447" s="1181"/>
      <c r="G447" s="1181"/>
      <c r="H447" s="1182"/>
      <c r="I447" s="1182"/>
      <c r="J447" s="1182"/>
      <c r="K447" s="1183"/>
      <c r="L447" s="1183"/>
      <c r="M447" s="1183"/>
      <c r="N447" s="1183">
        <v>50035</v>
      </c>
      <c r="O447" s="1183"/>
      <c r="P447" s="1183"/>
      <c r="Q447" s="1183"/>
      <c r="R447" s="1183"/>
      <c r="S447" s="1183"/>
      <c r="T447" s="1183"/>
      <c r="U447" s="1183"/>
      <c r="V447" s="1183"/>
      <c r="W447" s="1183"/>
      <c r="X447" s="1183"/>
      <c r="Y447" s="1183"/>
      <c r="Z447" s="1183"/>
      <c r="AA447" s="1183"/>
      <c r="AB447" s="1183"/>
      <c r="AC447" s="1183"/>
      <c r="AD447" s="1183"/>
      <c r="AE447" s="1183"/>
      <c r="AF447" s="1203">
        <v>50035</v>
      </c>
      <c r="AG447" s="1203"/>
      <c r="AH447" s="1203"/>
      <c r="AI447" s="561"/>
      <c r="AJ447" s="562"/>
      <c r="AK447" s="562"/>
      <c r="AL447" s="562"/>
      <c r="AM447" s="562"/>
      <c r="AN447" s="562"/>
      <c r="AO447" s="562"/>
      <c r="AP447" s="562"/>
      <c r="AQ447" s="563">
        <v>0</v>
      </c>
      <c r="BC447" s="649"/>
      <c r="BD447" s="556"/>
      <c r="BE447" s="556"/>
      <c r="BF447" s="556"/>
      <c r="BG447" s="556"/>
      <c r="BH447" s="556"/>
      <c r="BI447" s="556"/>
      <c r="BJ447" s="556"/>
      <c r="BK447" s="648"/>
    </row>
    <row r="448" spans="1:63" s="537" customFormat="1" x14ac:dyDescent="0.2">
      <c r="A448" s="551"/>
      <c r="D448" s="1175" t="s">
        <v>27</v>
      </c>
      <c r="E448" s="1175"/>
      <c r="F448" s="1175"/>
      <c r="G448" s="1175"/>
      <c r="H448" s="1177"/>
      <c r="I448" s="1177"/>
      <c r="J448" s="1177"/>
      <c r="K448" s="1172"/>
      <c r="L448" s="1172"/>
      <c r="M448" s="1172"/>
      <c r="N448" s="1172">
        <v>33694</v>
      </c>
      <c r="O448" s="1172"/>
      <c r="P448" s="1172"/>
      <c r="Q448" s="1172"/>
      <c r="R448" s="1172"/>
      <c r="S448" s="1172"/>
      <c r="T448" s="1172"/>
      <c r="U448" s="1172"/>
      <c r="V448" s="1172"/>
      <c r="W448" s="1172"/>
      <c r="X448" s="1172"/>
      <c r="Y448" s="1172"/>
      <c r="Z448" s="1172"/>
      <c r="AA448" s="1172"/>
      <c r="AB448" s="1172"/>
      <c r="AC448" s="1172"/>
      <c r="AD448" s="1172"/>
      <c r="AE448" s="1172"/>
      <c r="AF448" s="1149">
        <v>33694</v>
      </c>
      <c r="AG448" s="1149"/>
      <c r="AH448" s="1149"/>
      <c r="AI448" s="561"/>
      <c r="AJ448" s="562"/>
      <c r="AK448" s="562"/>
      <c r="AL448" s="562"/>
      <c r="AM448" s="562"/>
      <c r="AN448" s="562"/>
      <c r="AO448" s="562"/>
      <c r="AP448" s="562"/>
      <c r="AQ448" s="563">
        <v>0</v>
      </c>
      <c r="BC448" s="649"/>
      <c r="BD448" s="556"/>
      <c r="BE448" s="556"/>
      <c r="BF448" s="556"/>
      <c r="BG448" s="556"/>
      <c r="BH448" s="556"/>
      <c r="BI448" s="556"/>
      <c r="BJ448" s="556"/>
      <c r="BK448" s="648"/>
    </row>
    <row r="449" spans="1:63" s="537" customFormat="1" x14ac:dyDescent="0.2">
      <c r="A449" s="551"/>
      <c r="D449" s="1175" t="s">
        <v>28</v>
      </c>
      <c r="E449" s="1175"/>
      <c r="F449" s="1175"/>
      <c r="G449" s="1175"/>
      <c r="H449" s="1177"/>
      <c r="I449" s="1177"/>
      <c r="J449" s="1177"/>
      <c r="K449" s="1172"/>
      <c r="L449" s="1172"/>
      <c r="M449" s="1172"/>
      <c r="N449" s="1172"/>
      <c r="O449" s="1172"/>
      <c r="P449" s="1172"/>
      <c r="Q449" s="1172"/>
      <c r="R449" s="1172"/>
      <c r="S449" s="1172"/>
      <c r="T449" s="1172"/>
      <c r="U449" s="1172"/>
      <c r="V449" s="1172"/>
      <c r="W449" s="1172"/>
      <c r="X449" s="1172"/>
      <c r="Y449" s="1172"/>
      <c r="Z449" s="1172"/>
      <c r="AA449" s="1172"/>
      <c r="AB449" s="1172"/>
      <c r="AC449" s="1172"/>
      <c r="AD449" s="1172"/>
      <c r="AE449" s="1172"/>
      <c r="AF449" s="1149">
        <v>0</v>
      </c>
      <c r="AG449" s="1149"/>
      <c r="AH449" s="1149"/>
      <c r="AI449" s="561"/>
      <c r="AJ449" s="562"/>
      <c r="AK449" s="562"/>
      <c r="AL449" s="562"/>
      <c r="AM449" s="562"/>
      <c r="AN449" s="562"/>
      <c r="AO449" s="562"/>
      <c r="AP449" s="562"/>
      <c r="AQ449" s="563">
        <v>0</v>
      </c>
      <c r="BC449" s="649"/>
      <c r="BD449" s="556"/>
      <c r="BE449" s="556"/>
      <c r="BF449" s="556"/>
      <c r="BG449" s="556"/>
      <c r="BH449" s="556"/>
      <c r="BI449" s="556"/>
      <c r="BJ449" s="556"/>
      <c r="BK449" s="648"/>
    </row>
    <row r="450" spans="1:63" s="537" customFormat="1" x14ac:dyDescent="0.2">
      <c r="A450" s="551"/>
      <c r="D450" s="1175" t="s">
        <v>29</v>
      </c>
      <c r="E450" s="1175"/>
      <c r="F450" s="1175"/>
      <c r="G450" s="1175"/>
      <c r="H450" s="1177"/>
      <c r="I450" s="1177"/>
      <c r="J450" s="1177"/>
      <c r="K450" s="1172"/>
      <c r="L450" s="1172"/>
      <c r="M450" s="1172"/>
      <c r="N450" s="1172"/>
      <c r="O450" s="1172"/>
      <c r="P450" s="1172"/>
      <c r="Q450" s="1172"/>
      <c r="R450" s="1172"/>
      <c r="S450" s="1172"/>
      <c r="T450" s="1172"/>
      <c r="U450" s="1172"/>
      <c r="V450" s="1172"/>
      <c r="W450" s="1172"/>
      <c r="X450" s="1172"/>
      <c r="Y450" s="1172"/>
      <c r="Z450" s="1172"/>
      <c r="AA450" s="1172"/>
      <c r="AB450" s="1172"/>
      <c r="AC450" s="1172"/>
      <c r="AD450" s="1172"/>
      <c r="AE450" s="1172"/>
      <c r="AF450" s="1149">
        <v>0</v>
      </c>
      <c r="AG450" s="1149"/>
      <c r="AH450" s="1149"/>
      <c r="AI450" s="561"/>
      <c r="AJ450" s="562"/>
      <c r="AK450" s="562"/>
      <c r="AL450" s="562"/>
      <c r="AM450" s="562"/>
      <c r="AN450" s="562"/>
      <c r="AO450" s="562"/>
      <c r="AP450" s="562"/>
      <c r="AQ450" s="563">
        <v>0</v>
      </c>
      <c r="BC450" s="649"/>
      <c r="BD450" s="556"/>
      <c r="BE450" s="556"/>
      <c r="BF450" s="556"/>
      <c r="BG450" s="556"/>
      <c r="BH450" s="556"/>
      <c r="BI450" s="556"/>
      <c r="BJ450" s="556"/>
      <c r="BK450" s="648"/>
    </row>
    <row r="451" spans="1:63" s="537" customFormat="1" ht="22.5" customHeight="1" thickBot="1" x14ac:dyDescent="0.25">
      <c r="A451" s="551"/>
      <c r="D451" s="1173" t="s">
        <v>30</v>
      </c>
      <c r="E451" s="1173"/>
      <c r="F451" s="1173"/>
      <c r="G451" s="1173"/>
      <c r="H451" s="1174">
        <v>0</v>
      </c>
      <c r="I451" s="1174"/>
      <c r="J451" s="1174"/>
      <c r="K451" s="1174">
        <v>0</v>
      </c>
      <c r="L451" s="1174"/>
      <c r="M451" s="1174"/>
      <c r="N451" s="1174">
        <v>83729</v>
      </c>
      <c r="O451" s="1174"/>
      <c r="P451" s="1174"/>
      <c r="Q451" s="1174">
        <v>0</v>
      </c>
      <c r="R451" s="1174"/>
      <c r="S451" s="1174"/>
      <c r="T451" s="1174">
        <v>0</v>
      </c>
      <c r="U451" s="1174"/>
      <c r="V451" s="1174"/>
      <c r="W451" s="1174">
        <v>0</v>
      </c>
      <c r="X451" s="1174"/>
      <c r="Y451" s="1174"/>
      <c r="Z451" s="1174">
        <v>0</v>
      </c>
      <c r="AA451" s="1174"/>
      <c r="AB451" s="1174"/>
      <c r="AC451" s="1174">
        <v>0</v>
      </c>
      <c r="AD451" s="1174"/>
      <c r="AE451" s="1174"/>
      <c r="AF451" s="1174">
        <v>83729</v>
      </c>
      <c r="AG451" s="1174"/>
      <c r="AH451" s="1174"/>
      <c r="AI451" s="576">
        <v>0</v>
      </c>
      <c r="AJ451" s="618">
        <v>0</v>
      </c>
      <c r="AK451" s="618">
        <v>0</v>
      </c>
      <c r="AL451" s="618">
        <v>0</v>
      </c>
      <c r="AM451" s="618">
        <v>0</v>
      </c>
      <c r="AN451" s="618">
        <v>0</v>
      </c>
      <c r="AO451" s="618">
        <v>0</v>
      </c>
      <c r="AP451" s="618">
        <v>0</v>
      </c>
      <c r="AQ451" s="563">
        <v>0</v>
      </c>
      <c r="BC451" s="649"/>
      <c r="BD451" s="556"/>
      <c r="BE451" s="556"/>
      <c r="BF451" s="556"/>
      <c r="BG451" s="556"/>
      <c r="BH451" s="556"/>
      <c r="BI451" s="556"/>
      <c r="BJ451" s="556"/>
      <c r="BK451" s="648"/>
    </row>
    <row r="452" spans="1:63" s="537" customFormat="1" ht="15" thickBot="1" x14ac:dyDescent="0.25">
      <c r="A452" s="551"/>
      <c r="D452" s="1178" t="s">
        <v>33</v>
      </c>
      <c r="E452" s="1179"/>
      <c r="F452" s="1179"/>
      <c r="G452" s="1179"/>
      <c r="H452" s="1179"/>
      <c r="I452" s="1179"/>
      <c r="J452" s="1179"/>
      <c r="K452" s="1179"/>
      <c r="L452" s="1179"/>
      <c r="M452" s="1179"/>
      <c r="N452" s="1179"/>
      <c r="O452" s="1179"/>
      <c r="P452" s="1179"/>
      <c r="Q452" s="1179"/>
      <c r="R452" s="1179"/>
      <c r="S452" s="1179"/>
      <c r="T452" s="1179"/>
      <c r="U452" s="1179"/>
      <c r="V452" s="1179"/>
      <c r="W452" s="1179"/>
      <c r="X452" s="1179"/>
      <c r="Y452" s="1179"/>
      <c r="Z452" s="1179"/>
      <c r="AA452" s="1179"/>
      <c r="AB452" s="1179"/>
      <c r="AC452" s="1179"/>
      <c r="AD452" s="1179"/>
      <c r="AE452" s="1179"/>
      <c r="AF452" s="1179"/>
      <c r="AG452" s="1179"/>
      <c r="AH452" s="1180"/>
      <c r="AI452" s="561"/>
      <c r="AJ452" s="562"/>
      <c r="AK452" s="562"/>
      <c r="AL452" s="562"/>
      <c r="AM452" s="562"/>
      <c r="AN452" s="562"/>
      <c r="AO452" s="562"/>
      <c r="AP452" s="562"/>
      <c r="AQ452" s="563"/>
      <c r="BC452" s="649"/>
      <c r="BD452" s="556"/>
      <c r="BE452" s="556"/>
      <c r="BF452" s="556"/>
      <c r="BG452" s="556"/>
      <c r="BH452" s="556"/>
      <c r="BI452" s="556"/>
      <c r="BJ452" s="556"/>
      <c r="BK452" s="648"/>
    </row>
    <row r="453" spans="1:63" s="537" customFormat="1" ht="22.5" customHeight="1" x14ac:dyDescent="0.2">
      <c r="A453" s="551"/>
      <c r="D453" s="1181" t="s">
        <v>32</v>
      </c>
      <c r="E453" s="1181"/>
      <c r="F453" s="1181"/>
      <c r="G453" s="1181"/>
      <c r="H453" s="1182"/>
      <c r="I453" s="1182"/>
      <c r="J453" s="1182"/>
      <c r="K453" s="1183"/>
      <c r="L453" s="1183"/>
      <c r="M453" s="1183"/>
      <c r="N453" s="1183"/>
      <c r="O453" s="1183"/>
      <c r="P453" s="1183"/>
      <c r="Q453" s="1183"/>
      <c r="R453" s="1183"/>
      <c r="S453" s="1183"/>
      <c r="T453" s="1183"/>
      <c r="U453" s="1183"/>
      <c r="V453" s="1183"/>
      <c r="W453" s="1183"/>
      <c r="X453" s="1183"/>
      <c r="Y453" s="1183"/>
      <c r="Z453" s="1183"/>
      <c r="AA453" s="1183"/>
      <c r="AB453" s="1183"/>
      <c r="AC453" s="1183"/>
      <c r="AD453" s="1183"/>
      <c r="AE453" s="1183"/>
      <c r="AF453" s="1203">
        <v>0</v>
      </c>
      <c r="AG453" s="1203"/>
      <c r="AH453" s="1203"/>
      <c r="AI453" s="561"/>
      <c r="AJ453" s="562"/>
      <c r="AK453" s="562"/>
      <c r="AL453" s="562"/>
      <c r="AM453" s="562"/>
      <c r="AN453" s="562"/>
      <c r="AO453" s="562"/>
      <c r="AP453" s="562"/>
      <c r="AQ453" s="563">
        <v>0</v>
      </c>
      <c r="BC453" s="649"/>
      <c r="BD453" s="556"/>
      <c r="BE453" s="556"/>
      <c r="BF453" s="556"/>
      <c r="BG453" s="556"/>
      <c r="BH453" s="556"/>
      <c r="BI453" s="556"/>
      <c r="BJ453" s="556"/>
      <c r="BK453" s="648"/>
    </row>
    <row r="454" spans="1:63" s="537" customFormat="1" x14ac:dyDescent="0.2">
      <c r="A454" s="551"/>
      <c r="D454" s="1175" t="s">
        <v>27</v>
      </c>
      <c r="E454" s="1175"/>
      <c r="F454" s="1175"/>
      <c r="G454" s="1175"/>
      <c r="H454" s="1177"/>
      <c r="I454" s="1177"/>
      <c r="J454" s="1177"/>
      <c r="K454" s="1172"/>
      <c r="L454" s="1172"/>
      <c r="M454" s="1172"/>
      <c r="N454" s="1172"/>
      <c r="O454" s="1172"/>
      <c r="P454" s="1172"/>
      <c r="Q454" s="1172"/>
      <c r="R454" s="1172"/>
      <c r="S454" s="1172"/>
      <c r="T454" s="1172"/>
      <c r="U454" s="1172"/>
      <c r="V454" s="1172"/>
      <c r="W454" s="1172"/>
      <c r="X454" s="1172"/>
      <c r="Y454" s="1172"/>
      <c r="Z454" s="1172"/>
      <c r="AA454" s="1172"/>
      <c r="AB454" s="1172"/>
      <c r="AC454" s="1172"/>
      <c r="AD454" s="1172"/>
      <c r="AE454" s="1172"/>
      <c r="AF454" s="1149">
        <v>0</v>
      </c>
      <c r="AG454" s="1149"/>
      <c r="AH454" s="1149"/>
      <c r="AI454" s="561"/>
      <c r="AJ454" s="562"/>
      <c r="AK454" s="562"/>
      <c r="AL454" s="562"/>
      <c r="AM454" s="562"/>
      <c r="AN454" s="562"/>
      <c r="AO454" s="562"/>
      <c r="AP454" s="562"/>
      <c r="AQ454" s="563">
        <v>0</v>
      </c>
      <c r="BC454" s="649"/>
      <c r="BD454" s="556"/>
      <c r="BE454" s="556"/>
      <c r="BF454" s="556"/>
      <c r="BG454" s="556"/>
      <c r="BH454" s="556"/>
      <c r="BI454" s="556"/>
      <c r="BJ454" s="556"/>
      <c r="BK454" s="648"/>
    </row>
    <row r="455" spans="1:63" s="537" customFormat="1" x14ac:dyDescent="0.2">
      <c r="A455" s="551"/>
      <c r="D455" s="1175" t="s">
        <v>28</v>
      </c>
      <c r="E455" s="1175"/>
      <c r="F455" s="1175"/>
      <c r="G455" s="1175"/>
      <c r="H455" s="1177"/>
      <c r="I455" s="1177"/>
      <c r="J455" s="1177"/>
      <c r="K455" s="1172"/>
      <c r="L455" s="1172"/>
      <c r="M455" s="1172"/>
      <c r="N455" s="1172"/>
      <c r="O455" s="1172"/>
      <c r="P455" s="1172"/>
      <c r="Q455" s="1172"/>
      <c r="R455" s="1172"/>
      <c r="S455" s="1172"/>
      <c r="T455" s="1172"/>
      <c r="U455" s="1172"/>
      <c r="V455" s="1172"/>
      <c r="W455" s="1172"/>
      <c r="X455" s="1172"/>
      <c r="Y455" s="1172"/>
      <c r="Z455" s="1172"/>
      <c r="AA455" s="1172"/>
      <c r="AB455" s="1172"/>
      <c r="AC455" s="1172"/>
      <c r="AD455" s="1172"/>
      <c r="AE455" s="1172"/>
      <c r="AF455" s="1149">
        <v>0</v>
      </c>
      <c r="AG455" s="1149"/>
      <c r="AH455" s="1149"/>
      <c r="AI455" s="561"/>
      <c r="AJ455" s="562"/>
      <c r="AK455" s="562"/>
      <c r="AL455" s="562"/>
      <c r="AM455" s="562"/>
      <c r="AN455" s="562"/>
      <c r="AO455" s="562"/>
      <c r="AP455" s="562"/>
      <c r="AQ455" s="563">
        <v>0</v>
      </c>
      <c r="BC455" s="649"/>
      <c r="BD455" s="556"/>
      <c r="BE455" s="556"/>
      <c r="BF455" s="556"/>
      <c r="BG455" s="556"/>
      <c r="BH455" s="556"/>
      <c r="BI455" s="556"/>
      <c r="BJ455" s="556"/>
      <c r="BK455" s="648"/>
    </row>
    <row r="456" spans="1:63" s="537" customFormat="1" x14ac:dyDescent="0.2">
      <c r="A456" s="551"/>
      <c r="D456" s="1175" t="s">
        <v>29</v>
      </c>
      <c r="E456" s="1175"/>
      <c r="F456" s="1175"/>
      <c r="G456" s="1175"/>
      <c r="H456" s="1177"/>
      <c r="I456" s="1177"/>
      <c r="J456" s="1177"/>
      <c r="K456" s="1172"/>
      <c r="L456" s="1172"/>
      <c r="M456" s="1172"/>
      <c r="N456" s="1172"/>
      <c r="O456" s="1172"/>
      <c r="P456" s="1172"/>
      <c r="Q456" s="1172"/>
      <c r="R456" s="1172"/>
      <c r="S456" s="1172"/>
      <c r="T456" s="1172"/>
      <c r="U456" s="1172"/>
      <c r="V456" s="1172"/>
      <c r="W456" s="1172"/>
      <c r="X456" s="1172"/>
      <c r="Y456" s="1172"/>
      <c r="Z456" s="1172"/>
      <c r="AA456" s="1172"/>
      <c r="AB456" s="1172"/>
      <c r="AC456" s="1172"/>
      <c r="AD456" s="1172"/>
      <c r="AE456" s="1172"/>
      <c r="AF456" s="1149">
        <v>0</v>
      </c>
      <c r="AG456" s="1149"/>
      <c r="AH456" s="1149"/>
      <c r="AI456" s="561"/>
      <c r="AJ456" s="562"/>
      <c r="AK456" s="562"/>
      <c r="AL456" s="562"/>
      <c r="AM456" s="562"/>
      <c r="AN456" s="562"/>
      <c r="AO456" s="562"/>
      <c r="AP456" s="562"/>
      <c r="AQ456" s="563">
        <v>0</v>
      </c>
      <c r="BC456" s="649"/>
      <c r="BD456" s="556"/>
      <c r="BE456" s="556"/>
      <c r="BF456" s="556"/>
      <c r="BG456" s="556"/>
      <c r="BH456" s="556"/>
      <c r="BI456" s="556"/>
      <c r="BJ456" s="556"/>
      <c r="BK456" s="648"/>
    </row>
    <row r="457" spans="1:63" s="537" customFormat="1" ht="22.5" customHeight="1" thickBot="1" x14ac:dyDescent="0.25">
      <c r="A457" s="551"/>
      <c r="D457" s="1173" t="s">
        <v>30</v>
      </c>
      <c r="E457" s="1173"/>
      <c r="F457" s="1173"/>
      <c r="G457" s="1173"/>
      <c r="H457" s="1174">
        <v>0</v>
      </c>
      <c r="I457" s="1174"/>
      <c r="J457" s="1174"/>
      <c r="K457" s="1174">
        <v>0</v>
      </c>
      <c r="L457" s="1174"/>
      <c r="M457" s="1174"/>
      <c r="N457" s="1174">
        <v>0</v>
      </c>
      <c r="O457" s="1174"/>
      <c r="P457" s="1174"/>
      <c r="Q457" s="1174">
        <v>0</v>
      </c>
      <c r="R457" s="1174"/>
      <c r="S457" s="1174"/>
      <c r="T457" s="1174">
        <v>0</v>
      </c>
      <c r="U457" s="1174"/>
      <c r="V457" s="1174"/>
      <c r="W457" s="1174">
        <v>0</v>
      </c>
      <c r="X457" s="1174"/>
      <c r="Y457" s="1174"/>
      <c r="Z457" s="1174">
        <v>0</v>
      </c>
      <c r="AA457" s="1174"/>
      <c r="AB457" s="1174"/>
      <c r="AC457" s="1174">
        <v>0</v>
      </c>
      <c r="AD457" s="1174"/>
      <c r="AE457" s="1174"/>
      <c r="AF457" s="1174">
        <v>0</v>
      </c>
      <c r="AG457" s="1174"/>
      <c r="AH457" s="1174"/>
      <c r="AI457" s="576">
        <v>0</v>
      </c>
      <c r="AJ457" s="618">
        <v>0</v>
      </c>
      <c r="AK457" s="618">
        <v>0</v>
      </c>
      <c r="AL457" s="618">
        <v>0</v>
      </c>
      <c r="AM457" s="618">
        <v>0</v>
      </c>
      <c r="AN457" s="618">
        <v>0</v>
      </c>
      <c r="AO457" s="618">
        <v>0</v>
      </c>
      <c r="AP457" s="618">
        <v>0</v>
      </c>
      <c r="AQ457" s="563">
        <v>0</v>
      </c>
      <c r="BC457" s="649"/>
      <c r="BD457" s="556"/>
      <c r="BE457" s="556"/>
      <c r="BF457" s="556"/>
      <c r="BG457" s="556"/>
      <c r="BH457" s="556"/>
      <c r="BI457" s="556"/>
      <c r="BJ457" s="556"/>
      <c r="BK457" s="648"/>
    </row>
    <row r="458" spans="1:63" s="537" customFormat="1" ht="15" thickBot="1" x14ac:dyDescent="0.25">
      <c r="A458" s="551"/>
      <c r="D458" s="1178" t="s">
        <v>34</v>
      </c>
      <c r="E458" s="1179"/>
      <c r="F458" s="1179"/>
      <c r="G458" s="1179"/>
      <c r="H458" s="1179"/>
      <c r="I458" s="1179"/>
      <c r="J458" s="1179"/>
      <c r="K458" s="1179"/>
      <c r="L458" s="1179"/>
      <c r="M458" s="1179"/>
      <c r="N458" s="1179"/>
      <c r="O458" s="1179"/>
      <c r="P458" s="1179"/>
      <c r="Q458" s="1179"/>
      <c r="R458" s="1179"/>
      <c r="S458" s="1179"/>
      <c r="T458" s="1179"/>
      <c r="U458" s="1179"/>
      <c r="V458" s="1179"/>
      <c r="W458" s="1179"/>
      <c r="X458" s="1179"/>
      <c r="Y458" s="1179"/>
      <c r="Z458" s="1179"/>
      <c r="AA458" s="1179"/>
      <c r="AB458" s="1179"/>
      <c r="AC458" s="1179"/>
      <c r="AD458" s="1179"/>
      <c r="AE458" s="1179"/>
      <c r="AF458" s="1179"/>
      <c r="AG458" s="1179"/>
      <c r="AH458" s="1180"/>
      <c r="AI458" s="561"/>
      <c r="AJ458" s="562"/>
      <c r="AK458" s="562"/>
      <c r="AL458" s="562"/>
      <c r="AM458" s="562"/>
      <c r="AN458" s="562"/>
      <c r="AO458" s="562"/>
      <c r="AP458" s="562"/>
      <c r="AQ458" s="563"/>
      <c r="BC458" s="649"/>
      <c r="BD458" s="556"/>
      <c r="BE458" s="556"/>
      <c r="BF458" s="556"/>
      <c r="BG458" s="556"/>
      <c r="BH458" s="556"/>
      <c r="BI458" s="556"/>
      <c r="BJ458" s="556"/>
      <c r="BK458" s="648"/>
    </row>
    <row r="459" spans="1:63" s="537" customFormat="1" ht="22.5" customHeight="1" x14ac:dyDescent="0.2">
      <c r="A459" s="551"/>
      <c r="D459" s="1204" t="s">
        <v>32</v>
      </c>
      <c r="E459" s="1204"/>
      <c r="F459" s="1204"/>
      <c r="G459" s="1204"/>
      <c r="H459" s="1205">
        <v>0</v>
      </c>
      <c r="I459" s="1205"/>
      <c r="J459" s="1205"/>
      <c r="K459" s="1205">
        <v>0</v>
      </c>
      <c r="L459" s="1205"/>
      <c r="M459" s="1205"/>
      <c r="N459" s="1205">
        <v>53027</v>
      </c>
      <c r="O459" s="1205"/>
      <c r="P459" s="1205"/>
      <c r="Q459" s="1205">
        <v>0</v>
      </c>
      <c r="R459" s="1205"/>
      <c r="S459" s="1205"/>
      <c r="T459" s="1205">
        <v>0</v>
      </c>
      <c r="U459" s="1205"/>
      <c r="V459" s="1205"/>
      <c r="W459" s="1205">
        <v>0</v>
      </c>
      <c r="X459" s="1205"/>
      <c r="Y459" s="1205"/>
      <c r="Z459" s="1205">
        <v>0</v>
      </c>
      <c r="AA459" s="1205"/>
      <c r="AB459" s="1205"/>
      <c r="AC459" s="1205">
        <v>0</v>
      </c>
      <c r="AD459" s="1205"/>
      <c r="AE459" s="1205"/>
      <c r="AF459" s="1205">
        <v>53027</v>
      </c>
      <c r="AG459" s="1205"/>
      <c r="AH459" s="1205"/>
      <c r="AI459" s="576">
        <v>0</v>
      </c>
      <c r="AJ459" s="618">
        <v>0</v>
      </c>
      <c r="AK459" s="618">
        <v>0</v>
      </c>
      <c r="AL459" s="618">
        <v>0</v>
      </c>
      <c r="AM459" s="618">
        <v>0</v>
      </c>
      <c r="AN459" s="618">
        <v>0</v>
      </c>
      <c r="AO459" s="618">
        <v>0</v>
      </c>
      <c r="AP459" s="618">
        <v>0</v>
      </c>
      <c r="AQ459" s="563">
        <v>0</v>
      </c>
      <c r="BC459" s="649"/>
      <c r="BD459" s="556"/>
      <c r="BE459" s="556"/>
      <c r="BF459" s="556"/>
      <c r="BG459" s="556"/>
      <c r="BH459" s="556"/>
      <c r="BI459" s="556"/>
      <c r="BJ459" s="556"/>
      <c r="BK459" s="648"/>
    </row>
    <row r="460" spans="1:63" s="537" customFormat="1" ht="22.5" customHeight="1" thickBot="1" x14ac:dyDescent="0.25">
      <c r="A460" s="551"/>
      <c r="D460" s="1173" t="s">
        <v>30</v>
      </c>
      <c r="E460" s="1173"/>
      <c r="F460" s="1173"/>
      <c r="G460" s="1173"/>
      <c r="H460" s="1174">
        <v>0</v>
      </c>
      <c r="I460" s="1174"/>
      <c r="J460" s="1174"/>
      <c r="K460" s="1174">
        <v>0</v>
      </c>
      <c r="L460" s="1174"/>
      <c r="M460" s="1174"/>
      <c r="N460" s="1174">
        <v>80494</v>
      </c>
      <c r="O460" s="1174"/>
      <c r="P460" s="1174"/>
      <c r="Q460" s="1174">
        <v>0</v>
      </c>
      <c r="R460" s="1174"/>
      <c r="S460" s="1174"/>
      <c r="T460" s="1174">
        <v>0</v>
      </c>
      <c r="U460" s="1174"/>
      <c r="V460" s="1174"/>
      <c r="W460" s="1174">
        <v>0</v>
      </c>
      <c r="X460" s="1174"/>
      <c r="Y460" s="1174"/>
      <c r="Z460" s="1174">
        <v>0</v>
      </c>
      <c r="AA460" s="1174"/>
      <c r="AB460" s="1174"/>
      <c r="AC460" s="1174">
        <v>0</v>
      </c>
      <c r="AD460" s="1174"/>
      <c r="AE460" s="1174"/>
      <c r="AF460" s="1174">
        <v>80494</v>
      </c>
      <c r="AG460" s="1174"/>
      <c r="AH460" s="1174"/>
      <c r="AI460" s="564">
        <v>0</v>
      </c>
      <c r="AJ460" s="565">
        <v>0</v>
      </c>
      <c r="AK460" s="565">
        <v>0</v>
      </c>
      <c r="AL460" s="565">
        <v>0</v>
      </c>
      <c r="AM460" s="565">
        <v>0</v>
      </c>
      <c r="AN460" s="565">
        <v>0</v>
      </c>
      <c r="AO460" s="565">
        <v>0</v>
      </c>
      <c r="AP460" s="565">
        <v>0</v>
      </c>
      <c r="AQ460" s="566">
        <v>0</v>
      </c>
      <c r="BC460" s="564">
        <v>0</v>
      </c>
      <c r="BD460" s="565">
        <v>0</v>
      </c>
      <c r="BE460" s="565">
        <v>80494</v>
      </c>
      <c r="BF460" s="565">
        <v>0</v>
      </c>
      <c r="BG460" s="565">
        <v>0</v>
      </c>
      <c r="BH460" s="565">
        <v>0</v>
      </c>
      <c r="BI460" s="565">
        <v>0</v>
      </c>
      <c r="BJ460" s="565">
        <v>0</v>
      </c>
      <c r="BK460" s="566">
        <v>80494</v>
      </c>
    </row>
    <row r="461" spans="1:63" s="537" customFormat="1" x14ac:dyDescent="0.2">
      <c r="A461" s="551"/>
      <c r="D461" s="650"/>
      <c r="E461" s="640"/>
      <c r="F461" s="640"/>
      <c r="G461" s="640"/>
      <c r="H461" s="640"/>
      <c r="I461" s="640"/>
      <c r="J461" s="640"/>
      <c r="K461" s="640"/>
      <c r="L461" s="640"/>
      <c r="M461" s="640"/>
      <c r="N461" s="640"/>
      <c r="O461" s="640"/>
      <c r="P461" s="640"/>
      <c r="Q461" s="640"/>
      <c r="R461" s="640"/>
      <c r="S461" s="640"/>
      <c r="T461" s="640"/>
      <c r="U461" s="640"/>
      <c r="V461" s="640"/>
      <c r="W461" s="640"/>
      <c r="X461" s="640"/>
      <c r="Y461" s="640"/>
      <c r="Z461" s="640"/>
      <c r="AA461" s="640"/>
      <c r="AB461" s="640"/>
      <c r="AC461" s="640"/>
      <c r="AD461" s="640"/>
      <c r="AE461" s="640"/>
      <c r="AF461" s="640"/>
      <c r="AG461" s="640"/>
      <c r="AI461" s="15"/>
      <c r="AJ461" s="15"/>
      <c r="AK461" s="15"/>
      <c r="AL461" s="15"/>
      <c r="AM461" s="15"/>
      <c r="AN461" s="15"/>
      <c r="AO461" s="15"/>
      <c r="AP461" s="15"/>
      <c r="AQ461" s="15"/>
    </row>
    <row r="462" spans="1:63" s="537" customFormat="1" ht="15" thickBot="1" x14ac:dyDescent="0.25">
      <c r="A462" s="551"/>
      <c r="AI462" s="15"/>
      <c r="AJ462" s="15"/>
      <c r="AK462" s="15"/>
      <c r="AL462" s="15"/>
      <c r="AM462" s="15"/>
      <c r="AN462" s="15"/>
      <c r="AO462" s="15"/>
      <c r="AP462" s="15"/>
      <c r="AQ462" s="15"/>
    </row>
    <row r="463" spans="1:63" s="537" customFormat="1" ht="29.25" customHeight="1" thickBot="1" x14ac:dyDescent="0.25">
      <c r="A463" s="551">
        <v>6</v>
      </c>
      <c r="D463" s="1168" t="s">
        <v>40</v>
      </c>
      <c r="E463" s="1168"/>
      <c r="F463" s="1168"/>
      <c r="G463" s="1168"/>
      <c r="H463" s="1168"/>
      <c r="I463" s="1168"/>
      <c r="J463" s="1168"/>
      <c r="K463" s="1168"/>
      <c r="L463" s="1168"/>
      <c r="M463" s="1168"/>
      <c r="N463" s="1168"/>
      <c r="O463" s="1168"/>
      <c r="P463" s="1168"/>
      <c r="Q463" s="1168"/>
      <c r="R463" s="1168"/>
      <c r="S463" s="1168" t="s">
        <v>36</v>
      </c>
      <c r="T463" s="1168"/>
      <c r="U463" s="1168"/>
      <c r="V463" s="1168"/>
      <c r="W463" s="1168"/>
      <c r="X463" s="1168"/>
      <c r="Y463" s="1168"/>
      <c r="Z463" s="1168"/>
      <c r="AA463" s="1168"/>
      <c r="AB463" s="1168"/>
      <c r="AC463" s="1168"/>
      <c r="AD463" s="1168"/>
      <c r="AE463" s="1168"/>
      <c r="AF463" s="1168"/>
      <c r="AG463" s="1168"/>
      <c r="AI463" s="15"/>
      <c r="AJ463" s="15"/>
      <c r="AK463" s="15"/>
      <c r="AL463" s="15"/>
      <c r="AM463" s="15"/>
      <c r="AN463" s="15"/>
      <c r="AO463" s="15"/>
      <c r="AP463" s="15"/>
      <c r="AQ463" s="15"/>
    </row>
    <row r="464" spans="1:63" s="537" customFormat="1" ht="29.25" customHeight="1" x14ac:dyDescent="0.2">
      <c r="A464" s="551"/>
      <c r="D464" s="1167" t="s">
        <v>48</v>
      </c>
      <c r="E464" s="1167"/>
      <c r="F464" s="1167"/>
      <c r="G464" s="1167"/>
      <c r="H464" s="1167"/>
      <c r="I464" s="1167"/>
      <c r="J464" s="1167"/>
      <c r="K464" s="1167"/>
      <c r="L464" s="1167"/>
      <c r="M464" s="1167"/>
      <c r="N464" s="1167"/>
      <c r="O464" s="1167"/>
      <c r="P464" s="1167"/>
      <c r="Q464" s="1167"/>
      <c r="R464" s="1167"/>
      <c r="S464" s="1331">
        <v>0</v>
      </c>
      <c r="T464" s="1331"/>
      <c r="U464" s="1331"/>
      <c r="V464" s="1331"/>
      <c r="W464" s="1331"/>
      <c r="X464" s="1331"/>
      <c r="Y464" s="1331"/>
      <c r="Z464" s="1331"/>
      <c r="AA464" s="1331"/>
      <c r="AB464" s="1331"/>
      <c r="AC464" s="1331"/>
      <c r="AD464" s="1331"/>
      <c r="AE464" s="1331"/>
      <c r="AF464" s="1331"/>
      <c r="AG464" s="1331"/>
      <c r="AI464" s="15"/>
      <c r="AJ464" s="15"/>
      <c r="AK464" s="15"/>
      <c r="AL464" s="15"/>
      <c r="AM464" s="15"/>
      <c r="AN464" s="15"/>
      <c r="AO464" s="15"/>
      <c r="AP464" s="15"/>
      <c r="AQ464" s="15"/>
    </row>
    <row r="465" spans="1:63" s="537" customFormat="1" ht="29.25" customHeight="1" thickBot="1" x14ac:dyDescent="0.25">
      <c r="A465" s="551"/>
      <c r="D465" s="1262" t="s">
        <v>49</v>
      </c>
      <c r="E465" s="1262"/>
      <c r="F465" s="1262"/>
      <c r="G465" s="1262"/>
      <c r="H465" s="1262"/>
      <c r="I465" s="1262"/>
      <c r="J465" s="1262"/>
      <c r="K465" s="1262"/>
      <c r="L465" s="1262"/>
      <c r="M465" s="1262"/>
      <c r="N465" s="1262"/>
      <c r="O465" s="1262"/>
      <c r="P465" s="1262"/>
      <c r="Q465" s="1262"/>
      <c r="R465" s="1262"/>
      <c r="S465" s="1243">
        <v>0</v>
      </c>
      <c r="T465" s="1243"/>
      <c r="U465" s="1243"/>
      <c r="V465" s="1243"/>
      <c r="W465" s="1243"/>
      <c r="X465" s="1243"/>
      <c r="Y465" s="1243"/>
      <c r="Z465" s="1243"/>
      <c r="AA465" s="1243"/>
      <c r="AB465" s="1243"/>
      <c r="AC465" s="1243"/>
      <c r="AD465" s="1243"/>
      <c r="AE465" s="1243"/>
      <c r="AF465" s="1243"/>
      <c r="AG465" s="1243"/>
      <c r="AI465" s="15"/>
      <c r="AJ465" s="15"/>
      <c r="AK465" s="15"/>
      <c r="AL465" s="15"/>
      <c r="AM465" s="15"/>
      <c r="AN465" s="15"/>
      <c r="AO465" s="15"/>
      <c r="AP465" s="15"/>
      <c r="AQ465" s="15"/>
    </row>
    <row r="466" spans="1:63" s="537" customFormat="1" x14ac:dyDescent="0.2">
      <c r="A466" s="551"/>
      <c r="AI466" s="15"/>
      <c r="AJ466" s="15"/>
      <c r="AK466" s="15"/>
      <c r="AL466" s="15"/>
      <c r="AM466" s="15"/>
      <c r="AN466" s="15"/>
      <c r="AO466" s="15"/>
      <c r="AP466" s="15"/>
      <c r="AQ466" s="15"/>
    </row>
    <row r="467" spans="1:63" s="537" customFormat="1" x14ac:dyDescent="0.2">
      <c r="A467" s="551"/>
      <c r="AI467" s="15"/>
      <c r="AJ467" s="15"/>
      <c r="AK467" s="15"/>
      <c r="AL467" s="15"/>
      <c r="AM467" s="15"/>
      <c r="AN467" s="15"/>
      <c r="AO467" s="15"/>
      <c r="AP467" s="15"/>
      <c r="AQ467" s="15"/>
    </row>
    <row r="468" spans="1:63" s="537" customFormat="1" x14ac:dyDescent="0.2">
      <c r="A468" s="551"/>
      <c r="D468" s="536" t="s">
        <v>1292</v>
      </c>
      <c r="AI468" s="15"/>
      <c r="AJ468" s="15"/>
      <c r="AK468" s="15"/>
      <c r="AL468" s="15"/>
      <c r="AM468" s="15"/>
      <c r="AN468" s="15"/>
      <c r="AO468" s="15"/>
      <c r="AP468" s="15"/>
      <c r="AQ468" s="15"/>
    </row>
    <row r="469" spans="1:63" s="537" customFormat="1" x14ac:dyDescent="0.2">
      <c r="A469" s="551"/>
      <c r="AI469" s="15"/>
      <c r="AJ469" s="15"/>
      <c r="AK469" s="15"/>
      <c r="AL469" s="15"/>
      <c r="AM469" s="15"/>
      <c r="AN469" s="15"/>
      <c r="AO469" s="15"/>
      <c r="AP469" s="15"/>
      <c r="AQ469" s="15"/>
    </row>
    <row r="470" spans="1:63" s="537" customFormat="1" x14ac:dyDescent="0.2">
      <c r="A470" s="551"/>
      <c r="D470" s="1218" t="s">
        <v>1995</v>
      </c>
      <c r="E470" s="1397"/>
      <c r="F470" s="1397"/>
      <c r="G470" s="1397"/>
      <c r="H470" s="1397"/>
      <c r="I470" s="1397"/>
      <c r="J470" s="1397"/>
      <c r="K470" s="1397"/>
      <c r="L470" s="1397"/>
      <c r="M470" s="1397"/>
      <c r="N470" s="1397"/>
      <c r="O470" s="1397"/>
      <c r="P470" s="1397"/>
      <c r="Q470" s="1397"/>
      <c r="R470" s="1397"/>
      <c r="S470" s="1397"/>
      <c r="T470" s="1397"/>
      <c r="U470" s="1397"/>
      <c r="V470" s="1397"/>
      <c r="W470" s="1397"/>
      <c r="X470" s="1397"/>
      <c r="Y470" s="1397"/>
      <c r="Z470" s="1397"/>
      <c r="AA470" s="1397"/>
      <c r="AB470" s="1397"/>
      <c r="AC470" s="1397"/>
      <c r="AD470" s="1397"/>
      <c r="AE470" s="1397"/>
      <c r="AF470" s="1397"/>
      <c r="AG470" s="1397"/>
      <c r="AI470" s="15"/>
      <c r="AJ470" s="15"/>
      <c r="AK470" s="15"/>
      <c r="AL470" s="15"/>
      <c r="AM470" s="15"/>
      <c r="AN470" s="15"/>
      <c r="AO470" s="15"/>
      <c r="AP470" s="15"/>
      <c r="AQ470" s="15"/>
    </row>
    <row r="471" spans="1:63" s="537" customFormat="1" x14ac:dyDescent="0.2">
      <c r="A471" s="551"/>
      <c r="D471" s="536" t="s">
        <v>1354</v>
      </c>
      <c r="E471" s="640"/>
      <c r="F471" s="640"/>
      <c r="AI471" s="15"/>
      <c r="AJ471" s="15"/>
      <c r="AK471" s="15"/>
      <c r="AL471" s="15"/>
      <c r="AM471" s="15"/>
      <c r="AN471" s="15"/>
      <c r="AO471" s="15"/>
      <c r="AP471" s="15"/>
      <c r="AQ471" s="15"/>
    </row>
    <row r="472" spans="1:63" s="646" customFormat="1" x14ac:dyDescent="0.2">
      <c r="A472" s="654"/>
      <c r="E472" s="655"/>
      <c r="F472" s="655"/>
      <c r="AI472" s="656"/>
      <c r="AJ472" s="656"/>
      <c r="AK472" s="656"/>
      <c r="AL472" s="656"/>
      <c r="AM472" s="656"/>
      <c r="AN472" s="656"/>
      <c r="AO472" s="656"/>
      <c r="AP472" s="656"/>
      <c r="AQ472" s="656"/>
    </row>
    <row r="473" spans="1:63" s="537" customFormat="1" x14ac:dyDescent="0.2">
      <c r="A473" s="551"/>
      <c r="D473" s="647" t="s">
        <v>1355</v>
      </c>
      <c r="E473" s="640"/>
      <c r="F473" s="640"/>
      <c r="AI473" s="15"/>
      <c r="AJ473" s="15"/>
      <c r="AK473" s="15"/>
      <c r="AL473" s="15"/>
      <c r="AM473" s="15"/>
      <c r="AN473" s="15"/>
      <c r="AO473" s="15"/>
      <c r="AP473" s="15"/>
      <c r="AQ473" s="15"/>
    </row>
    <row r="474" spans="1:63" s="537" customFormat="1" x14ac:dyDescent="0.2">
      <c r="A474" s="551"/>
      <c r="D474" s="647"/>
      <c r="E474" s="1003"/>
      <c r="F474" s="1003"/>
      <c r="AI474" s="15"/>
      <c r="AJ474" s="15"/>
      <c r="AK474" s="15"/>
      <c r="AL474" s="15"/>
      <c r="AM474" s="15"/>
      <c r="AN474" s="15"/>
      <c r="AO474" s="15"/>
      <c r="AP474" s="15"/>
      <c r="AQ474" s="15"/>
    </row>
    <row r="475" spans="1:63" s="537" customFormat="1" x14ac:dyDescent="0.2">
      <c r="A475" s="551"/>
      <c r="D475" s="779" t="s">
        <v>1994</v>
      </c>
      <c r="E475" s="1003"/>
      <c r="F475" s="1003"/>
      <c r="AI475" s="15"/>
      <c r="AJ475" s="15"/>
      <c r="AK475" s="15"/>
      <c r="AL475" s="15"/>
      <c r="AM475" s="15"/>
      <c r="AN475" s="15"/>
      <c r="AO475" s="15"/>
      <c r="AP475" s="15"/>
      <c r="AQ475" s="15"/>
    </row>
    <row r="476" spans="1:63" s="537" customFormat="1" x14ac:dyDescent="0.2">
      <c r="A476" s="551"/>
      <c r="D476" s="650"/>
      <c r="E476" s="640"/>
      <c r="F476" s="640"/>
      <c r="G476" s="640"/>
      <c r="H476" s="640"/>
      <c r="I476" s="640"/>
      <c r="J476" s="640"/>
      <c r="K476" s="640"/>
      <c r="L476" s="640"/>
      <c r="M476" s="640"/>
      <c r="N476" s="640"/>
      <c r="O476" s="640"/>
      <c r="P476" s="640"/>
      <c r="Q476" s="640"/>
      <c r="R476" s="640"/>
      <c r="S476" s="640"/>
      <c r="T476" s="640"/>
      <c r="U476" s="640"/>
      <c r="V476" s="640"/>
      <c r="W476" s="640"/>
      <c r="X476" s="640"/>
      <c r="Y476" s="640"/>
      <c r="Z476" s="640"/>
      <c r="AA476" s="640"/>
      <c r="AB476" s="640"/>
      <c r="AC476" s="640"/>
      <c r="AD476" s="640"/>
      <c r="AE476" s="640"/>
      <c r="AF476" s="640"/>
      <c r="AG476" s="640"/>
      <c r="AI476" s="1016" t="s">
        <v>946</v>
      </c>
      <c r="AJ476" s="1016"/>
      <c r="AK476" s="1016"/>
      <c r="AL476" s="1016"/>
      <c r="AM476" s="1016"/>
      <c r="AN476" s="1016"/>
      <c r="AO476" s="1016"/>
      <c r="AP476" s="1016"/>
      <c r="AQ476" s="1016"/>
      <c r="AR476" s="562"/>
      <c r="AS476" s="1016" t="s">
        <v>947</v>
      </c>
      <c r="AT476" s="1016"/>
      <c r="AU476" s="1016"/>
      <c r="AV476" s="1016"/>
      <c r="AW476" s="1016"/>
      <c r="AX476" s="1016"/>
      <c r="AY476" s="1016"/>
      <c r="AZ476" s="1016"/>
      <c r="BA476" s="1016"/>
      <c r="BB476" s="562"/>
      <c r="BC476" s="1016" t="s">
        <v>948</v>
      </c>
      <c r="BD476" s="1016"/>
      <c r="BE476" s="1016"/>
      <c r="BF476" s="1016"/>
      <c r="BG476" s="1016"/>
      <c r="BH476" s="1016"/>
      <c r="BI476" s="1016"/>
      <c r="BJ476" s="1016"/>
      <c r="BK476" s="1016"/>
    </row>
    <row r="477" spans="1:63" s="537" customFormat="1" x14ac:dyDescent="0.2">
      <c r="A477" s="551"/>
      <c r="D477" s="536" t="s">
        <v>1298</v>
      </c>
      <c r="AI477" s="15"/>
      <c r="AJ477" s="15"/>
      <c r="AK477" s="15"/>
      <c r="AL477" s="15"/>
      <c r="AM477" s="15"/>
      <c r="AN477" s="15"/>
      <c r="AO477" s="15"/>
      <c r="AP477" s="15"/>
      <c r="AQ477" s="15"/>
    </row>
    <row r="478" spans="1:63" s="537" customFormat="1" x14ac:dyDescent="0.2">
      <c r="A478" s="551"/>
      <c r="AI478" s="15"/>
      <c r="AJ478" s="15"/>
      <c r="AK478" s="15"/>
      <c r="AL478" s="15"/>
      <c r="AM478" s="15"/>
      <c r="AN478" s="15"/>
      <c r="AO478" s="15"/>
      <c r="AP478" s="15"/>
      <c r="AQ478" s="15"/>
    </row>
    <row r="479" spans="1:63" s="537" customFormat="1" x14ac:dyDescent="0.2">
      <c r="A479" s="551"/>
      <c r="D479" s="1219" t="s">
        <v>1293</v>
      </c>
      <c r="E479" s="1219"/>
      <c r="F479" s="1219"/>
      <c r="G479" s="1219"/>
      <c r="H479" s="1219"/>
      <c r="I479" s="1219"/>
      <c r="J479" s="1219"/>
      <c r="K479" s="1219"/>
      <c r="L479" s="1219"/>
      <c r="M479" s="1219"/>
      <c r="N479" s="1219"/>
      <c r="O479" s="1219"/>
      <c r="P479" s="1219"/>
      <c r="Q479" s="1219"/>
      <c r="R479" s="1219"/>
      <c r="S479" s="1219"/>
      <c r="T479" s="1219"/>
      <c r="U479" s="1219"/>
      <c r="V479" s="1219"/>
      <c r="W479" s="1219"/>
      <c r="X479" s="1219"/>
      <c r="Y479" s="1219"/>
      <c r="Z479" s="1219"/>
      <c r="AA479" s="1219"/>
      <c r="AB479" s="1219"/>
      <c r="AC479" s="1219"/>
      <c r="AD479" s="1219"/>
      <c r="AE479" s="1219"/>
      <c r="AF479" s="1219"/>
      <c r="AG479" s="1219"/>
      <c r="AI479" s="15"/>
      <c r="AJ479" s="15"/>
      <c r="AK479" s="15"/>
      <c r="AL479" s="15"/>
      <c r="AM479" s="15"/>
      <c r="AN479" s="15"/>
      <c r="AO479" s="15"/>
      <c r="AP479" s="15"/>
      <c r="AQ479" s="15"/>
    </row>
    <row r="480" spans="1:63" s="537" customFormat="1" x14ac:dyDescent="0.2">
      <c r="A480" s="551"/>
      <c r="D480" s="1219"/>
      <c r="E480" s="1219"/>
      <c r="F480" s="1219"/>
      <c r="G480" s="1219"/>
      <c r="H480" s="1219"/>
      <c r="I480" s="1219"/>
      <c r="J480" s="1219"/>
      <c r="K480" s="1219"/>
      <c r="L480" s="1219"/>
      <c r="M480" s="1219"/>
      <c r="N480" s="1219"/>
      <c r="O480" s="1219"/>
      <c r="P480" s="1219"/>
      <c r="Q480" s="1219"/>
      <c r="R480" s="1219"/>
      <c r="S480" s="1219"/>
      <c r="T480" s="1219"/>
      <c r="U480" s="1219"/>
      <c r="V480" s="1219"/>
      <c r="W480" s="1219"/>
      <c r="X480" s="1219"/>
      <c r="Y480" s="1219"/>
      <c r="Z480" s="1219"/>
      <c r="AA480" s="1219"/>
      <c r="AB480" s="1219"/>
      <c r="AC480" s="1219"/>
      <c r="AD480" s="1219"/>
      <c r="AE480" s="1219"/>
      <c r="AF480" s="1219"/>
      <c r="AG480" s="1219"/>
      <c r="AI480" s="15"/>
      <c r="AJ480" s="15"/>
      <c r="AK480" s="15"/>
      <c r="AL480" s="15"/>
      <c r="AM480" s="15"/>
      <c r="AN480" s="15"/>
      <c r="AO480" s="15"/>
      <c r="AP480" s="15"/>
      <c r="AQ480" s="15"/>
    </row>
    <row r="481" spans="1:43" s="537" customFormat="1" x14ac:dyDescent="0.2">
      <c r="A481" s="551"/>
      <c r="AI481" s="15"/>
      <c r="AJ481" s="15"/>
      <c r="AK481" s="15"/>
      <c r="AL481" s="15"/>
      <c r="AM481" s="15"/>
      <c r="AN481" s="15"/>
      <c r="AO481" s="15"/>
      <c r="AP481" s="15"/>
      <c r="AQ481" s="15"/>
    </row>
    <row r="482" spans="1:43" s="537" customFormat="1" x14ac:dyDescent="0.2">
      <c r="A482" s="551"/>
      <c r="D482" s="1328" t="s">
        <v>1294</v>
      </c>
      <c r="E482" s="1328"/>
      <c r="F482" s="1328"/>
      <c r="G482" s="1328"/>
      <c r="H482" s="1328"/>
      <c r="I482" s="1328"/>
      <c r="J482" s="1328"/>
      <c r="K482" s="1328"/>
      <c r="L482" s="1328"/>
      <c r="M482" s="1328"/>
      <c r="N482" s="1328"/>
      <c r="O482" s="1328"/>
      <c r="P482" s="1328"/>
      <c r="Q482" s="1328"/>
      <c r="R482" s="1328"/>
      <c r="S482" s="1328"/>
      <c r="T482" s="1328"/>
      <c r="U482" s="1328"/>
      <c r="V482" s="1328"/>
      <c r="W482" s="1328"/>
      <c r="X482" s="1328"/>
      <c r="Y482" s="1328"/>
      <c r="Z482" s="1328"/>
      <c r="AA482" s="1328"/>
      <c r="AB482" s="1328"/>
      <c r="AC482" s="1328"/>
      <c r="AD482" s="1328"/>
      <c r="AE482" s="1328"/>
      <c r="AF482" s="1328"/>
      <c r="AG482" s="1328"/>
      <c r="AI482" s="15"/>
      <c r="AJ482" s="15"/>
      <c r="AK482" s="15"/>
      <c r="AL482" s="15"/>
      <c r="AM482" s="15"/>
      <c r="AN482" s="15"/>
      <c r="AO482" s="15"/>
      <c r="AP482" s="15"/>
      <c r="AQ482" s="15"/>
    </row>
    <row r="483" spans="1:43" s="537" customFormat="1" ht="15" thickBot="1" x14ac:dyDescent="0.25">
      <c r="A483" s="551"/>
      <c r="D483" s="1007"/>
      <c r="E483" s="1007"/>
      <c r="F483" s="1007"/>
      <c r="G483" s="1007"/>
      <c r="H483" s="1007"/>
      <c r="I483" s="1007"/>
      <c r="J483" s="1007"/>
      <c r="K483" s="1007"/>
      <c r="L483" s="1007"/>
      <c r="M483" s="1007"/>
      <c r="N483" s="1007"/>
      <c r="O483" s="1007"/>
      <c r="P483" s="1007"/>
      <c r="Q483" s="1007"/>
      <c r="R483" s="1007"/>
      <c r="S483" s="1007"/>
      <c r="T483" s="1007"/>
      <c r="U483" s="1007"/>
      <c r="V483" s="1007"/>
      <c r="W483" s="1007"/>
      <c r="X483" s="1007"/>
      <c r="Y483" s="1007"/>
      <c r="Z483" s="1007"/>
      <c r="AA483" s="1007"/>
      <c r="AB483" s="1007"/>
      <c r="AC483" s="1007"/>
      <c r="AD483" s="1007"/>
      <c r="AE483" s="1007"/>
      <c r="AF483" s="1007"/>
      <c r="AG483" s="1007"/>
      <c r="AI483" s="15"/>
      <c r="AJ483" s="15"/>
      <c r="AK483" s="15"/>
      <c r="AL483" s="15"/>
      <c r="AM483" s="15"/>
      <c r="AN483" s="15"/>
      <c r="AO483" s="15"/>
      <c r="AP483" s="15"/>
      <c r="AQ483" s="15"/>
    </row>
    <row r="484" spans="1:43" s="537" customFormat="1" ht="15.75" customHeight="1" thickBot="1" x14ac:dyDescent="0.25">
      <c r="A484" s="551">
        <v>12</v>
      </c>
      <c r="D484" s="1168" t="s">
        <v>86</v>
      </c>
      <c r="E484" s="1168"/>
      <c r="F484" s="1168"/>
      <c r="G484" s="1168"/>
      <c r="H484" s="1168"/>
      <c r="I484" s="1168" t="s">
        <v>2</v>
      </c>
      <c r="J484" s="1168"/>
      <c r="K484" s="1168"/>
      <c r="L484" s="1168"/>
      <c r="M484" s="1168"/>
      <c r="N484" s="1168"/>
      <c r="O484" s="1168"/>
      <c r="P484" s="1168"/>
      <c r="Q484" s="1168"/>
      <c r="R484" s="1168"/>
      <c r="S484" s="1168"/>
      <c r="T484" s="1168"/>
      <c r="U484" s="1168"/>
      <c r="V484" s="1168"/>
      <c r="W484" s="1168"/>
      <c r="X484" s="1168"/>
      <c r="Y484" s="1168"/>
      <c r="Z484" s="1168"/>
      <c r="AA484" s="1168"/>
      <c r="AB484" s="1168"/>
      <c r="AC484" s="1168"/>
      <c r="AD484" s="1168"/>
      <c r="AE484" s="1168"/>
      <c r="AF484" s="1168"/>
      <c r="AG484" s="1168"/>
      <c r="AI484" s="15"/>
      <c r="AJ484" s="15"/>
      <c r="AK484" s="15"/>
      <c r="AL484" s="15"/>
      <c r="AM484" s="15"/>
      <c r="AN484" s="15"/>
      <c r="AO484" s="15"/>
      <c r="AP484" s="15"/>
      <c r="AQ484" s="15"/>
    </row>
    <row r="485" spans="1:43" s="537" customFormat="1" ht="47.25" customHeight="1" thickTop="1" thickBot="1" x14ac:dyDescent="0.25">
      <c r="A485" s="551"/>
      <c r="D485" s="1168"/>
      <c r="E485" s="1168"/>
      <c r="F485" s="1168"/>
      <c r="G485" s="1168"/>
      <c r="H485" s="1168"/>
      <c r="I485" s="1212" t="s">
        <v>87</v>
      </c>
      <c r="J485" s="1212"/>
      <c r="K485" s="1212"/>
      <c r="L485" s="1212"/>
      <c r="M485" s="1212"/>
      <c r="N485" s="1212" t="s">
        <v>419</v>
      </c>
      <c r="O485" s="1212"/>
      <c r="P485" s="1212"/>
      <c r="Q485" s="1212"/>
      <c r="R485" s="1212"/>
      <c r="S485" s="1212" t="s">
        <v>423</v>
      </c>
      <c r="T485" s="1212"/>
      <c r="U485" s="1212"/>
      <c r="V485" s="1212"/>
      <c r="W485" s="1212"/>
      <c r="X485" s="1212" t="s">
        <v>421</v>
      </c>
      <c r="Y485" s="1212"/>
      <c r="Z485" s="1212"/>
      <c r="AA485" s="1212"/>
      <c r="AB485" s="1212"/>
      <c r="AC485" s="1212" t="s">
        <v>89</v>
      </c>
      <c r="AD485" s="1212"/>
      <c r="AE485" s="1212"/>
      <c r="AF485" s="1212"/>
      <c r="AG485" s="1212"/>
      <c r="AI485" s="545" t="s">
        <v>87</v>
      </c>
      <c r="AJ485" s="548" t="s">
        <v>420</v>
      </c>
      <c r="AK485" s="545" t="s">
        <v>423</v>
      </c>
      <c r="AL485" s="548" t="s">
        <v>421</v>
      </c>
      <c r="AM485" s="545" t="s">
        <v>89</v>
      </c>
      <c r="AN485" s="15"/>
      <c r="AO485" s="56" t="s">
        <v>89</v>
      </c>
      <c r="AP485" s="15"/>
      <c r="AQ485" s="15"/>
    </row>
    <row r="486" spans="1:43" s="537" customFormat="1" ht="28.5" customHeight="1" thickBot="1" x14ac:dyDescent="0.25">
      <c r="A486" s="551"/>
      <c r="D486" s="1396" t="s">
        <v>90</v>
      </c>
      <c r="E486" s="1396"/>
      <c r="F486" s="1396"/>
      <c r="G486" s="1396"/>
      <c r="H486" s="1396"/>
      <c r="I486" s="1392">
        <v>0</v>
      </c>
      <c r="J486" s="1393"/>
      <c r="K486" s="1393"/>
      <c r="L486" s="1393"/>
      <c r="M486" s="1393"/>
      <c r="N486" s="1393">
        <v>0</v>
      </c>
      <c r="O486" s="1393"/>
      <c r="P486" s="1393"/>
      <c r="Q486" s="1393"/>
      <c r="R486" s="1393"/>
      <c r="S486" s="1393">
        <v>0</v>
      </c>
      <c r="T486" s="1393"/>
      <c r="U486" s="1393"/>
      <c r="V486" s="1393"/>
      <c r="W486" s="1393"/>
      <c r="X486" s="1393">
        <v>0</v>
      </c>
      <c r="Y486" s="1393"/>
      <c r="Z486" s="1393"/>
      <c r="AA486" s="1393"/>
      <c r="AB486" s="1393"/>
      <c r="AC486" s="1394">
        <v>0</v>
      </c>
      <c r="AD486" s="1394"/>
      <c r="AE486" s="1394"/>
      <c r="AF486" s="1394"/>
      <c r="AG486" s="1395"/>
      <c r="AI486" s="567"/>
      <c r="AJ486" s="568"/>
      <c r="AK486" s="568"/>
      <c r="AL486" s="568"/>
      <c r="AM486" s="569">
        <v>0</v>
      </c>
      <c r="AN486" s="15"/>
      <c r="AO486" s="570">
        <v>0</v>
      </c>
      <c r="AP486" s="15"/>
      <c r="AQ486" s="15"/>
    </row>
    <row r="487" spans="1:43" s="537" customFormat="1" ht="34.5" customHeight="1" thickBot="1" x14ac:dyDescent="0.25">
      <c r="A487" s="551"/>
      <c r="D487" s="1396" t="s">
        <v>98</v>
      </c>
      <c r="E487" s="1396"/>
      <c r="F487" s="1396"/>
      <c r="G487" s="1396"/>
      <c r="H487" s="1396"/>
      <c r="I487" s="1237">
        <v>0</v>
      </c>
      <c r="J487" s="1238"/>
      <c r="K487" s="1238"/>
      <c r="L487" s="1238"/>
      <c r="M487" s="1238"/>
      <c r="N487" s="1238">
        <v>0</v>
      </c>
      <c r="O487" s="1238"/>
      <c r="P487" s="1238"/>
      <c r="Q487" s="1238"/>
      <c r="R487" s="1238"/>
      <c r="S487" s="1238">
        <v>0</v>
      </c>
      <c r="T487" s="1238"/>
      <c r="U487" s="1238"/>
      <c r="V487" s="1238"/>
      <c r="W487" s="1238"/>
      <c r="X487" s="1238">
        <v>0</v>
      </c>
      <c r="Y487" s="1238"/>
      <c r="Z487" s="1238"/>
      <c r="AA487" s="1238"/>
      <c r="AB487" s="1238"/>
      <c r="AC487" s="1389">
        <v>0</v>
      </c>
      <c r="AD487" s="1389"/>
      <c r="AE487" s="1389"/>
      <c r="AF487" s="1389"/>
      <c r="AG487" s="1390"/>
      <c r="AI487" s="561"/>
      <c r="AJ487" s="562"/>
      <c r="AK487" s="562"/>
      <c r="AL487" s="562"/>
      <c r="AM487" s="563">
        <v>0</v>
      </c>
      <c r="AN487" s="15"/>
      <c r="AO487" s="570">
        <v>0</v>
      </c>
      <c r="AP487" s="15"/>
      <c r="AQ487" s="15"/>
    </row>
    <row r="488" spans="1:43" s="537" customFormat="1" ht="28.5" customHeight="1" thickBot="1" x14ac:dyDescent="0.25">
      <c r="A488" s="551"/>
      <c r="D488" s="1396" t="s">
        <v>91</v>
      </c>
      <c r="E488" s="1396"/>
      <c r="F488" s="1396"/>
      <c r="G488" s="1396"/>
      <c r="H488" s="1396"/>
      <c r="I488" s="1237">
        <v>0</v>
      </c>
      <c r="J488" s="1238"/>
      <c r="K488" s="1238"/>
      <c r="L488" s="1238"/>
      <c r="M488" s="1238"/>
      <c r="N488" s="1238">
        <v>0</v>
      </c>
      <c r="O488" s="1238"/>
      <c r="P488" s="1238"/>
      <c r="Q488" s="1238"/>
      <c r="R488" s="1238"/>
      <c r="S488" s="1238">
        <v>0</v>
      </c>
      <c r="T488" s="1238"/>
      <c r="U488" s="1238"/>
      <c r="V488" s="1238"/>
      <c r="W488" s="1238"/>
      <c r="X488" s="1238">
        <v>0</v>
      </c>
      <c r="Y488" s="1238"/>
      <c r="Z488" s="1238"/>
      <c r="AA488" s="1238"/>
      <c r="AB488" s="1238"/>
      <c r="AC488" s="1389">
        <v>0</v>
      </c>
      <c r="AD488" s="1389"/>
      <c r="AE488" s="1389"/>
      <c r="AF488" s="1389"/>
      <c r="AG488" s="1390"/>
      <c r="AI488" s="561"/>
      <c r="AJ488" s="562"/>
      <c r="AK488" s="562"/>
      <c r="AL488" s="562"/>
      <c r="AM488" s="563">
        <v>0</v>
      </c>
      <c r="AN488" s="15"/>
      <c r="AO488" s="570">
        <v>0</v>
      </c>
      <c r="AP488" s="15"/>
      <c r="AQ488" s="15"/>
    </row>
    <row r="489" spans="1:43" s="537" customFormat="1" ht="28.5" customHeight="1" thickBot="1" x14ac:dyDescent="0.25">
      <c r="A489" s="551"/>
      <c r="D489" s="1396" t="s">
        <v>92</v>
      </c>
      <c r="E489" s="1396"/>
      <c r="F489" s="1396"/>
      <c r="G489" s="1396"/>
      <c r="H489" s="1396"/>
      <c r="I489" s="1237">
        <v>0</v>
      </c>
      <c r="J489" s="1238"/>
      <c r="K489" s="1238"/>
      <c r="L489" s="1238"/>
      <c r="M489" s="1238"/>
      <c r="N489" s="1238">
        <v>0</v>
      </c>
      <c r="O489" s="1238"/>
      <c r="P489" s="1238"/>
      <c r="Q489" s="1238"/>
      <c r="R489" s="1238"/>
      <c r="S489" s="1238">
        <v>0</v>
      </c>
      <c r="T489" s="1238"/>
      <c r="U489" s="1238"/>
      <c r="V489" s="1238"/>
      <c r="W489" s="1238"/>
      <c r="X489" s="1238">
        <v>0</v>
      </c>
      <c r="Y489" s="1238"/>
      <c r="Z489" s="1238"/>
      <c r="AA489" s="1238"/>
      <c r="AB489" s="1238"/>
      <c r="AC489" s="1389">
        <v>0</v>
      </c>
      <c r="AD489" s="1389"/>
      <c r="AE489" s="1389"/>
      <c r="AF489" s="1389"/>
      <c r="AG489" s="1390"/>
      <c r="AI489" s="561"/>
      <c r="AJ489" s="562"/>
      <c r="AK489" s="562"/>
      <c r="AL489" s="562"/>
      <c r="AM489" s="563">
        <v>0</v>
      </c>
      <c r="AN489" s="15"/>
      <c r="AO489" s="570">
        <v>0</v>
      </c>
      <c r="AP489" s="15"/>
      <c r="AQ489" s="15"/>
    </row>
    <row r="490" spans="1:43" s="537" customFormat="1" ht="28.5" customHeight="1" thickBot="1" x14ac:dyDescent="0.25">
      <c r="A490" s="551"/>
      <c r="D490" s="1396" t="s">
        <v>93</v>
      </c>
      <c r="E490" s="1396"/>
      <c r="F490" s="1396"/>
      <c r="G490" s="1396"/>
      <c r="H490" s="1396"/>
      <c r="I490" s="1237">
        <v>0</v>
      </c>
      <c r="J490" s="1238"/>
      <c r="K490" s="1238"/>
      <c r="L490" s="1238"/>
      <c r="M490" s="1238"/>
      <c r="N490" s="1238">
        <v>0</v>
      </c>
      <c r="O490" s="1238"/>
      <c r="P490" s="1238"/>
      <c r="Q490" s="1238"/>
      <c r="R490" s="1238"/>
      <c r="S490" s="1238">
        <v>0</v>
      </c>
      <c r="T490" s="1238"/>
      <c r="U490" s="1238"/>
      <c r="V490" s="1238"/>
      <c r="W490" s="1238"/>
      <c r="X490" s="1238">
        <v>0</v>
      </c>
      <c r="Y490" s="1238"/>
      <c r="Z490" s="1238"/>
      <c r="AA490" s="1238"/>
      <c r="AB490" s="1238"/>
      <c r="AC490" s="1389">
        <v>0</v>
      </c>
      <c r="AD490" s="1389"/>
      <c r="AE490" s="1389"/>
      <c r="AF490" s="1389"/>
      <c r="AG490" s="1390"/>
      <c r="AI490" s="561"/>
      <c r="AJ490" s="562"/>
      <c r="AK490" s="562"/>
      <c r="AL490" s="562"/>
      <c r="AM490" s="563">
        <v>0</v>
      </c>
      <c r="AN490" s="15"/>
      <c r="AO490" s="570">
        <v>0</v>
      </c>
      <c r="AP490" s="15"/>
      <c r="AQ490" s="15"/>
    </row>
    <row r="491" spans="1:43" s="537" customFormat="1" ht="28.5" customHeight="1" thickBot="1" x14ac:dyDescent="0.25">
      <c r="A491" s="551"/>
      <c r="D491" s="1396" t="s">
        <v>94</v>
      </c>
      <c r="E491" s="1396"/>
      <c r="F491" s="1396"/>
      <c r="G491" s="1396"/>
      <c r="H491" s="1396"/>
      <c r="I491" s="1237">
        <v>0</v>
      </c>
      <c r="J491" s="1238"/>
      <c r="K491" s="1238"/>
      <c r="L491" s="1238"/>
      <c r="M491" s="1238"/>
      <c r="N491" s="1238">
        <v>0</v>
      </c>
      <c r="O491" s="1238"/>
      <c r="P491" s="1238"/>
      <c r="Q491" s="1238"/>
      <c r="R491" s="1238"/>
      <c r="S491" s="1238">
        <v>0</v>
      </c>
      <c r="T491" s="1238"/>
      <c r="U491" s="1238"/>
      <c r="V491" s="1238"/>
      <c r="W491" s="1238"/>
      <c r="X491" s="1238">
        <v>0</v>
      </c>
      <c r="Y491" s="1238"/>
      <c r="Z491" s="1238"/>
      <c r="AA491" s="1238"/>
      <c r="AB491" s="1238"/>
      <c r="AC491" s="1389">
        <v>0</v>
      </c>
      <c r="AD491" s="1389"/>
      <c r="AE491" s="1389"/>
      <c r="AF491" s="1389"/>
      <c r="AG491" s="1390"/>
      <c r="AI491" s="561"/>
      <c r="AJ491" s="562"/>
      <c r="AK491" s="562"/>
      <c r="AL491" s="562"/>
      <c r="AM491" s="563">
        <v>0</v>
      </c>
      <c r="AN491" s="15"/>
      <c r="AO491" s="571"/>
      <c r="AP491" s="15"/>
      <c r="AQ491" s="15"/>
    </row>
    <row r="492" spans="1:43" s="537" customFormat="1" ht="28.5" customHeight="1" thickBot="1" x14ac:dyDescent="0.25">
      <c r="A492" s="551"/>
      <c r="D492" s="1396" t="s">
        <v>422</v>
      </c>
      <c r="E492" s="1396"/>
      <c r="F492" s="1396"/>
      <c r="G492" s="1396"/>
      <c r="H492" s="1396"/>
      <c r="I492" s="1237">
        <v>0</v>
      </c>
      <c r="J492" s="1238"/>
      <c r="K492" s="1238"/>
      <c r="L492" s="1238"/>
      <c r="M492" s="1238"/>
      <c r="N492" s="1238">
        <v>0</v>
      </c>
      <c r="O492" s="1238"/>
      <c r="P492" s="1238"/>
      <c r="Q492" s="1238"/>
      <c r="R492" s="1238"/>
      <c r="S492" s="1238">
        <v>0</v>
      </c>
      <c r="T492" s="1238"/>
      <c r="U492" s="1238"/>
      <c r="V492" s="1238"/>
      <c r="W492" s="1238"/>
      <c r="X492" s="1238">
        <v>0</v>
      </c>
      <c r="Y492" s="1238"/>
      <c r="Z492" s="1238"/>
      <c r="AA492" s="1238"/>
      <c r="AB492" s="1238"/>
      <c r="AC492" s="1389">
        <v>0</v>
      </c>
      <c r="AD492" s="1389"/>
      <c r="AE492" s="1389"/>
      <c r="AF492" s="1389"/>
      <c r="AG492" s="1390"/>
      <c r="AI492" s="561"/>
      <c r="AJ492" s="562"/>
      <c r="AK492" s="562"/>
      <c r="AL492" s="562"/>
      <c r="AM492" s="563">
        <v>0</v>
      </c>
      <c r="AN492" s="15"/>
      <c r="AO492" s="570">
        <v>0</v>
      </c>
      <c r="AP492" s="15"/>
      <c r="AQ492" s="15"/>
    </row>
    <row r="493" spans="1:43" s="537" customFormat="1" ht="28.5" customHeight="1" thickBot="1" x14ac:dyDescent="0.25">
      <c r="A493" s="551"/>
      <c r="D493" s="1261" t="s">
        <v>95</v>
      </c>
      <c r="E493" s="1261"/>
      <c r="F493" s="1261"/>
      <c r="G493" s="1261"/>
      <c r="H493" s="1261"/>
      <c r="I493" s="1386">
        <v>0</v>
      </c>
      <c r="J493" s="1387"/>
      <c r="K493" s="1387"/>
      <c r="L493" s="1387"/>
      <c r="M493" s="1387"/>
      <c r="N493" s="1387">
        <v>0</v>
      </c>
      <c r="O493" s="1387"/>
      <c r="P493" s="1387"/>
      <c r="Q493" s="1387"/>
      <c r="R493" s="1387"/>
      <c r="S493" s="1387">
        <v>0</v>
      </c>
      <c r="T493" s="1387"/>
      <c r="U493" s="1387"/>
      <c r="V493" s="1387"/>
      <c r="W493" s="1387"/>
      <c r="X493" s="1387">
        <v>0</v>
      </c>
      <c r="Y493" s="1387"/>
      <c r="Z493" s="1387"/>
      <c r="AA493" s="1387"/>
      <c r="AB493" s="1387"/>
      <c r="AC493" s="1387">
        <v>0</v>
      </c>
      <c r="AD493" s="1387"/>
      <c r="AE493" s="1387"/>
      <c r="AF493" s="1387"/>
      <c r="AG493" s="1388"/>
      <c r="AI493" s="564">
        <v>0</v>
      </c>
      <c r="AJ493" s="565">
        <v>0</v>
      </c>
      <c r="AK493" s="565">
        <v>0</v>
      </c>
      <c r="AL493" s="565">
        <v>0</v>
      </c>
      <c r="AM493" s="566">
        <v>0</v>
      </c>
      <c r="AN493" s="15"/>
      <c r="AO493" s="572">
        <v>0</v>
      </c>
      <c r="AP493" s="15"/>
      <c r="AQ493" s="15"/>
    </row>
    <row r="494" spans="1:43" s="537" customFormat="1" x14ac:dyDescent="0.2">
      <c r="A494" s="551"/>
      <c r="AI494" s="15"/>
      <c r="AJ494" s="15"/>
      <c r="AK494" s="15"/>
      <c r="AL494" s="15"/>
      <c r="AM494" s="15"/>
      <c r="AN494" s="15"/>
      <c r="AO494" s="15"/>
      <c r="AP494" s="15"/>
      <c r="AQ494" s="15"/>
    </row>
    <row r="495" spans="1:43" s="537" customFormat="1" x14ac:dyDescent="0.2">
      <c r="A495" s="551"/>
      <c r="AI495" s="15"/>
      <c r="AJ495" s="15"/>
      <c r="AK495" s="15"/>
      <c r="AL495" s="15"/>
      <c r="AM495" s="15"/>
      <c r="AN495" s="15"/>
      <c r="AO495" s="15"/>
      <c r="AP495" s="15"/>
      <c r="AQ495" s="15"/>
    </row>
    <row r="496" spans="1:43" s="537" customFormat="1" x14ac:dyDescent="0.2">
      <c r="A496" s="551"/>
      <c r="D496" s="1144" t="s">
        <v>1296</v>
      </c>
      <c r="E496" s="1144"/>
      <c r="F496" s="1144"/>
      <c r="G496" s="1144"/>
      <c r="H496" s="1144"/>
      <c r="I496" s="1144"/>
      <c r="J496" s="1144"/>
      <c r="K496" s="1144"/>
      <c r="L496" s="1144"/>
      <c r="M496" s="1144"/>
      <c r="N496" s="1144"/>
      <c r="O496" s="1144"/>
      <c r="P496" s="1144"/>
      <c r="Q496" s="1144"/>
      <c r="R496" s="1144"/>
      <c r="S496" s="1144"/>
      <c r="T496" s="1144"/>
      <c r="U496" s="1144"/>
      <c r="V496" s="1144"/>
      <c r="W496" s="1144"/>
      <c r="X496" s="1144"/>
      <c r="Y496" s="1144"/>
      <c r="Z496" s="1144"/>
      <c r="AA496" s="1144"/>
      <c r="AB496" s="1144"/>
      <c r="AC496" s="1144"/>
      <c r="AD496" s="1144"/>
      <c r="AE496" s="1144"/>
      <c r="AF496" s="1144"/>
      <c r="AG496" s="1144"/>
      <c r="AI496" s="15"/>
      <c r="AJ496" s="15"/>
      <c r="AK496" s="15"/>
      <c r="AL496" s="15"/>
      <c r="AM496" s="15"/>
      <c r="AN496" s="15"/>
      <c r="AO496" s="15"/>
      <c r="AP496" s="15"/>
      <c r="AQ496" s="15"/>
    </row>
    <row r="497" spans="1:43" s="537" customFormat="1" ht="15" thickBot="1" x14ac:dyDescent="0.25">
      <c r="A497" s="551"/>
      <c r="AI497" s="15"/>
      <c r="AJ497" s="15"/>
      <c r="AK497" s="15"/>
      <c r="AL497" s="15"/>
      <c r="AM497" s="15"/>
      <c r="AN497" s="15"/>
      <c r="AO497" s="15"/>
      <c r="AP497" s="15"/>
      <c r="AQ497" s="15"/>
    </row>
    <row r="498" spans="1:43" s="537" customFormat="1" ht="19.5" customHeight="1" thickBot="1" x14ac:dyDescent="0.25">
      <c r="A498" s="551" t="s">
        <v>1301</v>
      </c>
      <c r="D498" s="1168" t="s">
        <v>94</v>
      </c>
      <c r="E498" s="1168"/>
      <c r="F498" s="1168"/>
      <c r="G498" s="1168"/>
      <c r="H498" s="1168"/>
      <c r="I498" s="1168"/>
      <c r="J498" s="1168"/>
      <c r="K498" s="1168"/>
      <c r="L498" s="1168"/>
      <c r="M498" s="1168"/>
      <c r="N498" s="1168"/>
      <c r="O498" s="1168"/>
      <c r="P498" s="1168"/>
      <c r="Q498" s="1168"/>
      <c r="R498" s="1168"/>
      <c r="S498" s="1168"/>
      <c r="T498" s="1168" t="s">
        <v>63</v>
      </c>
      <c r="U498" s="1168"/>
      <c r="V498" s="1168"/>
      <c r="W498" s="1168"/>
      <c r="X498" s="1168"/>
      <c r="Y498" s="1168"/>
      <c r="Z498" s="1168"/>
      <c r="AA498" s="1168"/>
      <c r="AB498" s="1168"/>
      <c r="AC498" s="1168"/>
      <c r="AD498" s="1168"/>
      <c r="AE498" s="1168"/>
      <c r="AF498" s="1168"/>
      <c r="AG498" s="1168"/>
      <c r="AI498" s="15"/>
      <c r="AJ498" s="15"/>
      <c r="AK498" s="15"/>
      <c r="AL498" s="15"/>
      <c r="AM498" s="15"/>
      <c r="AN498" s="15"/>
      <c r="AO498" s="15"/>
      <c r="AP498" s="15"/>
      <c r="AQ498" s="15"/>
    </row>
    <row r="499" spans="1:43" s="537" customFormat="1" ht="19.5" customHeight="1" x14ac:dyDescent="0.2">
      <c r="A499" s="551"/>
      <c r="D499" s="1167" t="s">
        <v>96</v>
      </c>
      <c r="E499" s="1167"/>
      <c r="F499" s="1167"/>
      <c r="G499" s="1167"/>
      <c r="H499" s="1167"/>
      <c r="I499" s="1167"/>
      <c r="J499" s="1167"/>
      <c r="K499" s="1167"/>
      <c r="L499" s="1167"/>
      <c r="M499" s="1167"/>
      <c r="N499" s="1167"/>
      <c r="O499" s="1167"/>
      <c r="P499" s="1167"/>
      <c r="Q499" s="1167"/>
      <c r="R499" s="1167"/>
      <c r="S499" s="1167"/>
      <c r="T499" s="1331">
        <v>0</v>
      </c>
      <c r="U499" s="1331"/>
      <c r="V499" s="1331"/>
      <c r="W499" s="1331"/>
      <c r="X499" s="1331"/>
      <c r="Y499" s="1331"/>
      <c r="Z499" s="1331"/>
      <c r="AA499" s="1331"/>
      <c r="AB499" s="1331"/>
      <c r="AC499" s="1331"/>
      <c r="AD499" s="1331"/>
      <c r="AE499" s="1331"/>
      <c r="AF499" s="1331"/>
      <c r="AG499" s="1331"/>
      <c r="AI499" s="15"/>
      <c r="AJ499" s="15"/>
      <c r="AK499" s="15"/>
      <c r="AL499" s="15"/>
      <c r="AM499" s="15"/>
      <c r="AN499" s="15"/>
      <c r="AO499" s="15"/>
      <c r="AP499" s="15"/>
      <c r="AQ499" s="15"/>
    </row>
    <row r="500" spans="1:43" s="537" customFormat="1" ht="19.5" customHeight="1" thickBot="1" x14ac:dyDescent="0.25">
      <c r="A500" s="551"/>
      <c r="D500" s="1262" t="s">
        <v>97</v>
      </c>
      <c r="E500" s="1262"/>
      <c r="F500" s="1262"/>
      <c r="G500" s="1262"/>
      <c r="H500" s="1262"/>
      <c r="I500" s="1262"/>
      <c r="J500" s="1262"/>
      <c r="K500" s="1262"/>
      <c r="L500" s="1262"/>
      <c r="M500" s="1262"/>
      <c r="N500" s="1262"/>
      <c r="O500" s="1262"/>
      <c r="P500" s="1262"/>
      <c r="Q500" s="1262"/>
      <c r="R500" s="1262"/>
      <c r="S500" s="1262"/>
      <c r="T500" s="1243">
        <v>0</v>
      </c>
      <c r="U500" s="1243"/>
      <c r="V500" s="1243"/>
      <c r="W500" s="1243"/>
      <c r="X500" s="1243"/>
      <c r="Y500" s="1243"/>
      <c r="Z500" s="1243"/>
      <c r="AA500" s="1243"/>
      <c r="AB500" s="1243"/>
      <c r="AC500" s="1243"/>
      <c r="AD500" s="1243"/>
      <c r="AE500" s="1243"/>
      <c r="AF500" s="1243"/>
      <c r="AG500" s="1243"/>
      <c r="AI500" s="15"/>
      <c r="AJ500" s="15"/>
      <c r="AK500" s="15"/>
      <c r="AL500" s="15"/>
      <c r="AM500" s="15"/>
      <c r="AN500" s="15"/>
      <c r="AO500" s="15"/>
      <c r="AP500" s="15"/>
      <c r="AQ500" s="15"/>
    </row>
    <row r="501" spans="1:43" s="537" customFormat="1" x14ac:dyDescent="0.2">
      <c r="A501" s="551"/>
      <c r="AI501" s="15"/>
      <c r="AJ501" s="15"/>
      <c r="AK501" s="15"/>
      <c r="AL501" s="15"/>
      <c r="AM501" s="15"/>
      <c r="AN501" s="15"/>
      <c r="AO501" s="15"/>
      <c r="AP501" s="15"/>
      <c r="AQ501" s="15"/>
    </row>
    <row r="502" spans="1:43" s="537" customFormat="1" x14ac:dyDescent="0.2">
      <c r="A502" s="551"/>
      <c r="AI502" s="15"/>
      <c r="AJ502" s="15"/>
      <c r="AK502" s="15"/>
      <c r="AL502" s="15"/>
      <c r="AM502" s="15"/>
      <c r="AN502" s="15"/>
      <c r="AO502" s="15"/>
      <c r="AP502" s="15"/>
      <c r="AQ502" s="15"/>
    </row>
    <row r="503" spans="1:43" s="537" customFormat="1" x14ac:dyDescent="0.2">
      <c r="A503" s="551"/>
      <c r="D503" s="1219" t="s">
        <v>1297</v>
      </c>
      <c r="E503" s="1219"/>
      <c r="F503" s="1219"/>
      <c r="G503" s="1219"/>
      <c r="H503" s="1219"/>
      <c r="I503" s="1219"/>
      <c r="J503" s="1219"/>
      <c r="K503" s="1219"/>
      <c r="L503" s="1219"/>
      <c r="M503" s="1219"/>
      <c r="N503" s="1219"/>
      <c r="O503" s="1219"/>
      <c r="P503" s="1219"/>
      <c r="Q503" s="1219"/>
      <c r="R503" s="1219"/>
      <c r="S503" s="1219"/>
      <c r="T503" s="1219"/>
      <c r="U503" s="1219"/>
      <c r="V503" s="1219"/>
      <c r="W503" s="1219"/>
      <c r="X503" s="1219"/>
      <c r="Y503" s="1219"/>
      <c r="Z503" s="1219"/>
      <c r="AA503" s="1219"/>
      <c r="AB503" s="1219"/>
      <c r="AC503" s="1219"/>
      <c r="AD503" s="1219"/>
      <c r="AE503" s="1219"/>
      <c r="AF503" s="1219"/>
      <c r="AG503" s="1219"/>
      <c r="AI503" s="15"/>
      <c r="AJ503" s="15"/>
      <c r="AK503" s="15"/>
      <c r="AL503" s="15"/>
      <c r="AM503" s="15"/>
      <c r="AN503" s="15"/>
      <c r="AO503" s="15"/>
      <c r="AP503" s="15"/>
      <c r="AQ503" s="15"/>
    </row>
    <row r="504" spans="1:43" s="537" customFormat="1" x14ac:dyDescent="0.2">
      <c r="A504" s="551"/>
      <c r="D504" s="1219"/>
      <c r="E504" s="1219"/>
      <c r="F504" s="1219"/>
      <c r="G504" s="1219"/>
      <c r="H504" s="1219"/>
      <c r="I504" s="1219"/>
      <c r="J504" s="1219"/>
      <c r="K504" s="1219"/>
      <c r="L504" s="1219"/>
      <c r="M504" s="1219"/>
      <c r="N504" s="1219"/>
      <c r="O504" s="1219"/>
      <c r="P504" s="1219"/>
      <c r="Q504" s="1219"/>
      <c r="R504" s="1219"/>
      <c r="S504" s="1219"/>
      <c r="T504" s="1219"/>
      <c r="U504" s="1219"/>
      <c r="V504" s="1219"/>
      <c r="W504" s="1219"/>
      <c r="X504" s="1219"/>
      <c r="Y504" s="1219"/>
      <c r="Z504" s="1219"/>
      <c r="AA504" s="1219"/>
      <c r="AB504" s="1219"/>
      <c r="AC504" s="1219"/>
      <c r="AD504" s="1219"/>
      <c r="AE504" s="1219"/>
      <c r="AF504" s="1219"/>
      <c r="AG504" s="1219"/>
      <c r="AI504" s="15"/>
      <c r="AJ504" s="15"/>
      <c r="AK504" s="15"/>
      <c r="AL504" s="15"/>
      <c r="AM504" s="15"/>
      <c r="AN504" s="15"/>
      <c r="AO504" s="15"/>
      <c r="AP504" s="15"/>
      <c r="AQ504" s="15"/>
    </row>
    <row r="505" spans="1:43" s="537" customFormat="1" ht="15" thickBot="1" x14ac:dyDescent="0.25">
      <c r="A505" s="551"/>
      <c r="AI505" s="15"/>
      <c r="AJ505" s="15"/>
      <c r="AK505" s="15"/>
      <c r="AL505" s="15"/>
      <c r="AM505" s="15"/>
      <c r="AN505" s="15"/>
      <c r="AO505" s="15"/>
      <c r="AP505" s="15"/>
      <c r="AQ505" s="15"/>
    </row>
    <row r="506" spans="1:43" s="537" customFormat="1" ht="19.5" customHeight="1" thickBot="1" x14ac:dyDescent="0.25">
      <c r="A506" s="551">
        <v>13</v>
      </c>
      <c r="D506" s="1168" t="s">
        <v>86</v>
      </c>
      <c r="E506" s="1168"/>
      <c r="F506" s="1168"/>
      <c r="G506" s="1168"/>
      <c r="H506" s="1168"/>
      <c r="I506" s="1168"/>
      <c r="J506" s="1168"/>
      <c r="K506" s="1168"/>
      <c r="L506" s="1168"/>
      <c r="M506" s="1168"/>
      <c r="N506" s="1168"/>
      <c r="O506" s="1168"/>
      <c r="P506" s="1168"/>
      <c r="Q506" s="1168"/>
      <c r="R506" s="1168"/>
      <c r="S506" s="1168"/>
      <c r="T506" s="1168" t="s">
        <v>36</v>
      </c>
      <c r="U506" s="1168"/>
      <c r="V506" s="1168"/>
      <c r="W506" s="1168"/>
      <c r="X506" s="1168"/>
      <c r="Y506" s="1168"/>
      <c r="Z506" s="1168"/>
      <c r="AA506" s="1168"/>
      <c r="AB506" s="1168"/>
      <c r="AC506" s="1168"/>
      <c r="AD506" s="1168"/>
      <c r="AE506" s="1168"/>
      <c r="AF506" s="1168"/>
      <c r="AG506" s="1168"/>
      <c r="AI506" s="15"/>
      <c r="AJ506" s="15"/>
      <c r="AK506" s="15"/>
      <c r="AL506" s="15"/>
      <c r="AM506" s="15"/>
      <c r="AN506" s="15"/>
      <c r="AO506" s="15"/>
      <c r="AP506" s="15"/>
      <c r="AQ506" s="15"/>
    </row>
    <row r="507" spans="1:43" s="537" customFormat="1" ht="19.5" customHeight="1" x14ac:dyDescent="0.2">
      <c r="A507" s="551"/>
      <c r="D507" s="1167" t="s">
        <v>100</v>
      </c>
      <c r="E507" s="1167"/>
      <c r="F507" s="1167"/>
      <c r="G507" s="1167"/>
      <c r="H507" s="1167"/>
      <c r="I507" s="1167"/>
      <c r="J507" s="1167"/>
      <c r="K507" s="1167"/>
      <c r="L507" s="1167"/>
      <c r="M507" s="1167"/>
      <c r="N507" s="1167"/>
      <c r="O507" s="1167"/>
      <c r="P507" s="1167"/>
      <c r="Q507" s="1167"/>
      <c r="R507" s="1167"/>
      <c r="S507" s="1167"/>
      <c r="T507" s="1331">
        <v>0</v>
      </c>
      <c r="U507" s="1331"/>
      <c r="V507" s="1331"/>
      <c r="W507" s="1331"/>
      <c r="X507" s="1331"/>
      <c r="Y507" s="1331"/>
      <c r="Z507" s="1331"/>
      <c r="AA507" s="1331"/>
      <c r="AB507" s="1331"/>
      <c r="AC507" s="1331"/>
      <c r="AD507" s="1331"/>
      <c r="AE507" s="1331"/>
      <c r="AF507" s="1331"/>
      <c r="AG507" s="1331"/>
      <c r="AI507" s="15"/>
      <c r="AJ507" s="15"/>
      <c r="AK507" s="15"/>
      <c r="AL507" s="15"/>
      <c r="AM507" s="15"/>
      <c r="AN507" s="15"/>
      <c r="AO507" s="15"/>
      <c r="AP507" s="15"/>
      <c r="AQ507" s="15"/>
    </row>
    <row r="508" spans="1:43" s="537" customFormat="1" ht="19.5" customHeight="1" thickBot="1" x14ac:dyDescent="0.25">
      <c r="A508" s="551"/>
      <c r="D508" s="1262" t="s">
        <v>101</v>
      </c>
      <c r="E508" s="1262"/>
      <c r="F508" s="1262"/>
      <c r="G508" s="1262"/>
      <c r="H508" s="1262"/>
      <c r="I508" s="1262"/>
      <c r="J508" s="1262"/>
      <c r="K508" s="1262"/>
      <c r="L508" s="1262"/>
      <c r="M508" s="1262"/>
      <c r="N508" s="1262"/>
      <c r="O508" s="1262"/>
      <c r="P508" s="1262"/>
      <c r="Q508" s="1262"/>
      <c r="R508" s="1262"/>
      <c r="S508" s="1262"/>
      <c r="T508" s="1243">
        <v>0</v>
      </c>
      <c r="U508" s="1243"/>
      <c r="V508" s="1243"/>
      <c r="W508" s="1243"/>
      <c r="X508" s="1243"/>
      <c r="Y508" s="1243"/>
      <c r="Z508" s="1243"/>
      <c r="AA508" s="1243"/>
      <c r="AB508" s="1243"/>
      <c r="AC508" s="1243"/>
      <c r="AD508" s="1243"/>
      <c r="AE508" s="1243"/>
      <c r="AF508" s="1243"/>
      <c r="AG508" s="1243"/>
      <c r="AI508" s="15"/>
      <c r="AJ508" s="15"/>
      <c r="AK508" s="15"/>
      <c r="AL508" s="15"/>
      <c r="AM508" s="15"/>
      <c r="AN508" s="15"/>
      <c r="AO508" s="15"/>
      <c r="AP508" s="15"/>
      <c r="AQ508" s="15"/>
    </row>
    <row r="509" spans="1:43" s="537" customFormat="1" x14ac:dyDescent="0.2">
      <c r="A509" s="551"/>
      <c r="AI509" s="15"/>
      <c r="AJ509" s="15"/>
      <c r="AK509" s="15"/>
      <c r="AL509" s="15"/>
      <c r="AM509" s="15"/>
      <c r="AN509" s="15"/>
      <c r="AO509" s="15"/>
      <c r="AP509" s="15"/>
      <c r="AQ509" s="15"/>
    </row>
    <row r="510" spans="1:43" s="537" customFormat="1" x14ac:dyDescent="0.2">
      <c r="A510" s="551"/>
      <c r="AI510" s="15"/>
      <c r="AJ510" s="15"/>
      <c r="AK510" s="15"/>
      <c r="AL510" s="15"/>
      <c r="AM510" s="15"/>
      <c r="AN510" s="15"/>
      <c r="AO510" s="15"/>
      <c r="AP510" s="15"/>
      <c r="AQ510" s="15"/>
    </row>
    <row r="511" spans="1:43" s="537" customFormat="1" x14ac:dyDescent="0.2">
      <c r="A511" s="551"/>
      <c r="D511" s="536" t="s">
        <v>1299</v>
      </c>
      <c r="AI511" s="15"/>
      <c r="AJ511" s="15"/>
      <c r="AK511" s="15"/>
      <c r="AL511" s="15"/>
      <c r="AM511" s="15"/>
      <c r="AN511" s="15"/>
      <c r="AO511" s="15"/>
      <c r="AP511" s="15"/>
      <c r="AQ511" s="15"/>
    </row>
    <row r="512" spans="1:43" s="537" customFormat="1" x14ac:dyDescent="0.2">
      <c r="A512" s="551"/>
      <c r="AI512" s="15"/>
      <c r="AJ512" s="15"/>
      <c r="AK512" s="15"/>
      <c r="AL512" s="15"/>
      <c r="AM512" s="15"/>
      <c r="AN512" s="15"/>
      <c r="AO512" s="15"/>
      <c r="AP512" s="15"/>
      <c r="AQ512" s="15"/>
    </row>
    <row r="513" spans="1:43" s="537" customFormat="1" x14ac:dyDescent="0.2">
      <c r="A513" s="551"/>
      <c r="D513" s="1144" t="s">
        <v>1300</v>
      </c>
      <c r="E513" s="1144"/>
      <c r="F513" s="1144"/>
      <c r="G513" s="1144"/>
      <c r="H513" s="1144"/>
      <c r="I513" s="1144"/>
      <c r="J513" s="1144"/>
      <c r="K513" s="1144"/>
      <c r="L513" s="1144"/>
      <c r="M513" s="1144"/>
      <c r="N513" s="1144"/>
      <c r="O513" s="1144"/>
      <c r="P513" s="1144"/>
      <c r="Q513" s="1144"/>
      <c r="R513" s="1144"/>
      <c r="S513" s="1144"/>
      <c r="T513" s="1144"/>
      <c r="U513" s="1144"/>
      <c r="V513" s="1144"/>
      <c r="W513" s="1144"/>
      <c r="X513" s="1144"/>
      <c r="Y513" s="1144"/>
      <c r="Z513" s="1144"/>
      <c r="AA513" s="1144"/>
      <c r="AB513" s="1144"/>
      <c r="AC513" s="1144"/>
      <c r="AD513" s="1144"/>
      <c r="AE513" s="1144"/>
      <c r="AF513" s="1144"/>
      <c r="AG513" s="1144"/>
      <c r="AI513" s="15"/>
      <c r="AJ513" s="15"/>
      <c r="AK513" s="15"/>
      <c r="AL513" s="15"/>
      <c r="AM513" s="15"/>
      <c r="AN513" s="15"/>
      <c r="AO513" s="15"/>
      <c r="AP513" s="15"/>
      <c r="AQ513" s="15"/>
    </row>
    <row r="514" spans="1:43" s="537" customFormat="1" x14ac:dyDescent="0.2">
      <c r="A514" s="551"/>
      <c r="D514" s="1005"/>
      <c r="E514" s="1005"/>
      <c r="F514" s="1005"/>
      <c r="G514" s="1005"/>
      <c r="H514" s="1005"/>
      <c r="I514" s="1005"/>
      <c r="J514" s="1005"/>
      <c r="K514" s="1005"/>
      <c r="L514" s="1005"/>
      <c r="M514" s="1005"/>
      <c r="N514" s="1005"/>
      <c r="O514" s="1005"/>
      <c r="P514" s="1005"/>
      <c r="Q514" s="1005"/>
      <c r="R514" s="1005"/>
      <c r="S514" s="1005"/>
      <c r="T514" s="1005"/>
      <c r="U514" s="1005"/>
      <c r="V514" s="1005"/>
      <c r="W514" s="1005"/>
      <c r="X514" s="1005"/>
      <c r="Y514" s="1005"/>
      <c r="Z514" s="1005"/>
      <c r="AA514" s="1005"/>
      <c r="AB514" s="1005"/>
      <c r="AC514" s="1005"/>
      <c r="AD514" s="1005"/>
      <c r="AE514" s="1005"/>
      <c r="AF514" s="1005"/>
      <c r="AG514" s="1005"/>
      <c r="AI514" s="15"/>
      <c r="AJ514" s="15"/>
      <c r="AK514" s="15"/>
      <c r="AL514" s="15"/>
      <c r="AM514" s="15"/>
      <c r="AN514" s="15"/>
      <c r="AO514" s="15"/>
      <c r="AP514" s="15"/>
      <c r="AQ514" s="15"/>
    </row>
    <row r="515" spans="1:43" s="537" customFormat="1" x14ac:dyDescent="0.2">
      <c r="A515" s="551"/>
      <c r="D515" s="1004" t="s">
        <v>1994</v>
      </c>
      <c r="E515" s="1005"/>
      <c r="F515" s="1005"/>
      <c r="G515" s="1005"/>
      <c r="H515" s="1005"/>
      <c r="I515" s="1005"/>
      <c r="J515" s="1005"/>
      <c r="K515" s="1005"/>
      <c r="L515" s="1005"/>
      <c r="M515" s="1005"/>
      <c r="N515" s="1005"/>
      <c r="O515" s="1005"/>
      <c r="P515" s="1005"/>
      <c r="Q515" s="1005"/>
      <c r="R515" s="1005"/>
      <c r="S515" s="1005"/>
      <c r="T515" s="1005"/>
      <c r="U515" s="1005"/>
      <c r="V515" s="1005"/>
      <c r="W515" s="1005"/>
      <c r="X515" s="1005"/>
      <c r="Y515" s="1005"/>
      <c r="Z515" s="1005"/>
      <c r="AA515" s="1005"/>
      <c r="AB515" s="1005"/>
      <c r="AC515" s="1005"/>
      <c r="AD515" s="1005"/>
      <c r="AE515" s="1005"/>
      <c r="AF515" s="1005"/>
      <c r="AG515" s="1005"/>
      <c r="AI515" s="15"/>
      <c r="AJ515" s="15"/>
      <c r="AK515" s="15"/>
      <c r="AL515" s="15"/>
      <c r="AM515" s="15"/>
      <c r="AN515" s="15"/>
      <c r="AO515" s="15"/>
      <c r="AP515" s="15"/>
      <c r="AQ515" s="15"/>
    </row>
    <row r="516" spans="1:43" s="537" customFormat="1" x14ac:dyDescent="0.2">
      <c r="A516" s="551"/>
      <c r="AI516" s="15"/>
      <c r="AJ516" s="15"/>
      <c r="AK516" s="15"/>
      <c r="AL516" s="15"/>
      <c r="AM516" s="15"/>
      <c r="AN516" s="15"/>
      <c r="AO516" s="15"/>
      <c r="AP516" s="15"/>
      <c r="AQ516" s="15"/>
    </row>
    <row r="517" spans="1:43" s="537" customFormat="1" x14ac:dyDescent="0.2">
      <c r="A517" s="551"/>
      <c r="D517" s="536" t="s">
        <v>1305</v>
      </c>
      <c r="AI517" s="15"/>
      <c r="AJ517" s="15"/>
      <c r="AK517" s="15"/>
      <c r="AL517" s="15"/>
      <c r="AM517" s="15"/>
      <c r="AN517" s="15"/>
      <c r="AO517" s="15"/>
      <c r="AP517" s="15"/>
      <c r="AQ517" s="15"/>
    </row>
    <row r="518" spans="1:43" s="537" customFormat="1" x14ac:dyDescent="0.2">
      <c r="A518" s="551"/>
      <c r="AI518" s="15"/>
      <c r="AJ518" s="15"/>
      <c r="AK518" s="15"/>
      <c r="AL518" s="15"/>
      <c r="AM518" s="15"/>
      <c r="AN518" s="15"/>
      <c r="AO518" s="15"/>
      <c r="AP518" s="15"/>
      <c r="AQ518" s="15"/>
    </row>
    <row r="519" spans="1:43" s="537" customFormat="1" x14ac:dyDescent="0.2">
      <c r="A519" s="551"/>
      <c r="D519" s="1391" t="s">
        <v>1302</v>
      </c>
      <c r="E519" s="1391"/>
      <c r="F519" s="1391"/>
      <c r="G519" s="1391"/>
      <c r="H519" s="1391"/>
      <c r="I519" s="1391"/>
      <c r="J519" s="1391"/>
      <c r="K519" s="1391"/>
      <c r="L519" s="1391"/>
      <c r="M519" s="1391"/>
      <c r="N519" s="1391"/>
      <c r="O519" s="1391"/>
      <c r="P519" s="1391"/>
      <c r="Q519" s="1391"/>
      <c r="R519" s="1391"/>
      <c r="S519" s="1391"/>
      <c r="T519" s="1391"/>
      <c r="U519" s="1391"/>
      <c r="V519" s="1391"/>
      <c r="W519" s="1391"/>
      <c r="X519" s="1391"/>
      <c r="Y519" s="1391"/>
      <c r="Z519" s="1391"/>
      <c r="AA519" s="1391"/>
      <c r="AB519" s="1391"/>
      <c r="AC519" s="1391"/>
      <c r="AD519" s="1391"/>
      <c r="AE519" s="1391"/>
      <c r="AF519" s="1391"/>
      <c r="AG519" s="1391"/>
      <c r="AI519" s="15"/>
      <c r="AJ519" s="15"/>
      <c r="AK519" s="15"/>
      <c r="AL519" s="15"/>
      <c r="AM519" s="15"/>
      <c r="AN519" s="15"/>
      <c r="AO519" s="15"/>
      <c r="AP519" s="15"/>
      <c r="AQ519" s="15"/>
    </row>
    <row r="520" spans="1:43" s="537" customFormat="1" ht="15" thickBot="1" x14ac:dyDescent="0.25">
      <c r="A520" s="551"/>
      <c r="AI520" s="15"/>
      <c r="AJ520" s="15"/>
      <c r="AK520" s="15"/>
      <c r="AL520" s="15"/>
      <c r="AM520" s="15"/>
      <c r="AN520" s="15"/>
      <c r="AO520" s="15"/>
      <c r="AP520" s="15"/>
      <c r="AQ520" s="15"/>
    </row>
    <row r="521" spans="1:43" s="537" customFormat="1" ht="15" thickBot="1" x14ac:dyDescent="0.25">
      <c r="A521" s="551"/>
      <c r="D521" s="1168" t="s">
        <v>122</v>
      </c>
      <c r="E521" s="1168"/>
      <c r="F521" s="1168"/>
      <c r="G521" s="1168"/>
      <c r="H521" s="1168"/>
      <c r="I521" s="1168" t="s">
        <v>2</v>
      </c>
      <c r="J521" s="1168"/>
      <c r="K521" s="1168"/>
      <c r="L521" s="1168"/>
      <c r="M521" s="1168"/>
      <c r="N521" s="1168"/>
      <c r="O521" s="1168"/>
      <c r="P521" s="1168"/>
      <c r="Q521" s="1168"/>
      <c r="R521" s="1168"/>
      <c r="S521" s="1168"/>
      <c r="T521" s="1168"/>
      <c r="U521" s="1168"/>
      <c r="V521" s="1168"/>
      <c r="W521" s="1168"/>
      <c r="X521" s="1168"/>
      <c r="Y521" s="1168"/>
      <c r="Z521" s="1168"/>
      <c r="AA521" s="1168"/>
      <c r="AB521" s="1168"/>
      <c r="AC521" s="1168"/>
      <c r="AD521" s="1168"/>
      <c r="AE521" s="1168"/>
      <c r="AF521" s="1168"/>
      <c r="AG521" s="1168"/>
      <c r="AI521" s="15"/>
      <c r="AJ521" s="15"/>
      <c r="AK521" s="15"/>
      <c r="AL521" s="15"/>
      <c r="AM521" s="15"/>
      <c r="AN521" s="15"/>
      <c r="AO521" s="15"/>
      <c r="AP521" s="15"/>
      <c r="AQ521" s="15"/>
    </row>
    <row r="522" spans="1:43" s="537" customFormat="1" ht="48" customHeight="1" thickTop="1" thickBot="1" x14ac:dyDescent="0.25">
      <c r="A522" s="551">
        <v>15</v>
      </c>
      <c r="D522" s="1168"/>
      <c r="E522" s="1168"/>
      <c r="F522" s="1168"/>
      <c r="G522" s="1168"/>
      <c r="H522" s="1168"/>
      <c r="I522" s="1212" t="s">
        <v>87</v>
      </c>
      <c r="J522" s="1212"/>
      <c r="K522" s="1212"/>
      <c r="L522" s="1212"/>
      <c r="M522" s="1212"/>
      <c r="N522" s="1212" t="s">
        <v>419</v>
      </c>
      <c r="O522" s="1212"/>
      <c r="P522" s="1212"/>
      <c r="Q522" s="1212"/>
      <c r="R522" s="1212"/>
      <c r="S522" s="1212" t="s">
        <v>423</v>
      </c>
      <c r="T522" s="1212"/>
      <c r="U522" s="1212"/>
      <c r="V522" s="1212"/>
      <c r="W522" s="1212"/>
      <c r="X522" s="1212" t="s">
        <v>421</v>
      </c>
      <c r="Y522" s="1212"/>
      <c r="Z522" s="1212"/>
      <c r="AA522" s="1212"/>
      <c r="AB522" s="1212"/>
      <c r="AC522" s="1212" t="s">
        <v>89</v>
      </c>
      <c r="AD522" s="1212"/>
      <c r="AE522" s="1212"/>
      <c r="AF522" s="1212"/>
      <c r="AG522" s="1212"/>
      <c r="AI522" s="545" t="s">
        <v>123</v>
      </c>
      <c r="AJ522" s="548" t="s">
        <v>419</v>
      </c>
      <c r="AK522" s="545" t="s">
        <v>423</v>
      </c>
      <c r="AL522" s="548" t="s">
        <v>421</v>
      </c>
      <c r="AM522" s="545" t="s">
        <v>89</v>
      </c>
      <c r="AN522" s="15"/>
      <c r="AO522" s="545" t="s">
        <v>89</v>
      </c>
      <c r="AP522" s="15"/>
      <c r="AQ522" s="15"/>
    </row>
    <row r="523" spans="1:43" s="537" customFormat="1" ht="37.5" customHeight="1" x14ac:dyDescent="0.2">
      <c r="A523" s="551"/>
      <c r="D523" s="1282" t="s">
        <v>125</v>
      </c>
      <c r="E523" s="1283"/>
      <c r="F523" s="1283"/>
      <c r="G523" s="1283"/>
      <c r="H523" s="1284"/>
      <c r="I523" s="1392">
        <v>32673</v>
      </c>
      <c r="J523" s="1393"/>
      <c r="K523" s="1393"/>
      <c r="L523" s="1393"/>
      <c r="M523" s="1393"/>
      <c r="N523" s="1393">
        <v>0</v>
      </c>
      <c r="O523" s="1393"/>
      <c r="P523" s="1393"/>
      <c r="Q523" s="1393"/>
      <c r="R523" s="1393"/>
      <c r="S523" s="1393">
        <v>0</v>
      </c>
      <c r="T523" s="1393"/>
      <c r="U523" s="1393"/>
      <c r="V523" s="1393"/>
      <c r="W523" s="1393"/>
      <c r="X523" s="1393">
        <v>0</v>
      </c>
      <c r="Y523" s="1393"/>
      <c r="Z523" s="1393"/>
      <c r="AA523" s="1393"/>
      <c r="AB523" s="1393"/>
      <c r="AC523" s="1394">
        <v>32673</v>
      </c>
      <c r="AD523" s="1394"/>
      <c r="AE523" s="1394"/>
      <c r="AF523" s="1394"/>
      <c r="AG523" s="1395"/>
      <c r="AI523" s="567"/>
      <c r="AJ523" s="568"/>
      <c r="AK523" s="568"/>
      <c r="AL523" s="568"/>
      <c r="AM523" s="569">
        <v>0</v>
      </c>
      <c r="AN523" s="15"/>
      <c r="AO523" s="575">
        <v>32673</v>
      </c>
      <c r="AP523" s="15"/>
      <c r="AQ523" s="15"/>
    </row>
    <row r="524" spans="1:43" s="537" customFormat="1" ht="45.75" customHeight="1" x14ac:dyDescent="0.2">
      <c r="A524" s="551"/>
      <c r="D524" s="1153" t="s">
        <v>1678</v>
      </c>
      <c r="E524" s="1154"/>
      <c r="F524" s="1154"/>
      <c r="G524" s="1154"/>
      <c r="H524" s="1155"/>
      <c r="I524" s="1237">
        <v>0</v>
      </c>
      <c r="J524" s="1238"/>
      <c r="K524" s="1238"/>
      <c r="L524" s="1238"/>
      <c r="M524" s="1238"/>
      <c r="N524" s="1238">
        <v>0</v>
      </c>
      <c r="O524" s="1238"/>
      <c r="P524" s="1238"/>
      <c r="Q524" s="1238"/>
      <c r="R524" s="1238"/>
      <c r="S524" s="1238">
        <v>0</v>
      </c>
      <c r="T524" s="1238"/>
      <c r="U524" s="1238"/>
      <c r="V524" s="1238"/>
      <c r="W524" s="1238"/>
      <c r="X524" s="1238">
        <v>0</v>
      </c>
      <c r="Y524" s="1238"/>
      <c r="Z524" s="1238"/>
      <c r="AA524" s="1238"/>
      <c r="AB524" s="1238"/>
      <c r="AC524" s="1389">
        <v>0</v>
      </c>
      <c r="AD524" s="1389"/>
      <c r="AE524" s="1389"/>
      <c r="AF524" s="1389"/>
      <c r="AG524" s="1390"/>
      <c r="AI524" s="561"/>
      <c r="AJ524" s="562"/>
      <c r="AK524" s="562"/>
      <c r="AL524" s="562"/>
      <c r="AM524" s="563">
        <v>0</v>
      </c>
      <c r="AN524" s="15"/>
      <c r="AO524" s="570">
        <v>0</v>
      </c>
      <c r="AP524" s="15"/>
      <c r="AQ524" s="15"/>
    </row>
    <row r="525" spans="1:43" s="537" customFormat="1" ht="37.5" customHeight="1" x14ac:dyDescent="0.2">
      <c r="A525" s="551"/>
      <c r="D525" s="1153" t="s">
        <v>1679</v>
      </c>
      <c r="E525" s="1154"/>
      <c r="F525" s="1154"/>
      <c r="G525" s="1154"/>
      <c r="H525" s="1155"/>
      <c r="I525" s="1237">
        <v>0</v>
      </c>
      <c r="J525" s="1238"/>
      <c r="K525" s="1238"/>
      <c r="L525" s="1238"/>
      <c r="M525" s="1238"/>
      <c r="N525" s="1238">
        <v>0</v>
      </c>
      <c r="O525" s="1238"/>
      <c r="P525" s="1238"/>
      <c r="Q525" s="1238"/>
      <c r="R525" s="1238"/>
      <c r="S525" s="1238">
        <v>0</v>
      </c>
      <c r="T525" s="1238"/>
      <c r="U525" s="1238"/>
      <c r="V525" s="1238"/>
      <c r="W525" s="1238"/>
      <c r="X525" s="1238">
        <v>0</v>
      </c>
      <c r="Y525" s="1238"/>
      <c r="Z525" s="1238"/>
      <c r="AA525" s="1238"/>
      <c r="AB525" s="1238"/>
      <c r="AC525" s="1389">
        <v>0</v>
      </c>
      <c r="AD525" s="1389"/>
      <c r="AE525" s="1389"/>
      <c r="AF525" s="1389"/>
      <c r="AG525" s="1390"/>
      <c r="AI525" s="561"/>
      <c r="AJ525" s="562"/>
      <c r="AK525" s="562"/>
      <c r="AL525" s="562"/>
      <c r="AM525" s="563">
        <v>0</v>
      </c>
      <c r="AN525" s="15"/>
      <c r="AO525" s="570">
        <v>0</v>
      </c>
      <c r="AP525" s="15"/>
      <c r="AQ525" s="15"/>
    </row>
    <row r="526" spans="1:43" s="537" customFormat="1" ht="37.5" customHeight="1" x14ac:dyDescent="0.2">
      <c r="A526" s="551"/>
      <c r="D526" s="1153" t="s">
        <v>127</v>
      </c>
      <c r="E526" s="1154"/>
      <c r="F526" s="1154"/>
      <c r="G526" s="1154"/>
      <c r="H526" s="1155"/>
      <c r="I526" s="1237">
        <v>0</v>
      </c>
      <c r="J526" s="1238"/>
      <c r="K526" s="1238"/>
      <c r="L526" s="1238"/>
      <c r="M526" s="1238"/>
      <c r="N526" s="1238">
        <v>0</v>
      </c>
      <c r="O526" s="1238"/>
      <c r="P526" s="1238"/>
      <c r="Q526" s="1238"/>
      <c r="R526" s="1238"/>
      <c r="S526" s="1238">
        <v>0</v>
      </c>
      <c r="T526" s="1238"/>
      <c r="U526" s="1238"/>
      <c r="V526" s="1238"/>
      <c r="W526" s="1238"/>
      <c r="X526" s="1238">
        <v>0</v>
      </c>
      <c r="Y526" s="1238"/>
      <c r="Z526" s="1238"/>
      <c r="AA526" s="1238"/>
      <c r="AB526" s="1238"/>
      <c r="AC526" s="1389">
        <v>0</v>
      </c>
      <c r="AD526" s="1389"/>
      <c r="AE526" s="1389"/>
      <c r="AF526" s="1389"/>
      <c r="AG526" s="1390"/>
      <c r="AI526" s="561"/>
      <c r="AJ526" s="562"/>
      <c r="AK526" s="562"/>
      <c r="AL526" s="562"/>
      <c r="AM526" s="563">
        <v>0</v>
      </c>
      <c r="AN526" s="15"/>
      <c r="AO526" s="570">
        <v>0</v>
      </c>
      <c r="AP526" s="15"/>
      <c r="AQ526" s="15"/>
    </row>
    <row r="527" spans="1:43" s="537" customFormat="1" ht="37.5" customHeight="1" x14ac:dyDescent="0.2">
      <c r="A527" s="551"/>
      <c r="D527" s="1153" t="s">
        <v>128</v>
      </c>
      <c r="E527" s="1154"/>
      <c r="F527" s="1154"/>
      <c r="G527" s="1154"/>
      <c r="H527" s="1155"/>
      <c r="I527" s="1237">
        <v>0</v>
      </c>
      <c r="J527" s="1238"/>
      <c r="K527" s="1238"/>
      <c r="L527" s="1238"/>
      <c r="M527" s="1238"/>
      <c r="N527" s="1238">
        <v>0</v>
      </c>
      <c r="O527" s="1238"/>
      <c r="P527" s="1238"/>
      <c r="Q527" s="1238"/>
      <c r="R527" s="1238"/>
      <c r="S527" s="1238">
        <v>0</v>
      </c>
      <c r="T527" s="1238"/>
      <c r="U527" s="1238"/>
      <c r="V527" s="1238"/>
      <c r="W527" s="1238"/>
      <c r="X527" s="1238">
        <v>0</v>
      </c>
      <c r="Y527" s="1238"/>
      <c r="Z527" s="1238"/>
      <c r="AA527" s="1238"/>
      <c r="AB527" s="1238"/>
      <c r="AC527" s="1389">
        <v>0</v>
      </c>
      <c r="AD527" s="1389"/>
      <c r="AE527" s="1389"/>
      <c r="AF527" s="1389"/>
      <c r="AG527" s="1390"/>
      <c r="AI527" s="561"/>
      <c r="AJ527" s="562"/>
      <c r="AK527" s="562"/>
      <c r="AL527" s="562"/>
      <c r="AM527" s="563">
        <v>0</v>
      </c>
      <c r="AN527" s="15"/>
      <c r="AO527" s="570">
        <v>0</v>
      </c>
      <c r="AP527" s="15"/>
      <c r="AQ527" s="15"/>
    </row>
    <row r="528" spans="1:43" s="537" customFormat="1" ht="27.75" customHeight="1" thickBot="1" x14ac:dyDescent="0.25">
      <c r="A528" s="551"/>
      <c r="D528" s="1173" t="s">
        <v>129</v>
      </c>
      <c r="E528" s="1173"/>
      <c r="F528" s="1173"/>
      <c r="G528" s="1173"/>
      <c r="H528" s="1173"/>
      <c r="I528" s="1386">
        <v>32673</v>
      </c>
      <c r="J528" s="1387"/>
      <c r="K528" s="1387"/>
      <c r="L528" s="1387"/>
      <c r="M528" s="1387"/>
      <c r="N528" s="1387">
        <v>0</v>
      </c>
      <c r="O528" s="1387"/>
      <c r="P528" s="1387"/>
      <c r="Q528" s="1387"/>
      <c r="R528" s="1387"/>
      <c r="S528" s="1387">
        <v>0</v>
      </c>
      <c r="T528" s="1387"/>
      <c r="U528" s="1387"/>
      <c r="V528" s="1387"/>
      <c r="W528" s="1387"/>
      <c r="X528" s="1387">
        <v>0</v>
      </c>
      <c r="Y528" s="1387"/>
      <c r="Z528" s="1387"/>
      <c r="AA528" s="1387"/>
      <c r="AB528" s="1387"/>
      <c r="AC528" s="1387">
        <v>32673</v>
      </c>
      <c r="AD528" s="1387"/>
      <c r="AE528" s="1387"/>
      <c r="AF528" s="1387"/>
      <c r="AG528" s="1388"/>
      <c r="AI528" s="564">
        <v>0</v>
      </c>
      <c r="AJ528" s="565">
        <v>0</v>
      </c>
      <c r="AK528" s="565">
        <v>0</v>
      </c>
      <c r="AL528" s="565">
        <v>0</v>
      </c>
      <c r="AM528" s="566">
        <v>0</v>
      </c>
      <c r="AN528" s="15"/>
      <c r="AO528" s="572">
        <v>32673</v>
      </c>
      <c r="AP528" s="15"/>
      <c r="AQ528" s="15"/>
    </row>
    <row r="529" spans="1:43" s="537" customFormat="1" x14ac:dyDescent="0.2">
      <c r="A529" s="551"/>
      <c r="AI529" s="15"/>
      <c r="AJ529" s="15"/>
      <c r="AK529" s="15"/>
      <c r="AL529" s="15"/>
      <c r="AM529" s="15"/>
      <c r="AN529" s="15"/>
      <c r="AO529" s="15"/>
      <c r="AP529" s="15"/>
      <c r="AQ529" s="15"/>
    </row>
    <row r="530" spans="1:43" s="537" customFormat="1" x14ac:dyDescent="0.2">
      <c r="A530" s="551"/>
      <c r="D530" s="1328" t="s">
        <v>1303</v>
      </c>
      <c r="E530" s="1328"/>
      <c r="F530" s="1328"/>
      <c r="G530" s="1328"/>
      <c r="H530" s="1328"/>
      <c r="I530" s="1328"/>
      <c r="J530" s="1328"/>
      <c r="K530" s="1328"/>
      <c r="L530" s="1328"/>
      <c r="M530" s="1328"/>
      <c r="N530" s="1328"/>
      <c r="O530" s="1328"/>
      <c r="P530" s="1328"/>
      <c r="Q530" s="1328"/>
      <c r="R530" s="1328"/>
      <c r="S530" s="1328"/>
      <c r="T530" s="1328"/>
      <c r="U530" s="1328"/>
      <c r="V530" s="1328"/>
      <c r="W530" s="1328"/>
      <c r="X530" s="1328"/>
      <c r="Y530" s="1328"/>
      <c r="Z530" s="1328"/>
      <c r="AA530" s="1328"/>
      <c r="AB530" s="1328"/>
      <c r="AC530" s="1328"/>
      <c r="AD530" s="1328"/>
      <c r="AE530" s="1328"/>
      <c r="AF530" s="1328"/>
      <c r="AG530" s="1328"/>
      <c r="AI530" s="15"/>
      <c r="AJ530" s="15"/>
      <c r="AK530" s="15"/>
      <c r="AL530" s="15"/>
      <c r="AM530" s="15"/>
      <c r="AN530" s="15"/>
      <c r="AO530" s="15"/>
      <c r="AP530" s="15"/>
      <c r="AQ530" s="15"/>
    </row>
    <row r="531" spans="1:43" s="537" customFormat="1" ht="15" thickBot="1" x14ac:dyDescent="0.25">
      <c r="A531" s="551"/>
      <c r="AI531" s="15"/>
      <c r="AJ531" s="15"/>
      <c r="AK531" s="15"/>
      <c r="AL531" s="15"/>
      <c r="AM531" s="15"/>
      <c r="AN531" s="15"/>
      <c r="AO531" s="15"/>
      <c r="AP531" s="15"/>
      <c r="AQ531" s="15"/>
    </row>
    <row r="532" spans="1:43" s="537" customFormat="1" ht="27.75" customHeight="1" thickTop="1" thickBot="1" x14ac:dyDescent="0.25">
      <c r="A532" s="551">
        <v>16</v>
      </c>
      <c r="D532" s="1168" t="s">
        <v>131</v>
      </c>
      <c r="E532" s="1168"/>
      <c r="F532" s="1168"/>
      <c r="G532" s="1168"/>
      <c r="H532" s="1168"/>
      <c r="I532" s="1168"/>
      <c r="J532" s="1168"/>
      <c r="K532" s="1168"/>
      <c r="L532" s="1168"/>
      <c r="M532" s="1168" t="s">
        <v>132</v>
      </c>
      <c r="N532" s="1168"/>
      <c r="O532" s="1168"/>
      <c r="P532" s="1168"/>
      <c r="Q532" s="1168"/>
      <c r="R532" s="1168"/>
      <c r="S532" s="1168"/>
      <c r="T532" s="1168" t="s">
        <v>133</v>
      </c>
      <c r="U532" s="1168"/>
      <c r="V532" s="1168"/>
      <c r="W532" s="1168"/>
      <c r="X532" s="1168"/>
      <c r="Y532" s="1168"/>
      <c r="Z532" s="1168"/>
      <c r="AA532" s="1168" t="s">
        <v>129</v>
      </c>
      <c r="AB532" s="1168"/>
      <c r="AC532" s="1168"/>
      <c r="AD532" s="1168"/>
      <c r="AE532" s="1168"/>
      <c r="AF532" s="1168"/>
      <c r="AG532" s="1168"/>
      <c r="AI532" s="15"/>
      <c r="AJ532" s="15"/>
      <c r="AK532" s="545" t="s">
        <v>132</v>
      </c>
      <c r="AL532" s="548" t="s">
        <v>133</v>
      </c>
      <c r="AM532" s="548" t="s">
        <v>129</v>
      </c>
      <c r="AN532" s="15"/>
      <c r="AO532" s="545" t="s">
        <v>129</v>
      </c>
      <c r="AP532" s="15"/>
      <c r="AQ532" s="15"/>
    </row>
    <row r="533" spans="1:43" s="537" customFormat="1" ht="27.75" customHeight="1" thickBot="1" x14ac:dyDescent="0.25">
      <c r="A533" s="551"/>
      <c r="D533" s="1354" t="s">
        <v>134</v>
      </c>
      <c r="E533" s="1354"/>
      <c r="F533" s="1354"/>
      <c r="G533" s="1354"/>
      <c r="H533" s="1354"/>
      <c r="I533" s="1354"/>
      <c r="J533" s="1354"/>
      <c r="K533" s="1354"/>
      <c r="L533" s="1354"/>
      <c r="M533" s="1354"/>
      <c r="N533" s="1354"/>
      <c r="O533" s="1354"/>
      <c r="P533" s="1354"/>
      <c r="Q533" s="1354"/>
      <c r="R533" s="1354"/>
      <c r="S533" s="1354"/>
      <c r="T533" s="1354"/>
      <c r="U533" s="1354"/>
      <c r="V533" s="1354"/>
      <c r="W533" s="1354"/>
      <c r="X533" s="1354"/>
      <c r="Y533" s="1354"/>
      <c r="Z533" s="1354"/>
      <c r="AA533" s="1354"/>
      <c r="AB533" s="1354"/>
      <c r="AC533" s="1354"/>
      <c r="AD533" s="1354"/>
      <c r="AE533" s="1354"/>
      <c r="AF533" s="1354"/>
      <c r="AG533" s="1354"/>
      <c r="AI533" s="15"/>
      <c r="AJ533" s="15"/>
      <c r="AK533" s="567"/>
      <c r="AL533" s="568"/>
      <c r="AM533" s="573"/>
      <c r="AN533" s="15"/>
      <c r="AO533" s="575"/>
      <c r="AP533" s="15"/>
      <c r="AQ533" s="15"/>
    </row>
    <row r="534" spans="1:43" s="537" customFormat="1" ht="27.75" customHeight="1" x14ac:dyDescent="0.2">
      <c r="A534" s="551"/>
      <c r="D534" s="1269" t="s">
        <v>135</v>
      </c>
      <c r="E534" s="1269"/>
      <c r="F534" s="1269"/>
      <c r="G534" s="1269"/>
      <c r="H534" s="1269"/>
      <c r="I534" s="1269"/>
      <c r="J534" s="1269"/>
      <c r="K534" s="1269"/>
      <c r="L534" s="1269"/>
      <c r="M534" s="1236">
        <v>0</v>
      </c>
      <c r="N534" s="1236"/>
      <c r="O534" s="1236"/>
      <c r="P534" s="1236"/>
      <c r="Q534" s="1236"/>
      <c r="R534" s="1236"/>
      <c r="S534" s="1236"/>
      <c r="T534" s="1383">
        <v>0</v>
      </c>
      <c r="U534" s="1384"/>
      <c r="V534" s="1384"/>
      <c r="W534" s="1384"/>
      <c r="X534" s="1384"/>
      <c r="Y534" s="1384"/>
      <c r="Z534" s="1385"/>
      <c r="AA534" s="1203">
        <v>0</v>
      </c>
      <c r="AB534" s="1203"/>
      <c r="AC534" s="1203"/>
      <c r="AD534" s="1203"/>
      <c r="AE534" s="1203"/>
      <c r="AF534" s="1203"/>
      <c r="AG534" s="1203"/>
      <c r="AI534" s="15"/>
      <c r="AJ534" s="15"/>
      <c r="AK534" s="561"/>
      <c r="AL534" s="562"/>
      <c r="AM534" s="563">
        <v>0</v>
      </c>
      <c r="AN534" s="15"/>
      <c r="AO534" s="570">
        <v>0</v>
      </c>
      <c r="AP534" s="15"/>
      <c r="AQ534" s="15"/>
    </row>
    <row r="535" spans="1:43" s="537" customFormat="1" ht="27.75" customHeight="1" x14ac:dyDescent="0.2">
      <c r="A535" s="551"/>
      <c r="D535" s="1147" t="s">
        <v>1680</v>
      </c>
      <c r="E535" s="1147"/>
      <c r="F535" s="1147"/>
      <c r="G535" s="1147"/>
      <c r="H535" s="1147"/>
      <c r="I535" s="1147"/>
      <c r="J535" s="1147"/>
      <c r="K535" s="1147"/>
      <c r="L535" s="1147"/>
      <c r="M535" s="1148">
        <v>0</v>
      </c>
      <c r="N535" s="1148"/>
      <c r="O535" s="1148"/>
      <c r="P535" s="1148"/>
      <c r="Q535" s="1148"/>
      <c r="R535" s="1148"/>
      <c r="S535" s="1148"/>
      <c r="T535" s="1148">
        <v>0</v>
      </c>
      <c r="U535" s="1148"/>
      <c r="V535" s="1148"/>
      <c r="W535" s="1148"/>
      <c r="X535" s="1148"/>
      <c r="Y535" s="1148"/>
      <c r="Z535" s="1148"/>
      <c r="AA535" s="1149">
        <v>0</v>
      </c>
      <c r="AB535" s="1149"/>
      <c r="AC535" s="1149"/>
      <c r="AD535" s="1149"/>
      <c r="AE535" s="1149"/>
      <c r="AF535" s="1149"/>
      <c r="AG535" s="1149"/>
      <c r="AI535" s="15"/>
      <c r="AJ535" s="15"/>
      <c r="AK535" s="561"/>
      <c r="AL535" s="562"/>
      <c r="AM535" s="563">
        <v>0</v>
      </c>
      <c r="AN535" s="15"/>
      <c r="AO535" s="570">
        <v>0</v>
      </c>
      <c r="AP535" s="15"/>
      <c r="AQ535" s="15"/>
    </row>
    <row r="536" spans="1:43" s="537" customFormat="1" ht="27.75" customHeight="1" x14ac:dyDescent="0.2">
      <c r="A536" s="551"/>
      <c r="D536" s="1147" t="s">
        <v>136</v>
      </c>
      <c r="E536" s="1147"/>
      <c r="F536" s="1147"/>
      <c r="G536" s="1147"/>
      <c r="H536" s="1147"/>
      <c r="I536" s="1147"/>
      <c r="J536" s="1147"/>
      <c r="K536" s="1147"/>
      <c r="L536" s="1147"/>
      <c r="M536" s="1148">
        <v>0</v>
      </c>
      <c r="N536" s="1148"/>
      <c r="O536" s="1148"/>
      <c r="P536" s="1148"/>
      <c r="Q536" s="1148"/>
      <c r="R536" s="1148"/>
      <c r="S536" s="1148"/>
      <c r="T536" s="1148">
        <v>0</v>
      </c>
      <c r="U536" s="1148"/>
      <c r="V536" s="1148"/>
      <c r="W536" s="1148"/>
      <c r="X536" s="1148"/>
      <c r="Y536" s="1148"/>
      <c r="Z536" s="1148"/>
      <c r="AA536" s="1149">
        <v>0</v>
      </c>
      <c r="AB536" s="1149"/>
      <c r="AC536" s="1149"/>
      <c r="AD536" s="1149"/>
      <c r="AE536" s="1149"/>
      <c r="AF536" s="1149"/>
      <c r="AG536" s="1149"/>
      <c r="AI536" s="15"/>
      <c r="AJ536" s="15"/>
      <c r="AK536" s="561"/>
      <c r="AL536" s="562"/>
      <c r="AM536" s="563">
        <v>0</v>
      </c>
      <c r="AN536" s="15"/>
      <c r="AO536" s="570">
        <v>0</v>
      </c>
      <c r="AP536" s="15"/>
      <c r="AQ536" s="15"/>
    </row>
    <row r="537" spans="1:43" s="537" customFormat="1" ht="27.75" customHeight="1" x14ac:dyDescent="0.2">
      <c r="A537" s="551"/>
      <c r="D537" s="1147" t="s">
        <v>127</v>
      </c>
      <c r="E537" s="1147"/>
      <c r="F537" s="1147"/>
      <c r="G537" s="1147"/>
      <c r="H537" s="1147"/>
      <c r="I537" s="1147"/>
      <c r="J537" s="1147"/>
      <c r="K537" s="1147"/>
      <c r="L537" s="1147"/>
      <c r="M537" s="1148">
        <v>0</v>
      </c>
      <c r="N537" s="1148"/>
      <c r="O537" s="1148"/>
      <c r="P537" s="1148"/>
      <c r="Q537" s="1148"/>
      <c r="R537" s="1148"/>
      <c r="S537" s="1148"/>
      <c r="T537" s="1148">
        <v>0</v>
      </c>
      <c r="U537" s="1148"/>
      <c r="V537" s="1148"/>
      <c r="W537" s="1148"/>
      <c r="X537" s="1148"/>
      <c r="Y537" s="1148"/>
      <c r="Z537" s="1148"/>
      <c r="AA537" s="1149">
        <v>0</v>
      </c>
      <c r="AB537" s="1149"/>
      <c r="AC537" s="1149"/>
      <c r="AD537" s="1149"/>
      <c r="AE537" s="1149"/>
      <c r="AF537" s="1149"/>
      <c r="AG537" s="1149"/>
      <c r="AI537" s="15"/>
      <c r="AJ537" s="15"/>
      <c r="AK537" s="561"/>
      <c r="AL537" s="562"/>
      <c r="AM537" s="563">
        <v>0</v>
      </c>
      <c r="AN537" s="15"/>
      <c r="AO537" s="570">
        <v>0</v>
      </c>
      <c r="AP537" s="15"/>
      <c r="AQ537" s="15"/>
    </row>
    <row r="538" spans="1:43" s="537" customFormat="1" ht="27.75" customHeight="1" thickBot="1" x14ac:dyDescent="0.25">
      <c r="A538" s="551"/>
      <c r="D538" s="1262" t="s">
        <v>128</v>
      </c>
      <c r="E538" s="1262"/>
      <c r="F538" s="1262"/>
      <c r="G538" s="1262"/>
      <c r="H538" s="1262"/>
      <c r="I538" s="1262"/>
      <c r="J538" s="1262"/>
      <c r="K538" s="1262"/>
      <c r="L538" s="1262"/>
      <c r="M538" s="1294">
        <v>0</v>
      </c>
      <c r="N538" s="1295"/>
      <c r="O538" s="1295"/>
      <c r="P538" s="1295"/>
      <c r="Q538" s="1295"/>
      <c r="R538" s="1295"/>
      <c r="S538" s="1280"/>
      <c r="T538" s="1148">
        <v>0</v>
      </c>
      <c r="U538" s="1148"/>
      <c r="V538" s="1148"/>
      <c r="W538" s="1148"/>
      <c r="X538" s="1148"/>
      <c r="Y538" s="1148"/>
      <c r="Z538" s="1148"/>
      <c r="AA538" s="1149">
        <v>0</v>
      </c>
      <c r="AB538" s="1149"/>
      <c r="AC538" s="1149"/>
      <c r="AD538" s="1149"/>
      <c r="AE538" s="1149"/>
      <c r="AF538" s="1149"/>
      <c r="AG538" s="1149"/>
      <c r="AI538" s="15"/>
      <c r="AJ538" s="15"/>
      <c r="AK538" s="561"/>
      <c r="AL538" s="562"/>
      <c r="AM538" s="563">
        <v>0</v>
      </c>
      <c r="AN538" s="15"/>
      <c r="AO538" s="570">
        <v>0</v>
      </c>
      <c r="AP538" s="15"/>
      <c r="AQ538" s="15"/>
    </row>
    <row r="539" spans="1:43" s="537" customFormat="1" ht="27.75" customHeight="1" thickBot="1" x14ac:dyDescent="0.25">
      <c r="A539" s="551"/>
      <c r="D539" s="1354" t="s">
        <v>137</v>
      </c>
      <c r="E539" s="1354"/>
      <c r="F539" s="1354"/>
      <c r="G539" s="1354"/>
      <c r="H539" s="1354"/>
      <c r="I539" s="1354"/>
      <c r="J539" s="1354"/>
      <c r="K539" s="1354"/>
      <c r="L539" s="1354"/>
      <c r="M539" s="1288">
        <v>0</v>
      </c>
      <c r="N539" s="1288"/>
      <c r="O539" s="1288"/>
      <c r="P539" s="1288"/>
      <c r="Q539" s="1288"/>
      <c r="R539" s="1288"/>
      <c r="S539" s="1288"/>
      <c r="T539" s="1288">
        <v>0</v>
      </c>
      <c r="U539" s="1288"/>
      <c r="V539" s="1288"/>
      <c r="W539" s="1288"/>
      <c r="X539" s="1288"/>
      <c r="Y539" s="1288"/>
      <c r="Z539" s="1288"/>
      <c r="AA539" s="1288">
        <v>0</v>
      </c>
      <c r="AB539" s="1288"/>
      <c r="AC539" s="1288"/>
      <c r="AD539" s="1288"/>
      <c r="AE539" s="1288"/>
      <c r="AF539" s="1288"/>
      <c r="AG539" s="1288"/>
      <c r="AI539" s="15"/>
      <c r="AJ539" s="562"/>
      <c r="AK539" s="564">
        <v>0</v>
      </c>
      <c r="AL539" s="565">
        <v>0</v>
      </c>
      <c r="AM539" s="566">
        <v>0</v>
      </c>
      <c r="AN539" s="15"/>
      <c r="AO539" s="572">
        <v>0</v>
      </c>
      <c r="AP539" s="15"/>
      <c r="AQ539" s="15"/>
    </row>
    <row r="540" spans="1:43" s="537" customFormat="1" ht="27.75" customHeight="1" thickBot="1" x14ac:dyDescent="0.25">
      <c r="A540" s="551"/>
      <c r="D540" s="1354" t="s">
        <v>138</v>
      </c>
      <c r="E540" s="1354"/>
      <c r="F540" s="1354"/>
      <c r="G540" s="1354"/>
      <c r="H540" s="1354"/>
      <c r="I540" s="1354"/>
      <c r="J540" s="1354"/>
      <c r="K540" s="1354"/>
      <c r="L540" s="1354"/>
      <c r="M540" s="1354"/>
      <c r="N540" s="1354"/>
      <c r="O540" s="1354"/>
      <c r="P540" s="1354"/>
      <c r="Q540" s="1354"/>
      <c r="R540" s="1354"/>
      <c r="S540" s="1354"/>
      <c r="T540" s="1354"/>
      <c r="U540" s="1354"/>
      <c r="V540" s="1354"/>
      <c r="W540" s="1354"/>
      <c r="X540" s="1354"/>
      <c r="Y540" s="1354"/>
      <c r="Z540" s="1354"/>
      <c r="AA540" s="1354"/>
      <c r="AB540" s="1354"/>
      <c r="AC540" s="1354"/>
      <c r="AD540" s="1354"/>
      <c r="AE540" s="1354"/>
      <c r="AF540" s="1354"/>
      <c r="AG540" s="1354"/>
      <c r="AI540" s="15"/>
      <c r="AJ540" s="15"/>
      <c r="AK540" s="15"/>
      <c r="AL540" s="15"/>
      <c r="AM540" s="15"/>
      <c r="AN540" s="15"/>
      <c r="AO540" s="15"/>
      <c r="AP540" s="15"/>
      <c r="AQ540" s="15"/>
    </row>
    <row r="541" spans="1:43" s="537" customFormat="1" ht="27.75" customHeight="1" x14ac:dyDescent="0.2">
      <c r="A541" s="551"/>
      <c r="D541" s="1269" t="s">
        <v>139</v>
      </c>
      <c r="E541" s="1269"/>
      <c r="F541" s="1269"/>
      <c r="G541" s="1269"/>
      <c r="H541" s="1269"/>
      <c r="I541" s="1269"/>
      <c r="J541" s="1269"/>
      <c r="K541" s="1269"/>
      <c r="L541" s="1269"/>
      <c r="M541" s="1236">
        <v>29800</v>
      </c>
      <c r="N541" s="1236"/>
      <c r="O541" s="1236"/>
      <c r="P541" s="1236"/>
      <c r="Q541" s="1236"/>
      <c r="R541" s="1236"/>
      <c r="S541" s="1236"/>
      <c r="T541" s="1236">
        <v>32673</v>
      </c>
      <c r="U541" s="1236"/>
      <c r="V541" s="1236"/>
      <c r="W541" s="1236"/>
      <c r="X541" s="1236"/>
      <c r="Y541" s="1236"/>
      <c r="Z541" s="1236"/>
      <c r="AA541" s="1203">
        <v>62473</v>
      </c>
      <c r="AB541" s="1203"/>
      <c r="AC541" s="1203"/>
      <c r="AD541" s="1203"/>
      <c r="AE541" s="1203"/>
      <c r="AF541" s="1203"/>
      <c r="AG541" s="1203"/>
      <c r="AI541" s="15"/>
      <c r="AJ541" s="15"/>
      <c r="AK541" s="567"/>
      <c r="AL541" s="568"/>
      <c r="AM541" s="569">
        <v>0</v>
      </c>
      <c r="AN541" s="15"/>
      <c r="AO541" s="575">
        <v>62473</v>
      </c>
      <c r="AP541" s="15"/>
      <c r="AQ541" s="15"/>
    </row>
    <row r="542" spans="1:43" s="537" customFormat="1" ht="27.75" customHeight="1" x14ac:dyDescent="0.2">
      <c r="A542" s="551"/>
      <c r="D542" s="1147" t="s">
        <v>1681</v>
      </c>
      <c r="E542" s="1147"/>
      <c r="F542" s="1147"/>
      <c r="G542" s="1147"/>
      <c r="H542" s="1147"/>
      <c r="I542" s="1147"/>
      <c r="J542" s="1147"/>
      <c r="K542" s="1147"/>
      <c r="L542" s="1147"/>
      <c r="M542" s="1148">
        <v>0</v>
      </c>
      <c r="N542" s="1148"/>
      <c r="O542" s="1148"/>
      <c r="P542" s="1148"/>
      <c r="Q542" s="1148"/>
      <c r="R542" s="1148"/>
      <c r="S542" s="1148"/>
      <c r="T542" s="1148">
        <v>0</v>
      </c>
      <c r="U542" s="1148"/>
      <c r="V542" s="1148"/>
      <c r="W542" s="1148"/>
      <c r="X542" s="1148"/>
      <c r="Y542" s="1148"/>
      <c r="Z542" s="1148"/>
      <c r="AA542" s="1149">
        <v>0</v>
      </c>
      <c r="AB542" s="1149"/>
      <c r="AC542" s="1149"/>
      <c r="AD542" s="1149"/>
      <c r="AE542" s="1149"/>
      <c r="AF542" s="1149"/>
      <c r="AG542" s="1149"/>
      <c r="AI542" s="15"/>
      <c r="AJ542" s="15"/>
      <c r="AK542" s="561"/>
      <c r="AL542" s="562"/>
      <c r="AM542" s="563">
        <v>0</v>
      </c>
      <c r="AN542" s="15"/>
      <c r="AO542" s="570">
        <v>0</v>
      </c>
      <c r="AP542" s="15"/>
      <c r="AQ542" s="15"/>
    </row>
    <row r="543" spans="1:43" s="537" customFormat="1" ht="27.75" customHeight="1" x14ac:dyDescent="0.2">
      <c r="A543" s="551"/>
      <c r="D543" s="1147" t="s">
        <v>136</v>
      </c>
      <c r="E543" s="1147"/>
      <c r="F543" s="1147"/>
      <c r="G543" s="1147"/>
      <c r="H543" s="1147"/>
      <c r="I543" s="1147"/>
      <c r="J543" s="1147"/>
      <c r="K543" s="1147"/>
      <c r="L543" s="1147"/>
      <c r="M543" s="1148">
        <v>0</v>
      </c>
      <c r="N543" s="1148"/>
      <c r="O543" s="1148"/>
      <c r="P543" s="1148"/>
      <c r="Q543" s="1148"/>
      <c r="R543" s="1148"/>
      <c r="S543" s="1148"/>
      <c r="T543" s="1148">
        <v>0</v>
      </c>
      <c r="U543" s="1148"/>
      <c r="V543" s="1148"/>
      <c r="W543" s="1148"/>
      <c r="X543" s="1148"/>
      <c r="Y543" s="1148"/>
      <c r="Z543" s="1148"/>
      <c r="AA543" s="1149">
        <v>0</v>
      </c>
      <c r="AB543" s="1149"/>
      <c r="AC543" s="1149"/>
      <c r="AD543" s="1149"/>
      <c r="AE543" s="1149"/>
      <c r="AF543" s="1149"/>
      <c r="AG543" s="1149"/>
      <c r="AI543" s="15"/>
      <c r="AJ543" s="15"/>
      <c r="AK543" s="561"/>
      <c r="AL543" s="562"/>
      <c r="AM543" s="563">
        <v>0</v>
      </c>
      <c r="AN543" s="15"/>
      <c r="AO543" s="570">
        <v>0</v>
      </c>
      <c r="AP543" s="15"/>
      <c r="AQ543" s="15"/>
    </row>
    <row r="544" spans="1:43" s="537" customFormat="1" ht="27.75" customHeight="1" x14ac:dyDescent="0.2">
      <c r="A544" s="551"/>
      <c r="D544" s="1147" t="s">
        <v>127</v>
      </c>
      <c r="E544" s="1147"/>
      <c r="F544" s="1147"/>
      <c r="G544" s="1147"/>
      <c r="H544" s="1147"/>
      <c r="I544" s="1147"/>
      <c r="J544" s="1147"/>
      <c r="K544" s="1147"/>
      <c r="L544" s="1147"/>
      <c r="M544" s="1148">
        <v>0</v>
      </c>
      <c r="N544" s="1148"/>
      <c r="O544" s="1148"/>
      <c r="P544" s="1148"/>
      <c r="Q544" s="1148"/>
      <c r="R544" s="1148"/>
      <c r="S544" s="1148"/>
      <c r="T544" s="1148">
        <v>0</v>
      </c>
      <c r="U544" s="1148"/>
      <c r="V544" s="1148"/>
      <c r="W544" s="1148"/>
      <c r="X544" s="1148"/>
      <c r="Y544" s="1148"/>
      <c r="Z544" s="1148"/>
      <c r="AA544" s="1149">
        <v>0</v>
      </c>
      <c r="AB544" s="1149"/>
      <c r="AC544" s="1149"/>
      <c r="AD544" s="1149"/>
      <c r="AE544" s="1149"/>
      <c r="AF544" s="1149"/>
      <c r="AG544" s="1149"/>
      <c r="AI544" s="15"/>
      <c r="AJ544" s="15"/>
      <c r="AK544" s="561"/>
      <c r="AL544" s="562"/>
      <c r="AM544" s="563">
        <v>0</v>
      </c>
      <c r="AN544" s="15"/>
      <c r="AO544" s="570">
        <v>0</v>
      </c>
      <c r="AP544" s="15"/>
      <c r="AQ544" s="15"/>
    </row>
    <row r="545" spans="1:43" s="537" customFormat="1" ht="27.75" customHeight="1" x14ac:dyDescent="0.2">
      <c r="A545" s="551"/>
      <c r="D545" s="1147" t="s">
        <v>140</v>
      </c>
      <c r="E545" s="1147"/>
      <c r="F545" s="1147"/>
      <c r="G545" s="1147"/>
      <c r="H545" s="1147"/>
      <c r="I545" s="1147"/>
      <c r="J545" s="1147"/>
      <c r="K545" s="1147"/>
      <c r="L545" s="1147"/>
      <c r="M545" s="1172">
        <v>0</v>
      </c>
      <c r="N545" s="1172"/>
      <c r="O545" s="1172"/>
      <c r="P545" s="1172"/>
      <c r="Q545" s="1172"/>
      <c r="R545" s="1172"/>
      <c r="S545" s="1172"/>
      <c r="T545" s="1148">
        <v>0</v>
      </c>
      <c r="U545" s="1148"/>
      <c r="V545" s="1148"/>
      <c r="W545" s="1148"/>
      <c r="X545" s="1148"/>
      <c r="Y545" s="1148"/>
      <c r="Z545" s="1148"/>
      <c r="AA545" s="1149">
        <v>0</v>
      </c>
      <c r="AB545" s="1149"/>
      <c r="AC545" s="1149"/>
      <c r="AD545" s="1149"/>
      <c r="AE545" s="1149"/>
      <c r="AF545" s="1149"/>
      <c r="AG545" s="1149"/>
      <c r="AI545" s="15"/>
      <c r="AJ545" s="15"/>
      <c r="AK545" s="561"/>
      <c r="AL545" s="562"/>
      <c r="AM545" s="563">
        <v>0</v>
      </c>
      <c r="AN545" s="15"/>
      <c r="AO545" s="571">
        <v>0</v>
      </c>
      <c r="AP545" s="15"/>
      <c r="AQ545" s="15"/>
    </row>
    <row r="546" spans="1:43" s="537" customFormat="1" ht="27.75" customHeight="1" x14ac:dyDescent="0.2">
      <c r="A546" s="551"/>
      <c r="D546" s="1147" t="s">
        <v>141</v>
      </c>
      <c r="E546" s="1147"/>
      <c r="F546" s="1147"/>
      <c r="G546" s="1147"/>
      <c r="H546" s="1147"/>
      <c r="I546" s="1147"/>
      <c r="J546" s="1147"/>
      <c r="K546" s="1147"/>
      <c r="L546" s="1147"/>
      <c r="M546" s="1148">
        <v>4755</v>
      </c>
      <c r="N546" s="1148"/>
      <c r="O546" s="1148"/>
      <c r="P546" s="1148"/>
      <c r="Q546" s="1148"/>
      <c r="R546" s="1148"/>
      <c r="S546" s="1148"/>
      <c r="T546" s="1148">
        <v>0</v>
      </c>
      <c r="U546" s="1148"/>
      <c r="V546" s="1148"/>
      <c r="W546" s="1148"/>
      <c r="X546" s="1148"/>
      <c r="Y546" s="1148"/>
      <c r="Z546" s="1148"/>
      <c r="AA546" s="1149">
        <v>4755</v>
      </c>
      <c r="AB546" s="1149"/>
      <c r="AC546" s="1149"/>
      <c r="AD546" s="1149"/>
      <c r="AE546" s="1149"/>
      <c r="AF546" s="1149"/>
      <c r="AG546" s="1149"/>
      <c r="AI546" s="15"/>
      <c r="AJ546" s="15"/>
      <c r="AK546" s="561"/>
      <c r="AL546" s="562"/>
      <c r="AM546" s="563">
        <v>0</v>
      </c>
      <c r="AN546" s="15"/>
      <c r="AO546" s="570">
        <v>4755</v>
      </c>
      <c r="AP546" s="15"/>
      <c r="AQ546" s="15"/>
    </row>
    <row r="547" spans="1:43" s="537" customFormat="1" ht="27.75" customHeight="1" thickBot="1" x14ac:dyDescent="0.25">
      <c r="A547" s="551"/>
      <c r="D547" s="1262" t="s">
        <v>128</v>
      </c>
      <c r="E547" s="1262"/>
      <c r="F547" s="1262"/>
      <c r="G547" s="1262"/>
      <c r="H547" s="1262"/>
      <c r="I547" s="1262"/>
      <c r="J547" s="1262"/>
      <c r="K547" s="1262"/>
      <c r="L547" s="1262"/>
      <c r="M547" s="1294">
        <v>0</v>
      </c>
      <c r="N547" s="1295"/>
      <c r="O547" s="1295"/>
      <c r="P547" s="1295"/>
      <c r="Q547" s="1295"/>
      <c r="R547" s="1295"/>
      <c r="S547" s="1280"/>
      <c r="T547" s="1148">
        <v>0</v>
      </c>
      <c r="U547" s="1148"/>
      <c r="V547" s="1148"/>
      <c r="W547" s="1148"/>
      <c r="X547" s="1148"/>
      <c r="Y547" s="1148"/>
      <c r="Z547" s="1148"/>
      <c r="AA547" s="1149">
        <v>0</v>
      </c>
      <c r="AB547" s="1149"/>
      <c r="AC547" s="1149"/>
      <c r="AD547" s="1149"/>
      <c r="AE547" s="1149"/>
      <c r="AF547" s="1149"/>
      <c r="AG547" s="1149"/>
      <c r="AI547" s="15"/>
      <c r="AJ547" s="15"/>
      <c r="AK547" s="561"/>
      <c r="AL547" s="562"/>
      <c r="AM547" s="563">
        <v>0</v>
      </c>
      <c r="AN547" s="15"/>
      <c r="AO547" s="570">
        <v>0</v>
      </c>
      <c r="AP547" s="15"/>
      <c r="AQ547" s="15"/>
    </row>
    <row r="548" spans="1:43" s="537" customFormat="1" ht="27.75" customHeight="1" thickBot="1" x14ac:dyDescent="0.25">
      <c r="A548" s="551"/>
      <c r="D548" s="1261" t="s">
        <v>142</v>
      </c>
      <c r="E548" s="1261"/>
      <c r="F548" s="1261"/>
      <c r="G548" s="1261"/>
      <c r="H548" s="1261"/>
      <c r="I548" s="1261"/>
      <c r="J548" s="1261"/>
      <c r="K548" s="1261"/>
      <c r="L548" s="1261"/>
      <c r="M548" s="1288">
        <v>34555</v>
      </c>
      <c r="N548" s="1288"/>
      <c r="O548" s="1288"/>
      <c r="P548" s="1288"/>
      <c r="Q548" s="1288"/>
      <c r="R548" s="1288"/>
      <c r="S548" s="1288"/>
      <c r="T548" s="1288">
        <v>32673</v>
      </c>
      <c r="U548" s="1288"/>
      <c r="V548" s="1288"/>
      <c r="W548" s="1288"/>
      <c r="X548" s="1288"/>
      <c r="Y548" s="1288"/>
      <c r="Z548" s="1288"/>
      <c r="AA548" s="1288">
        <v>67228</v>
      </c>
      <c r="AB548" s="1288"/>
      <c r="AC548" s="1288"/>
      <c r="AD548" s="1288"/>
      <c r="AE548" s="1288"/>
      <c r="AF548" s="1288"/>
      <c r="AG548" s="1288"/>
      <c r="AI548" s="15"/>
      <c r="AJ548" s="15"/>
      <c r="AK548" s="564">
        <v>0</v>
      </c>
      <c r="AL548" s="565">
        <v>0</v>
      </c>
      <c r="AM548" s="566">
        <v>0</v>
      </c>
      <c r="AN548" s="15"/>
      <c r="AO548" s="572">
        <v>67228</v>
      </c>
      <c r="AP548" s="15"/>
      <c r="AQ548" s="15"/>
    </row>
    <row r="549" spans="1:43" s="537" customFormat="1" x14ac:dyDescent="0.2">
      <c r="A549" s="551"/>
      <c r="AI549" s="15"/>
      <c r="AJ549" s="15"/>
      <c r="AK549" s="15"/>
      <c r="AL549" s="15"/>
      <c r="AM549" s="15"/>
      <c r="AN549" s="15"/>
      <c r="AO549" s="15"/>
      <c r="AP549" s="15"/>
      <c r="AQ549" s="15"/>
    </row>
    <row r="550" spans="1:43" s="537" customFormat="1" x14ac:dyDescent="0.2">
      <c r="A550" s="551"/>
      <c r="D550" s="1144" t="s">
        <v>1304</v>
      </c>
      <c r="E550" s="1144"/>
      <c r="F550" s="1144"/>
      <c r="G550" s="1144"/>
      <c r="H550" s="1144"/>
      <c r="I550" s="1144"/>
      <c r="J550" s="1144"/>
      <c r="K550" s="1144"/>
      <c r="L550" s="1144"/>
      <c r="M550" s="1144"/>
      <c r="N550" s="1144"/>
      <c r="O550" s="1144"/>
      <c r="P550" s="1144"/>
      <c r="Q550" s="1144"/>
      <c r="R550" s="1144"/>
      <c r="S550" s="1144"/>
      <c r="T550" s="1144"/>
      <c r="U550" s="1144"/>
      <c r="V550" s="1144"/>
      <c r="W550" s="1144"/>
      <c r="X550" s="1144"/>
      <c r="Y550" s="1144"/>
      <c r="Z550" s="1144"/>
      <c r="AA550" s="1144"/>
      <c r="AB550" s="1144"/>
      <c r="AC550" s="1144"/>
      <c r="AD550" s="1144"/>
      <c r="AE550" s="1144"/>
      <c r="AF550" s="1144"/>
      <c r="AG550" s="1144"/>
      <c r="AI550" s="15"/>
      <c r="AJ550" s="15"/>
      <c r="AK550" s="15"/>
      <c r="AL550" s="15"/>
      <c r="AM550" s="15"/>
      <c r="AN550" s="15"/>
      <c r="AO550" s="15"/>
      <c r="AP550" s="15"/>
      <c r="AQ550" s="15"/>
    </row>
    <row r="551" spans="1:43" s="537" customFormat="1" ht="15" thickBot="1" x14ac:dyDescent="0.25">
      <c r="A551" s="551"/>
      <c r="D551" s="583"/>
      <c r="E551" s="583"/>
      <c r="F551" s="583"/>
      <c r="G551" s="583"/>
      <c r="H551" s="583"/>
      <c r="I551" s="583"/>
      <c r="J551" s="583"/>
      <c r="K551" s="583"/>
      <c r="L551" s="583"/>
      <c r="M551" s="583"/>
      <c r="N551" s="583"/>
      <c r="O551" s="583"/>
      <c r="P551" s="583"/>
      <c r="Q551" s="583"/>
      <c r="R551" s="583"/>
      <c r="S551" s="583"/>
      <c r="T551" s="583"/>
      <c r="U551" s="583"/>
      <c r="V551" s="583"/>
      <c r="W551" s="583"/>
      <c r="X551" s="583"/>
      <c r="Y551" s="583"/>
      <c r="Z551" s="583"/>
      <c r="AA551" s="583"/>
      <c r="AB551" s="583"/>
      <c r="AC551" s="583"/>
      <c r="AD551" s="583"/>
      <c r="AE551" s="583"/>
      <c r="AF551" s="583"/>
      <c r="AG551" s="583"/>
      <c r="AI551" s="15"/>
      <c r="AJ551" s="15"/>
      <c r="AK551" s="15"/>
      <c r="AL551" s="15"/>
      <c r="AM551" s="15"/>
      <c r="AN551" s="15"/>
      <c r="AO551" s="15"/>
      <c r="AP551" s="15"/>
      <c r="AQ551" s="15"/>
    </row>
    <row r="552" spans="1:43" s="537" customFormat="1" ht="15.75" customHeight="1" thickBot="1" x14ac:dyDescent="0.25">
      <c r="A552" s="551">
        <v>17</v>
      </c>
      <c r="D552" s="1206" t="s">
        <v>147</v>
      </c>
      <c r="E552" s="1207"/>
      <c r="F552" s="1207"/>
      <c r="G552" s="1207"/>
      <c r="H552" s="1207"/>
      <c r="I552" s="1207"/>
      <c r="J552" s="1207"/>
      <c r="K552" s="1207"/>
      <c r="L552" s="1207"/>
      <c r="M552" s="1207"/>
      <c r="N552" s="1285" t="s">
        <v>2</v>
      </c>
      <c r="O552" s="1286"/>
      <c r="P552" s="1286"/>
      <c r="Q552" s="1286"/>
      <c r="R552" s="1286"/>
      <c r="S552" s="1286"/>
      <c r="T552" s="1286"/>
      <c r="U552" s="1286"/>
      <c r="V552" s="1286"/>
      <c r="W552" s="1286"/>
      <c r="X552" s="1286"/>
      <c r="Y552" s="1286"/>
      <c r="Z552" s="1286"/>
      <c r="AA552" s="1286"/>
      <c r="AB552" s="1286"/>
      <c r="AC552" s="1286"/>
      <c r="AD552" s="1286"/>
      <c r="AE552" s="1286"/>
      <c r="AF552" s="1286"/>
      <c r="AG552" s="1287"/>
      <c r="AI552" s="15"/>
      <c r="AJ552" s="15"/>
      <c r="AK552" s="15"/>
      <c r="AL552" s="15"/>
      <c r="AM552" s="15"/>
      <c r="AN552" s="15"/>
      <c r="AO552" s="15"/>
      <c r="AP552" s="15"/>
      <c r="AQ552" s="15"/>
    </row>
    <row r="553" spans="1:43" s="537" customFormat="1" ht="35.25" customHeight="1" thickBot="1" x14ac:dyDescent="0.25">
      <c r="A553" s="551"/>
      <c r="D553" s="1209"/>
      <c r="E553" s="1210"/>
      <c r="F553" s="1210"/>
      <c r="G553" s="1210"/>
      <c r="H553" s="1210"/>
      <c r="I553" s="1210"/>
      <c r="J553" s="1210"/>
      <c r="K553" s="1210"/>
      <c r="L553" s="1210"/>
      <c r="M553" s="1210"/>
      <c r="N553" s="1212" t="s">
        <v>1699</v>
      </c>
      <c r="O553" s="1212"/>
      <c r="P553" s="1212"/>
      <c r="Q553" s="1212"/>
      <c r="R553" s="1212"/>
      <c r="S553" s="1212"/>
      <c r="T553" s="1212"/>
      <c r="U553" s="1212"/>
      <c r="V553" s="1212"/>
      <c r="W553" s="1212"/>
      <c r="X553" s="1212" t="s">
        <v>1700</v>
      </c>
      <c r="Y553" s="1212"/>
      <c r="Z553" s="1212"/>
      <c r="AA553" s="1212"/>
      <c r="AB553" s="1212"/>
      <c r="AC553" s="1212"/>
      <c r="AD553" s="1212"/>
      <c r="AE553" s="1212"/>
      <c r="AF553" s="1212"/>
      <c r="AG553" s="1212"/>
      <c r="AI553" s="15"/>
      <c r="AJ553" s="15"/>
      <c r="AK553" s="15"/>
      <c r="AL553" s="15"/>
      <c r="AM553" s="15"/>
      <c r="AN553" s="15"/>
      <c r="AO553" s="15"/>
      <c r="AP553" s="15"/>
      <c r="AQ553" s="15"/>
    </row>
    <row r="554" spans="1:43" s="537" customFormat="1" ht="27" customHeight="1" x14ac:dyDescent="0.2">
      <c r="A554" s="551"/>
      <c r="D554" s="1167" t="s">
        <v>150</v>
      </c>
      <c r="E554" s="1167"/>
      <c r="F554" s="1167"/>
      <c r="G554" s="1167"/>
      <c r="H554" s="1167"/>
      <c r="I554" s="1167"/>
      <c r="J554" s="1167"/>
      <c r="K554" s="1167"/>
      <c r="L554" s="1167"/>
      <c r="M554" s="1167"/>
      <c r="N554" s="1254">
        <v>0</v>
      </c>
      <c r="O554" s="1236"/>
      <c r="P554" s="1236"/>
      <c r="Q554" s="1236"/>
      <c r="R554" s="1236"/>
      <c r="S554" s="1236"/>
      <c r="T554" s="1236"/>
      <c r="U554" s="1236"/>
      <c r="V554" s="1236"/>
      <c r="W554" s="1236"/>
      <c r="X554" s="1236">
        <v>0</v>
      </c>
      <c r="Y554" s="1236"/>
      <c r="Z554" s="1236"/>
      <c r="AA554" s="1236"/>
      <c r="AB554" s="1236"/>
      <c r="AC554" s="1236"/>
      <c r="AD554" s="1236"/>
      <c r="AE554" s="1236"/>
      <c r="AF554" s="1236"/>
      <c r="AG554" s="1236"/>
      <c r="AI554" s="15"/>
      <c r="AJ554" s="15"/>
      <c r="AK554" s="15"/>
      <c r="AL554" s="15"/>
      <c r="AM554" s="15"/>
      <c r="AN554" s="15"/>
      <c r="AO554" s="15"/>
      <c r="AP554" s="15"/>
      <c r="AQ554" s="15"/>
    </row>
    <row r="555" spans="1:43" s="537" customFormat="1" ht="27" customHeight="1" x14ac:dyDescent="0.2">
      <c r="A555" s="551"/>
      <c r="D555" s="1153" t="s">
        <v>151</v>
      </c>
      <c r="E555" s="1154"/>
      <c r="F555" s="1154"/>
      <c r="G555" s="1154"/>
      <c r="H555" s="1154"/>
      <c r="I555" s="1154"/>
      <c r="J555" s="1154"/>
      <c r="K555" s="1154"/>
      <c r="L555" s="1154"/>
      <c r="M555" s="1155"/>
      <c r="N555" s="1381" t="s">
        <v>18</v>
      </c>
      <c r="O555" s="1382"/>
      <c r="P555" s="1382"/>
      <c r="Q555" s="1382"/>
      <c r="R555" s="1382"/>
      <c r="S555" s="1382"/>
      <c r="T555" s="1382"/>
      <c r="U555" s="1382"/>
      <c r="V555" s="1382"/>
      <c r="W555" s="1382"/>
      <c r="X555" s="1148">
        <v>0</v>
      </c>
      <c r="Y555" s="1148"/>
      <c r="Z555" s="1148"/>
      <c r="AA555" s="1148"/>
      <c r="AB555" s="1148"/>
      <c r="AC555" s="1148"/>
      <c r="AD555" s="1148"/>
      <c r="AE555" s="1148"/>
      <c r="AF555" s="1148"/>
      <c r="AG555" s="1148"/>
      <c r="AI555" s="15"/>
      <c r="AJ555" s="15"/>
      <c r="AK555" s="15"/>
      <c r="AL555" s="15"/>
      <c r="AM555" s="15"/>
      <c r="AN555" s="15"/>
      <c r="AO555" s="15"/>
      <c r="AP555" s="15"/>
      <c r="AQ555" s="15"/>
    </row>
    <row r="556" spans="1:43" s="537" customFormat="1" ht="27" customHeight="1" thickBot="1" x14ac:dyDescent="0.25">
      <c r="A556" s="551"/>
      <c r="D556" s="1156" t="s">
        <v>152</v>
      </c>
      <c r="E556" s="1157"/>
      <c r="F556" s="1157"/>
      <c r="G556" s="1157"/>
      <c r="H556" s="1157"/>
      <c r="I556" s="1157"/>
      <c r="J556" s="1157"/>
      <c r="K556" s="1157"/>
      <c r="L556" s="1157"/>
      <c r="M556" s="1158"/>
      <c r="N556" s="1258" t="s">
        <v>18</v>
      </c>
      <c r="O556" s="1249"/>
      <c r="P556" s="1249"/>
      <c r="Q556" s="1249"/>
      <c r="R556" s="1249"/>
      <c r="S556" s="1249"/>
      <c r="T556" s="1249"/>
      <c r="U556" s="1249"/>
      <c r="V556" s="1249"/>
      <c r="W556" s="1249"/>
      <c r="X556" s="1243">
        <v>0</v>
      </c>
      <c r="Y556" s="1243"/>
      <c r="Z556" s="1243"/>
      <c r="AA556" s="1243"/>
      <c r="AB556" s="1243"/>
      <c r="AC556" s="1243"/>
      <c r="AD556" s="1243"/>
      <c r="AE556" s="1243"/>
      <c r="AF556" s="1243"/>
      <c r="AG556" s="1243"/>
      <c r="AI556" s="15"/>
      <c r="AJ556" s="15"/>
      <c r="AK556" s="15"/>
      <c r="AL556" s="15"/>
      <c r="AM556" s="15"/>
      <c r="AN556" s="15"/>
      <c r="AO556" s="15"/>
      <c r="AP556" s="15"/>
      <c r="AQ556" s="15"/>
    </row>
    <row r="557" spans="1:43" s="537" customFormat="1" x14ac:dyDescent="0.2">
      <c r="A557" s="551"/>
      <c r="AI557" s="15"/>
      <c r="AJ557" s="15"/>
      <c r="AK557" s="15"/>
      <c r="AL557" s="15"/>
      <c r="AM557" s="15"/>
      <c r="AN557" s="15"/>
      <c r="AO557" s="15"/>
      <c r="AP557" s="15"/>
      <c r="AQ557" s="15"/>
    </row>
    <row r="558" spans="1:43" s="537" customFormat="1" x14ac:dyDescent="0.2">
      <c r="A558" s="551"/>
      <c r="D558" s="536" t="s">
        <v>1307</v>
      </c>
      <c r="AI558" s="15"/>
      <c r="AJ558" s="15"/>
      <c r="AK558" s="15"/>
      <c r="AL558" s="15"/>
      <c r="AM558" s="15"/>
      <c r="AN558" s="15"/>
      <c r="AO558" s="15"/>
      <c r="AP558" s="15"/>
      <c r="AQ558" s="15"/>
    </row>
    <row r="559" spans="1:43" s="537" customFormat="1" x14ac:dyDescent="0.2">
      <c r="A559" s="551"/>
      <c r="AI559" s="15"/>
      <c r="AJ559" s="15"/>
      <c r="AK559" s="15"/>
      <c r="AL559" s="15"/>
      <c r="AM559" s="15"/>
      <c r="AN559" s="15"/>
      <c r="AO559" s="15"/>
      <c r="AP559" s="15"/>
      <c r="AQ559" s="15"/>
    </row>
    <row r="560" spans="1:43" s="537" customFormat="1" x14ac:dyDescent="0.2">
      <c r="A560" s="15"/>
      <c r="D560" s="1144" t="s">
        <v>1306</v>
      </c>
      <c r="E560" s="1144"/>
      <c r="F560" s="1144"/>
      <c r="G560" s="1144"/>
      <c r="H560" s="1144"/>
      <c r="I560" s="1144"/>
      <c r="J560" s="1144"/>
      <c r="K560" s="1144"/>
      <c r="L560" s="1144"/>
      <c r="M560" s="1144"/>
      <c r="N560" s="1144"/>
      <c r="O560" s="1144"/>
      <c r="P560" s="1144"/>
      <c r="Q560" s="1144"/>
      <c r="R560" s="1144"/>
      <c r="S560" s="1144"/>
      <c r="T560" s="1144"/>
      <c r="U560" s="1144"/>
      <c r="V560" s="1144"/>
      <c r="W560" s="1144"/>
      <c r="X560" s="1144"/>
      <c r="Y560" s="1144"/>
      <c r="Z560" s="1144"/>
      <c r="AA560" s="1144"/>
      <c r="AB560" s="1144"/>
      <c r="AC560" s="1144"/>
      <c r="AD560" s="1144"/>
      <c r="AE560" s="1144"/>
      <c r="AF560" s="1144"/>
      <c r="AG560" s="1144"/>
      <c r="AI560" s="15"/>
      <c r="AJ560" s="15"/>
      <c r="AK560" s="15"/>
      <c r="AL560" s="15"/>
      <c r="AM560" s="15"/>
      <c r="AN560" s="15"/>
      <c r="AO560" s="15"/>
      <c r="AP560" s="15"/>
      <c r="AQ560" s="15"/>
    </row>
    <row r="561" spans="1:43" s="537" customFormat="1" ht="15" thickBot="1" x14ac:dyDescent="0.25">
      <c r="A561" s="551"/>
      <c r="AI561" s="15"/>
      <c r="AJ561" s="15"/>
      <c r="AK561" s="15"/>
      <c r="AL561" s="15"/>
      <c r="AM561" s="15"/>
      <c r="AN561" s="15"/>
      <c r="AO561" s="15"/>
      <c r="AP561" s="15"/>
      <c r="AQ561" s="15"/>
    </row>
    <row r="562" spans="1:43" s="537" customFormat="1" ht="31.5" customHeight="1" thickTop="1" thickBot="1" x14ac:dyDescent="0.25">
      <c r="A562" s="551">
        <v>18</v>
      </c>
      <c r="D562" s="1285" t="s">
        <v>131</v>
      </c>
      <c r="E562" s="1286"/>
      <c r="F562" s="1286"/>
      <c r="G562" s="1286"/>
      <c r="H562" s="1286"/>
      <c r="I562" s="1286"/>
      <c r="J562" s="1286"/>
      <c r="K562" s="1286"/>
      <c r="L562" s="1286"/>
      <c r="M562" s="1287"/>
      <c r="N562" s="1285" t="s">
        <v>2</v>
      </c>
      <c r="O562" s="1286"/>
      <c r="P562" s="1286"/>
      <c r="Q562" s="1286"/>
      <c r="R562" s="1286"/>
      <c r="S562" s="1286"/>
      <c r="T562" s="1286"/>
      <c r="U562" s="1286"/>
      <c r="V562" s="1286"/>
      <c r="W562" s="1287"/>
      <c r="X562" s="1285" t="s">
        <v>3</v>
      </c>
      <c r="Y562" s="1286"/>
      <c r="Z562" s="1286"/>
      <c r="AA562" s="1286"/>
      <c r="AB562" s="1286"/>
      <c r="AC562" s="1286"/>
      <c r="AD562" s="1286"/>
      <c r="AE562" s="1286"/>
      <c r="AF562" s="1286"/>
      <c r="AG562" s="1287"/>
      <c r="AI562" s="15"/>
      <c r="AJ562" s="15"/>
      <c r="AK562" s="15"/>
      <c r="AL562" s="545" t="s">
        <v>2</v>
      </c>
      <c r="AM562" s="545" t="s">
        <v>3</v>
      </c>
      <c r="AN562" s="15"/>
      <c r="AO562" s="545" t="s">
        <v>2</v>
      </c>
      <c r="AP562" s="545" t="s">
        <v>3</v>
      </c>
      <c r="AQ562" s="15"/>
    </row>
    <row r="563" spans="1:43" s="537" customFormat="1" ht="23.25" customHeight="1" x14ac:dyDescent="0.2">
      <c r="A563" s="551"/>
      <c r="D563" s="1313" t="s">
        <v>155</v>
      </c>
      <c r="E563" s="1314"/>
      <c r="F563" s="1314"/>
      <c r="G563" s="1314"/>
      <c r="H563" s="1314"/>
      <c r="I563" s="1314"/>
      <c r="J563" s="1314"/>
      <c r="K563" s="1314"/>
      <c r="L563" s="1314"/>
      <c r="M563" s="1315"/>
      <c r="N563" s="1307">
        <v>493</v>
      </c>
      <c r="O563" s="1308"/>
      <c r="P563" s="1308"/>
      <c r="Q563" s="1308"/>
      <c r="R563" s="1308"/>
      <c r="S563" s="1308"/>
      <c r="T563" s="1308"/>
      <c r="U563" s="1308"/>
      <c r="V563" s="1308"/>
      <c r="W563" s="1308"/>
      <c r="X563" s="1308">
        <v>14501</v>
      </c>
      <c r="Y563" s="1308"/>
      <c r="Z563" s="1308"/>
      <c r="AA563" s="1308"/>
      <c r="AB563" s="1308"/>
      <c r="AC563" s="1308"/>
      <c r="AD563" s="1308"/>
      <c r="AE563" s="1308"/>
      <c r="AF563" s="1308"/>
      <c r="AG563" s="1308"/>
      <c r="AI563" s="15"/>
      <c r="AJ563" s="15"/>
      <c r="AK563" s="15"/>
      <c r="AL563" s="567"/>
      <c r="AM563" s="573"/>
      <c r="AN563" s="15"/>
      <c r="AO563" s="585">
        <v>-3157.25</v>
      </c>
      <c r="AP563" s="569">
        <v>16258.59</v>
      </c>
      <c r="AQ563" s="15"/>
    </row>
    <row r="564" spans="1:43" s="537" customFormat="1" ht="23.25" customHeight="1" x14ac:dyDescent="0.2">
      <c r="A564" s="551"/>
      <c r="D564" s="1153" t="s">
        <v>1682</v>
      </c>
      <c r="E564" s="1154"/>
      <c r="F564" s="1154"/>
      <c r="G564" s="1154"/>
      <c r="H564" s="1154"/>
      <c r="I564" s="1154"/>
      <c r="J564" s="1154"/>
      <c r="K564" s="1154"/>
      <c r="L564" s="1154"/>
      <c r="M564" s="1155"/>
      <c r="N564" s="1280"/>
      <c r="O564" s="1148"/>
      <c r="P564" s="1148"/>
      <c r="Q564" s="1148"/>
      <c r="R564" s="1148"/>
      <c r="S564" s="1148"/>
      <c r="T564" s="1148"/>
      <c r="U564" s="1148"/>
      <c r="V564" s="1148"/>
      <c r="W564" s="1148"/>
      <c r="X564" s="1148"/>
      <c r="Y564" s="1148"/>
      <c r="Z564" s="1148"/>
      <c r="AA564" s="1148"/>
      <c r="AB564" s="1148"/>
      <c r="AC564" s="1148"/>
      <c r="AD564" s="1148"/>
      <c r="AE564" s="1148"/>
      <c r="AF564" s="1148"/>
      <c r="AG564" s="1148"/>
      <c r="AI564" s="15"/>
      <c r="AJ564" s="15"/>
      <c r="AK564" s="15"/>
      <c r="AL564" s="561"/>
      <c r="AM564" s="574"/>
      <c r="AN564" s="15"/>
      <c r="AO564" s="576">
        <v>0</v>
      </c>
      <c r="AP564" s="563">
        <v>0</v>
      </c>
      <c r="AQ564" s="15"/>
    </row>
    <row r="565" spans="1:43" s="537" customFormat="1" ht="23.25" customHeight="1" x14ac:dyDescent="0.2">
      <c r="A565" s="551"/>
      <c r="D565" s="1380" t="s">
        <v>1683</v>
      </c>
      <c r="E565" s="1154"/>
      <c r="F565" s="1154"/>
      <c r="G565" s="1154"/>
      <c r="H565" s="1154"/>
      <c r="I565" s="1154"/>
      <c r="J565" s="1154"/>
      <c r="K565" s="1154"/>
      <c r="L565" s="1154"/>
      <c r="M565" s="1155"/>
      <c r="N565" s="1280">
        <v>1820.12</v>
      </c>
      <c r="O565" s="1148"/>
      <c r="P565" s="1148"/>
      <c r="Q565" s="1148"/>
      <c r="R565" s="1148"/>
      <c r="S565" s="1148"/>
      <c r="T565" s="1148"/>
      <c r="U565" s="1148"/>
      <c r="V565" s="1148"/>
      <c r="W565" s="1148"/>
      <c r="X565" s="1148">
        <v>4233.33</v>
      </c>
      <c r="Y565" s="1148"/>
      <c r="Z565" s="1148"/>
      <c r="AA565" s="1148"/>
      <c r="AB565" s="1148"/>
      <c r="AC565" s="1148"/>
      <c r="AD565" s="1148"/>
      <c r="AE565" s="1148"/>
      <c r="AF565" s="1148"/>
      <c r="AG565" s="1148"/>
      <c r="AI565" s="15"/>
      <c r="AJ565" s="15"/>
      <c r="AK565" s="15"/>
      <c r="AL565" s="576"/>
      <c r="AM565" s="563"/>
      <c r="AN565" s="15"/>
      <c r="AO565" s="576">
        <v>1820.12</v>
      </c>
      <c r="AP565" s="563">
        <v>4233.33</v>
      </c>
      <c r="AQ565" s="15"/>
    </row>
    <row r="566" spans="1:43" s="537" customFormat="1" ht="23.25" customHeight="1" x14ac:dyDescent="0.2">
      <c r="A566" s="551"/>
      <c r="D566" s="1153" t="s">
        <v>158</v>
      </c>
      <c r="E566" s="1154"/>
      <c r="F566" s="1154"/>
      <c r="G566" s="1154"/>
      <c r="H566" s="1154"/>
      <c r="I566" s="1154"/>
      <c r="J566" s="1154"/>
      <c r="K566" s="1154"/>
      <c r="L566" s="1154"/>
      <c r="M566" s="1155"/>
      <c r="N566" s="1280">
        <v>-3650.25</v>
      </c>
      <c r="O566" s="1148"/>
      <c r="P566" s="1148"/>
      <c r="Q566" s="1148"/>
      <c r="R566" s="1148"/>
      <c r="S566" s="1148"/>
      <c r="T566" s="1148"/>
      <c r="U566" s="1148"/>
      <c r="V566" s="1148"/>
      <c r="W566" s="1148"/>
      <c r="X566" s="1148">
        <v>1757.59</v>
      </c>
      <c r="Y566" s="1148"/>
      <c r="Z566" s="1148"/>
      <c r="AA566" s="1148"/>
      <c r="AB566" s="1148"/>
      <c r="AC566" s="1148"/>
      <c r="AD566" s="1148"/>
      <c r="AE566" s="1148"/>
      <c r="AF566" s="1148"/>
      <c r="AG566" s="1148"/>
      <c r="AI566" s="15"/>
      <c r="AJ566" s="15"/>
      <c r="AK566" s="15"/>
      <c r="AL566" s="561"/>
      <c r="AM566" s="574"/>
      <c r="AN566" s="15"/>
      <c r="AO566" s="576">
        <v>-3157.25</v>
      </c>
      <c r="AP566" s="563">
        <v>16258.59</v>
      </c>
      <c r="AQ566" s="15"/>
    </row>
    <row r="567" spans="1:43" s="537" customFormat="1" ht="23.25" customHeight="1" thickBot="1" x14ac:dyDescent="0.25">
      <c r="A567" s="551"/>
      <c r="D567" s="1309" t="s">
        <v>14</v>
      </c>
      <c r="E567" s="1310"/>
      <c r="F567" s="1310"/>
      <c r="G567" s="1310"/>
      <c r="H567" s="1310"/>
      <c r="I567" s="1310"/>
      <c r="J567" s="1310"/>
      <c r="K567" s="1310"/>
      <c r="L567" s="1310"/>
      <c r="M567" s="1311"/>
      <c r="N567" s="1303">
        <v>-1337.13</v>
      </c>
      <c r="O567" s="1288"/>
      <c r="P567" s="1288"/>
      <c r="Q567" s="1288"/>
      <c r="R567" s="1288"/>
      <c r="S567" s="1288"/>
      <c r="T567" s="1288"/>
      <c r="U567" s="1288"/>
      <c r="V567" s="1288"/>
      <c r="W567" s="1288"/>
      <c r="X567" s="1303">
        <v>20491.920000000002</v>
      </c>
      <c r="Y567" s="1288"/>
      <c r="Z567" s="1288"/>
      <c r="AA567" s="1288"/>
      <c r="AB567" s="1288"/>
      <c r="AC567" s="1288"/>
      <c r="AD567" s="1288"/>
      <c r="AE567" s="1288"/>
      <c r="AF567" s="1288"/>
      <c r="AG567" s="1288"/>
      <c r="AI567" s="15"/>
      <c r="AJ567" s="15"/>
      <c r="AK567" s="15"/>
      <c r="AL567" s="564">
        <v>0</v>
      </c>
      <c r="AM567" s="566">
        <v>0</v>
      </c>
      <c r="AN567" s="15"/>
      <c r="AO567" s="564">
        <v>-1337.13</v>
      </c>
      <c r="AP567" s="566">
        <v>20491.920000000002</v>
      </c>
      <c r="AQ567" s="15"/>
    </row>
    <row r="568" spans="1:43" ht="14.25" customHeight="1" x14ac:dyDescent="0.2">
      <c r="D568" s="536" t="s">
        <v>1309</v>
      </c>
    </row>
    <row r="570" spans="1:43" ht="14.25" customHeight="1" x14ac:dyDescent="0.2">
      <c r="D570" s="1144" t="s">
        <v>1308</v>
      </c>
      <c r="E570" s="1144"/>
      <c r="F570" s="1144"/>
      <c r="G570" s="1144"/>
      <c r="H570" s="1144"/>
      <c r="I570" s="1144"/>
      <c r="J570" s="1144"/>
      <c r="K570" s="1144"/>
      <c r="L570" s="1144"/>
      <c r="M570" s="1144"/>
      <c r="N570" s="1144"/>
      <c r="O570" s="1144"/>
      <c r="P570" s="1144"/>
      <c r="Q570" s="1144"/>
      <c r="R570" s="1144"/>
      <c r="S570" s="1144"/>
      <c r="T570" s="1144"/>
      <c r="U570" s="1144"/>
      <c r="V570" s="1144"/>
      <c r="W570" s="1144"/>
      <c r="X570" s="1144"/>
      <c r="Y570" s="1144"/>
      <c r="Z570" s="1144"/>
      <c r="AA570" s="1144"/>
      <c r="AB570" s="1144"/>
      <c r="AC570" s="1144"/>
      <c r="AD570" s="1144"/>
      <c r="AE570" s="1144"/>
      <c r="AF570" s="1144"/>
      <c r="AG570" s="1144"/>
    </row>
    <row r="571" spans="1:43" ht="14.25" customHeight="1" thickBot="1" x14ac:dyDescent="0.25"/>
    <row r="572" spans="1:43" ht="28.5" customHeight="1" thickTop="1" thickBot="1" x14ac:dyDescent="0.25">
      <c r="A572" s="551">
        <v>22</v>
      </c>
      <c r="D572" s="1285" t="s">
        <v>178</v>
      </c>
      <c r="E572" s="1286"/>
      <c r="F572" s="1286"/>
      <c r="G572" s="1286"/>
      <c r="H572" s="1286"/>
      <c r="I572" s="1286"/>
      <c r="J572" s="1286"/>
      <c r="K572" s="1286"/>
      <c r="L572" s="1286"/>
      <c r="M572" s="1286"/>
      <c r="N572" s="1286"/>
      <c r="O572" s="1287"/>
      <c r="P572" s="1285" t="s">
        <v>2</v>
      </c>
      <c r="Q572" s="1286"/>
      <c r="R572" s="1286"/>
      <c r="S572" s="1286"/>
      <c r="T572" s="1286"/>
      <c r="U572" s="1286"/>
      <c r="V572" s="1286"/>
      <c r="W572" s="1286"/>
      <c r="X572" s="1287"/>
      <c r="Y572" s="1285" t="s">
        <v>3</v>
      </c>
      <c r="Z572" s="1286"/>
      <c r="AA572" s="1286"/>
      <c r="AB572" s="1286"/>
      <c r="AC572" s="1286"/>
      <c r="AD572" s="1286"/>
      <c r="AE572" s="1286"/>
      <c r="AF572" s="1286"/>
      <c r="AG572" s="1287"/>
      <c r="AL572" s="545" t="s">
        <v>2</v>
      </c>
      <c r="AM572" s="545" t="s">
        <v>3</v>
      </c>
      <c r="AO572" s="545" t="s">
        <v>2</v>
      </c>
      <c r="AP572" s="545" t="s">
        <v>3</v>
      </c>
    </row>
    <row r="573" spans="1:43" ht="16.5" customHeight="1" thickBot="1" x14ac:dyDescent="0.25">
      <c r="D573" s="1320" t="s">
        <v>179</v>
      </c>
      <c r="E573" s="1321"/>
      <c r="F573" s="1321"/>
      <c r="G573" s="1321"/>
      <c r="H573" s="1321"/>
      <c r="I573" s="1321"/>
      <c r="J573" s="1321"/>
      <c r="K573" s="1321"/>
      <c r="L573" s="1321"/>
      <c r="M573" s="1321"/>
      <c r="N573" s="1321"/>
      <c r="O573" s="1322"/>
      <c r="P573" s="1370">
        <v>0</v>
      </c>
      <c r="Q573" s="1371"/>
      <c r="R573" s="1371"/>
      <c r="S573" s="1371"/>
      <c r="T573" s="1371"/>
      <c r="U573" s="1371"/>
      <c r="V573" s="1371"/>
      <c r="W573" s="1371"/>
      <c r="X573" s="1372"/>
      <c r="Y573" s="1370">
        <v>0</v>
      </c>
      <c r="Z573" s="1371"/>
      <c r="AA573" s="1371"/>
      <c r="AB573" s="1371"/>
      <c r="AC573" s="1371"/>
      <c r="AD573" s="1371"/>
      <c r="AE573" s="1371"/>
      <c r="AF573" s="1371"/>
      <c r="AG573" s="1373"/>
      <c r="AL573" s="585">
        <v>0</v>
      </c>
      <c r="AM573" s="569">
        <v>0</v>
      </c>
      <c r="AO573" s="585">
        <v>0</v>
      </c>
      <c r="AP573" s="569">
        <v>0</v>
      </c>
    </row>
    <row r="574" spans="1:43" ht="16.5" customHeight="1" x14ac:dyDescent="0.2">
      <c r="D574" s="1282"/>
      <c r="E574" s="1283"/>
      <c r="F574" s="1283"/>
      <c r="G574" s="1283"/>
      <c r="H574" s="1283"/>
      <c r="I574" s="1283"/>
      <c r="J574" s="1283"/>
      <c r="K574" s="1283"/>
      <c r="L574" s="1283"/>
      <c r="M574" s="1283"/>
      <c r="N574" s="1283"/>
      <c r="O574" s="1284"/>
      <c r="P574" s="1358"/>
      <c r="Q574" s="1359"/>
      <c r="R574" s="1359"/>
      <c r="S574" s="1359"/>
      <c r="T574" s="1359"/>
      <c r="U574" s="1359"/>
      <c r="V574" s="1359"/>
      <c r="W574" s="1359"/>
      <c r="X574" s="1360"/>
      <c r="Y574" s="1361"/>
      <c r="Z574" s="1359"/>
      <c r="AA574" s="1359"/>
      <c r="AB574" s="1359"/>
      <c r="AC574" s="1359"/>
      <c r="AD574" s="1359"/>
      <c r="AE574" s="1359"/>
      <c r="AF574" s="1359"/>
      <c r="AG574" s="1362"/>
      <c r="AL574" s="561"/>
      <c r="AM574" s="574"/>
      <c r="AO574" s="561"/>
      <c r="AP574" s="574"/>
    </row>
    <row r="575" spans="1:43" ht="16.5" customHeight="1" thickBot="1" x14ac:dyDescent="0.25">
      <c r="D575" s="1156"/>
      <c r="E575" s="1157"/>
      <c r="F575" s="1157"/>
      <c r="G575" s="1157"/>
      <c r="H575" s="1157"/>
      <c r="I575" s="1157"/>
      <c r="J575" s="1157"/>
      <c r="K575" s="1157"/>
      <c r="L575" s="1157"/>
      <c r="M575" s="1157"/>
      <c r="N575" s="1157"/>
      <c r="O575" s="1158"/>
      <c r="P575" s="1366"/>
      <c r="Q575" s="1367"/>
      <c r="R575" s="1367"/>
      <c r="S575" s="1367"/>
      <c r="T575" s="1367"/>
      <c r="U575" s="1367"/>
      <c r="V575" s="1367"/>
      <c r="W575" s="1367"/>
      <c r="X575" s="1368"/>
      <c r="Y575" s="1369"/>
      <c r="Z575" s="1367"/>
      <c r="AA575" s="1367"/>
      <c r="AB575" s="1367"/>
      <c r="AC575" s="1367"/>
      <c r="AD575" s="1367"/>
      <c r="AE575" s="1367"/>
      <c r="AF575" s="1367"/>
      <c r="AG575" s="1365"/>
      <c r="AL575" s="561"/>
      <c r="AM575" s="574"/>
      <c r="AO575" s="561"/>
      <c r="AP575" s="574"/>
    </row>
    <row r="576" spans="1:43" ht="16.5" customHeight="1" thickBot="1" x14ac:dyDescent="0.25">
      <c r="D576" s="1320" t="s">
        <v>180</v>
      </c>
      <c r="E576" s="1321"/>
      <c r="F576" s="1321"/>
      <c r="G576" s="1321"/>
      <c r="H576" s="1321"/>
      <c r="I576" s="1321"/>
      <c r="J576" s="1321"/>
      <c r="K576" s="1321"/>
      <c r="L576" s="1321"/>
      <c r="M576" s="1321"/>
      <c r="N576" s="1321"/>
      <c r="O576" s="1322"/>
      <c r="P576" s="1370">
        <v>2675</v>
      </c>
      <c r="Q576" s="1371"/>
      <c r="R576" s="1371"/>
      <c r="S576" s="1371"/>
      <c r="T576" s="1371"/>
      <c r="U576" s="1371"/>
      <c r="V576" s="1371"/>
      <c r="W576" s="1371"/>
      <c r="X576" s="1372"/>
      <c r="Y576" s="1370">
        <v>2256</v>
      </c>
      <c r="Z576" s="1371"/>
      <c r="AA576" s="1371"/>
      <c r="AB576" s="1371"/>
      <c r="AC576" s="1371"/>
      <c r="AD576" s="1371"/>
      <c r="AE576" s="1371"/>
      <c r="AF576" s="1371"/>
      <c r="AG576" s="1373"/>
      <c r="AL576" s="576">
        <v>0</v>
      </c>
      <c r="AM576" s="563">
        <v>0</v>
      </c>
      <c r="AO576" s="576">
        <v>2675</v>
      </c>
      <c r="AP576" s="563">
        <v>2256</v>
      </c>
    </row>
    <row r="577" spans="4:42" ht="16.5" customHeight="1" x14ac:dyDescent="0.2">
      <c r="D577" s="1374" t="s">
        <v>1996</v>
      </c>
      <c r="E577" s="1283"/>
      <c r="F577" s="1283"/>
      <c r="G577" s="1283"/>
      <c r="H577" s="1283"/>
      <c r="I577" s="1283"/>
      <c r="J577" s="1283"/>
      <c r="K577" s="1283"/>
      <c r="L577" s="1283"/>
      <c r="M577" s="1283"/>
      <c r="N577" s="1283"/>
      <c r="O577" s="1284"/>
      <c r="P577" s="1375">
        <v>2675</v>
      </c>
      <c r="Q577" s="1376"/>
      <c r="R577" s="1376"/>
      <c r="S577" s="1376"/>
      <c r="T577" s="1376"/>
      <c r="U577" s="1376"/>
      <c r="V577" s="1376"/>
      <c r="W577" s="1376"/>
      <c r="X577" s="1377"/>
      <c r="Y577" s="1378">
        <v>2256</v>
      </c>
      <c r="Z577" s="1376"/>
      <c r="AA577" s="1376"/>
      <c r="AB577" s="1376"/>
      <c r="AC577" s="1376"/>
      <c r="AD577" s="1376"/>
      <c r="AE577" s="1376"/>
      <c r="AF577" s="1376"/>
      <c r="AG577" s="1379"/>
      <c r="AL577" s="561"/>
      <c r="AM577" s="574"/>
      <c r="AO577" s="561"/>
      <c r="AP577" s="574"/>
    </row>
    <row r="578" spans="4:42" ht="16.5" customHeight="1" thickBot="1" x14ac:dyDescent="0.25">
      <c r="D578" s="1156"/>
      <c r="E578" s="1157"/>
      <c r="F578" s="1157"/>
      <c r="G578" s="1157"/>
      <c r="H578" s="1157"/>
      <c r="I578" s="1157"/>
      <c r="J578" s="1157"/>
      <c r="K578" s="1157"/>
      <c r="L578" s="1157"/>
      <c r="M578" s="1157"/>
      <c r="N578" s="1157"/>
      <c r="O578" s="1158"/>
      <c r="P578" s="1366"/>
      <c r="Q578" s="1367"/>
      <c r="R578" s="1367"/>
      <c r="S578" s="1367"/>
      <c r="T578" s="1367"/>
      <c r="U578" s="1367"/>
      <c r="V578" s="1367"/>
      <c r="W578" s="1367"/>
      <c r="X578" s="1368"/>
      <c r="Y578" s="1369"/>
      <c r="Z578" s="1367"/>
      <c r="AA578" s="1367"/>
      <c r="AB578" s="1367"/>
      <c r="AC578" s="1367"/>
      <c r="AD578" s="1367"/>
      <c r="AE578" s="1367"/>
      <c r="AF578" s="1367"/>
      <c r="AG578" s="1365"/>
      <c r="AL578" s="561"/>
      <c r="AM578" s="574"/>
      <c r="AO578" s="561"/>
      <c r="AP578" s="574"/>
    </row>
    <row r="579" spans="4:42" ht="16.5" customHeight="1" thickBot="1" x14ac:dyDescent="0.25">
      <c r="D579" s="1320" t="s">
        <v>181</v>
      </c>
      <c r="E579" s="1321"/>
      <c r="F579" s="1321"/>
      <c r="G579" s="1321"/>
      <c r="H579" s="1321"/>
      <c r="I579" s="1321"/>
      <c r="J579" s="1321"/>
      <c r="K579" s="1321"/>
      <c r="L579" s="1321"/>
      <c r="M579" s="1321"/>
      <c r="N579" s="1321"/>
      <c r="O579" s="1322"/>
      <c r="P579" s="1370">
        <v>0</v>
      </c>
      <c r="Q579" s="1371"/>
      <c r="R579" s="1371"/>
      <c r="S579" s="1371"/>
      <c r="T579" s="1371"/>
      <c r="U579" s="1371"/>
      <c r="V579" s="1371"/>
      <c r="W579" s="1371"/>
      <c r="X579" s="1372"/>
      <c r="Y579" s="1370">
        <v>0</v>
      </c>
      <c r="Z579" s="1371"/>
      <c r="AA579" s="1371"/>
      <c r="AB579" s="1371"/>
      <c r="AC579" s="1371"/>
      <c r="AD579" s="1371"/>
      <c r="AE579" s="1371"/>
      <c r="AF579" s="1371"/>
      <c r="AG579" s="1373"/>
      <c r="AL579" s="576">
        <v>0</v>
      </c>
      <c r="AM579" s="563">
        <v>0</v>
      </c>
      <c r="AO579" s="576">
        <v>0</v>
      </c>
      <c r="AP579" s="563">
        <v>0</v>
      </c>
    </row>
    <row r="580" spans="4:42" ht="16.5" customHeight="1" x14ac:dyDescent="0.2">
      <c r="D580" s="1282"/>
      <c r="E580" s="1283"/>
      <c r="F580" s="1283"/>
      <c r="G580" s="1283"/>
      <c r="H580" s="1283"/>
      <c r="I580" s="1283"/>
      <c r="J580" s="1283"/>
      <c r="K580" s="1283"/>
      <c r="L580" s="1283"/>
      <c r="M580" s="1283"/>
      <c r="N580" s="1283"/>
      <c r="O580" s="1284"/>
      <c r="P580" s="1358"/>
      <c r="Q580" s="1359"/>
      <c r="R580" s="1359"/>
      <c r="S580" s="1359"/>
      <c r="T580" s="1359"/>
      <c r="U580" s="1359"/>
      <c r="V580" s="1359"/>
      <c r="W580" s="1359"/>
      <c r="X580" s="1360"/>
      <c r="Y580" s="1361"/>
      <c r="Z580" s="1359"/>
      <c r="AA580" s="1359"/>
      <c r="AB580" s="1359"/>
      <c r="AC580" s="1359"/>
      <c r="AD580" s="1359"/>
      <c r="AE580" s="1359"/>
      <c r="AF580" s="1359"/>
      <c r="AG580" s="1362"/>
      <c r="AL580" s="561"/>
      <c r="AM580" s="574"/>
      <c r="AO580" s="561"/>
      <c r="AP580" s="574"/>
    </row>
    <row r="581" spans="4:42" ht="16.5" customHeight="1" thickBot="1" x14ac:dyDescent="0.25">
      <c r="D581" s="1156"/>
      <c r="E581" s="1157"/>
      <c r="F581" s="1157"/>
      <c r="G581" s="1157"/>
      <c r="H581" s="1157"/>
      <c r="I581" s="1157"/>
      <c r="J581" s="1157"/>
      <c r="K581" s="1157"/>
      <c r="L581" s="1157"/>
      <c r="M581" s="1157"/>
      <c r="N581" s="1157"/>
      <c r="O581" s="1158"/>
      <c r="P581" s="1366"/>
      <c r="Q581" s="1367"/>
      <c r="R581" s="1367"/>
      <c r="S581" s="1367"/>
      <c r="T581" s="1367"/>
      <c r="U581" s="1367"/>
      <c r="V581" s="1367"/>
      <c r="W581" s="1367"/>
      <c r="X581" s="1368"/>
      <c r="Y581" s="1369"/>
      <c r="Z581" s="1367"/>
      <c r="AA581" s="1367"/>
      <c r="AB581" s="1367"/>
      <c r="AC581" s="1367"/>
      <c r="AD581" s="1367"/>
      <c r="AE581" s="1367"/>
      <c r="AF581" s="1367"/>
      <c r="AG581" s="1365"/>
      <c r="AL581" s="561"/>
      <c r="AM581" s="574"/>
      <c r="AO581" s="561"/>
      <c r="AP581" s="574"/>
    </row>
    <row r="582" spans="4:42" ht="16.5" customHeight="1" thickBot="1" x14ac:dyDescent="0.25">
      <c r="D582" s="1320" t="s">
        <v>182</v>
      </c>
      <c r="E582" s="1321"/>
      <c r="F582" s="1321"/>
      <c r="G582" s="1321"/>
      <c r="H582" s="1321"/>
      <c r="I582" s="1321"/>
      <c r="J582" s="1321"/>
      <c r="K582" s="1321"/>
      <c r="L582" s="1321"/>
      <c r="M582" s="1321"/>
      <c r="N582" s="1321"/>
      <c r="O582" s="1322"/>
      <c r="P582" s="1370">
        <v>0</v>
      </c>
      <c r="Q582" s="1371"/>
      <c r="R582" s="1371"/>
      <c r="S582" s="1371"/>
      <c r="T582" s="1371"/>
      <c r="U582" s="1371"/>
      <c r="V582" s="1371"/>
      <c r="W582" s="1371"/>
      <c r="X582" s="1372"/>
      <c r="Y582" s="1370">
        <v>0</v>
      </c>
      <c r="Z582" s="1371"/>
      <c r="AA582" s="1371"/>
      <c r="AB582" s="1371"/>
      <c r="AC582" s="1371"/>
      <c r="AD582" s="1371"/>
      <c r="AE582" s="1371"/>
      <c r="AF582" s="1371"/>
      <c r="AG582" s="1373"/>
      <c r="AL582" s="576">
        <v>0</v>
      </c>
      <c r="AM582" s="563">
        <v>0</v>
      </c>
      <c r="AO582" s="576">
        <v>0</v>
      </c>
      <c r="AP582" s="563">
        <v>0</v>
      </c>
    </row>
    <row r="583" spans="4:42" ht="16.5" customHeight="1" x14ac:dyDescent="0.2">
      <c r="D583" s="1282"/>
      <c r="E583" s="1283"/>
      <c r="F583" s="1283"/>
      <c r="G583" s="1283"/>
      <c r="H583" s="1283"/>
      <c r="I583" s="1283"/>
      <c r="J583" s="1283"/>
      <c r="K583" s="1283"/>
      <c r="L583" s="1283"/>
      <c r="M583" s="1283"/>
      <c r="N583" s="1283"/>
      <c r="O583" s="1284"/>
      <c r="P583" s="1358"/>
      <c r="Q583" s="1359"/>
      <c r="R583" s="1359"/>
      <c r="S583" s="1359"/>
      <c r="T583" s="1359"/>
      <c r="U583" s="1359"/>
      <c r="V583" s="1359"/>
      <c r="W583" s="1359"/>
      <c r="X583" s="1360"/>
      <c r="Y583" s="1361"/>
      <c r="Z583" s="1359"/>
      <c r="AA583" s="1359"/>
      <c r="AB583" s="1359"/>
      <c r="AC583" s="1359"/>
      <c r="AD583" s="1359"/>
      <c r="AE583" s="1359"/>
      <c r="AF583" s="1359"/>
      <c r="AG583" s="1362"/>
      <c r="AL583" s="561"/>
      <c r="AM583" s="574"/>
      <c r="AO583" s="561"/>
      <c r="AP583" s="574"/>
    </row>
    <row r="584" spans="4:42" ht="16.5" customHeight="1" thickBot="1" x14ac:dyDescent="0.25">
      <c r="D584" s="1329"/>
      <c r="E584" s="1329"/>
      <c r="F584" s="1329"/>
      <c r="G584" s="1329"/>
      <c r="H584" s="1329"/>
      <c r="I584" s="1329"/>
      <c r="J584" s="1329"/>
      <c r="K584" s="1329"/>
      <c r="L584" s="1329"/>
      <c r="M584" s="1329"/>
      <c r="N584" s="1329"/>
      <c r="O584" s="1329"/>
      <c r="P584" s="1363"/>
      <c r="Q584" s="1363"/>
      <c r="R584" s="1363"/>
      <c r="S584" s="1363"/>
      <c r="T584" s="1363"/>
      <c r="U584" s="1363"/>
      <c r="V584" s="1363"/>
      <c r="W584" s="1363"/>
      <c r="X584" s="1364"/>
      <c r="Y584" s="1365"/>
      <c r="Z584" s="1363"/>
      <c r="AA584" s="1363"/>
      <c r="AB584" s="1363"/>
      <c r="AC584" s="1363"/>
      <c r="AD584" s="1363"/>
      <c r="AE584" s="1363"/>
      <c r="AF584" s="1363"/>
      <c r="AG584" s="1363"/>
      <c r="AL584" s="588"/>
      <c r="AM584" s="589"/>
      <c r="AO584" s="588"/>
      <c r="AP584" s="589"/>
    </row>
    <row r="587" spans="4:42" ht="14.25" customHeight="1" x14ac:dyDescent="0.2">
      <c r="D587" s="536" t="s">
        <v>1310</v>
      </c>
    </row>
    <row r="589" spans="4:42" ht="14.25" customHeight="1" x14ac:dyDescent="0.2">
      <c r="D589" s="1144" t="s">
        <v>1311</v>
      </c>
      <c r="E589" s="1144"/>
      <c r="F589" s="1144"/>
      <c r="G589" s="1144"/>
      <c r="H589" s="1144"/>
      <c r="I589" s="1144"/>
      <c r="J589" s="1144"/>
      <c r="K589" s="1144"/>
      <c r="L589" s="1144"/>
      <c r="M589" s="1144"/>
      <c r="N589" s="1144"/>
      <c r="O589" s="1144"/>
      <c r="P589" s="1144"/>
      <c r="Q589" s="1144"/>
      <c r="R589" s="1144"/>
      <c r="S589" s="1144"/>
      <c r="T589" s="1144"/>
      <c r="U589" s="1144"/>
      <c r="V589" s="1144"/>
      <c r="W589" s="1144"/>
      <c r="X589" s="1144"/>
      <c r="Y589" s="1144"/>
      <c r="Z589" s="1144"/>
      <c r="AA589" s="1144"/>
      <c r="AB589" s="1144"/>
      <c r="AC589" s="1144"/>
      <c r="AD589" s="1144"/>
      <c r="AE589" s="1144"/>
      <c r="AF589" s="1144"/>
      <c r="AG589" s="1144"/>
    </row>
    <row r="591" spans="4:42" ht="14.25" customHeight="1" x14ac:dyDescent="0.2">
      <c r="D591" s="1144" t="s">
        <v>1994</v>
      </c>
      <c r="E591" s="1144"/>
      <c r="F591" s="1144"/>
      <c r="G591" s="1144"/>
      <c r="H591" s="1144"/>
      <c r="I591" s="1144"/>
      <c r="J591" s="1144"/>
      <c r="K591" s="1144"/>
      <c r="L591" s="1144"/>
      <c r="M591" s="1144"/>
      <c r="N591" s="1144"/>
      <c r="O591" s="1144"/>
      <c r="P591" s="1144"/>
      <c r="Q591" s="1144"/>
      <c r="R591" s="1144"/>
      <c r="S591" s="1144"/>
      <c r="T591" s="1144"/>
      <c r="U591" s="1144"/>
      <c r="V591" s="1144"/>
      <c r="W591" s="1144"/>
      <c r="X591" s="1144"/>
      <c r="Y591" s="1144"/>
      <c r="Z591" s="1144"/>
      <c r="AA591" s="1144"/>
      <c r="AB591" s="1144"/>
      <c r="AC591" s="1144"/>
      <c r="AD591" s="1144"/>
      <c r="AE591" s="1144"/>
      <c r="AF591" s="1144"/>
      <c r="AG591" s="1144"/>
    </row>
    <row r="593" spans="1:39" ht="14.25" customHeight="1" x14ac:dyDescent="0.2">
      <c r="D593" s="536" t="s">
        <v>1312</v>
      </c>
    </row>
    <row r="595" spans="1:39" ht="14.25" customHeight="1" x14ac:dyDescent="0.2">
      <c r="D595" s="1218" t="s">
        <v>1997</v>
      </c>
      <c r="E595" s="1219"/>
      <c r="F595" s="1219"/>
      <c r="G595" s="1219"/>
      <c r="H595" s="1219"/>
      <c r="I595" s="1219"/>
      <c r="J595" s="1219"/>
      <c r="K595" s="1219"/>
      <c r="L595" s="1219"/>
      <c r="M595" s="1219"/>
      <c r="N595" s="1219"/>
      <c r="O595" s="1219"/>
      <c r="P595" s="1219"/>
      <c r="Q595" s="1219"/>
      <c r="R595" s="1219"/>
      <c r="S595" s="1219"/>
      <c r="T595" s="1219"/>
      <c r="U595" s="1219"/>
      <c r="V595" s="1219"/>
      <c r="W595" s="1219"/>
      <c r="X595" s="1219"/>
      <c r="Y595" s="1219"/>
      <c r="Z595" s="1219"/>
      <c r="AA595" s="1219"/>
      <c r="AB595" s="1219"/>
      <c r="AC595" s="1219"/>
      <c r="AD595" s="1219"/>
      <c r="AE595" s="1219"/>
      <c r="AF595" s="1219"/>
      <c r="AG595" s="1219"/>
    </row>
    <row r="596" spans="1:39" ht="14.25" customHeight="1" x14ac:dyDescent="0.2">
      <c r="D596" s="1219"/>
      <c r="E596" s="1219"/>
      <c r="F596" s="1219"/>
      <c r="G596" s="1219"/>
      <c r="H596" s="1219"/>
      <c r="I596" s="1219"/>
      <c r="J596" s="1219"/>
      <c r="K596" s="1219"/>
      <c r="L596" s="1219"/>
      <c r="M596" s="1219"/>
      <c r="N596" s="1219"/>
      <c r="O596" s="1219"/>
      <c r="P596" s="1219"/>
      <c r="Q596" s="1219"/>
      <c r="R596" s="1219"/>
      <c r="S596" s="1219"/>
      <c r="T596" s="1219"/>
      <c r="U596" s="1219"/>
      <c r="V596" s="1219"/>
      <c r="W596" s="1219"/>
      <c r="X596" s="1219"/>
      <c r="Y596" s="1219"/>
      <c r="Z596" s="1219"/>
      <c r="AA596" s="1219"/>
      <c r="AB596" s="1219"/>
      <c r="AC596" s="1219"/>
      <c r="AD596" s="1219"/>
      <c r="AE596" s="1219"/>
      <c r="AF596" s="1219"/>
      <c r="AG596" s="1219"/>
    </row>
    <row r="597" spans="1:39" ht="14.25" customHeight="1" x14ac:dyDescent="0.2">
      <c r="D597" s="1328" t="s">
        <v>1313</v>
      </c>
      <c r="E597" s="1328"/>
      <c r="F597" s="1328"/>
      <c r="G597" s="1328"/>
      <c r="H597" s="1328"/>
      <c r="I597" s="1328"/>
      <c r="J597" s="1328"/>
      <c r="K597" s="1328"/>
      <c r="L597" s="1328"/>
      <c r="M597" s="1328"/>
      <c r="N597" s="1328"/>
      <c r="O597" s="1328"/>
      <c r="P597" s="1328"/>
      <c r="Q597" s="1328"/>
      <c r="R597" s="1328"/>
      <c r="S597" s="1328"/>
      <c r="T597" s="1328"/>
      <c r="U597" s="1328"/>
      <c r="V597" s="1328"/>
      <c r="W597" s="1328"/>
      <c r="X597" s="1328"/>
      <c r="Y597" s="1328"/>
      <c r="Z597" s="1328"/>
      <c r="AA597" s="1328"/>
      <c r="AB597" s="1328"/>
      <c r="AC597" s="1328"/>
      <c r="AD597" s="1328"/>
      <c r="AE597" s="1328"/>
      <c r="AF597" s="1328"/>
      <c r="AG597" s="1328"/>
    </row>
    <row r="598" spans="1:39" ht="14.25" customHeight="1" thickBot="1" x14ac:dyDescent="0.25"/>
    <row r="599" spans="1:39" ht="15.75" customHeight="1" thickTop="1" thickBot="1" x14ac:dyDescent="0.25">
      <c r="A599" s="551" t="s">
        <v>1314</v>
      </c>
      <c r="D599" s="1168" t="s">
        <v>131</v>
      </c>
      <c r="E599" s="1168"/>
      <c r="F599" s="1168"/>
      <c r="G599" s="1168"/>
      <c r="H599" s="1168"/>
      <c r="I599" s="1168"/>
      <c r="J599" s="1168"/>
      <c r="K599" s="1168"/>
      <c r="L599" s="1168"/>
      <c r="M599" s="1168"/>
      <c r="N599" s="1168"/>
      <c r="O599" s="1168"/>
      <c r="P599" s="1168"/>
      <c r="Q599" s="1168"/>
      <c r="R599" s="1168" t="s">
        <v>3</v>
      </c>
      <c r="S599" s="1168"/>
      <c r="T599" s="1168"/>
      <c r="U599" s="1168"/>
      <c r="V599" s="1168"/>
      <c r="W599" s="1168"/>
      <c r="X599" s="1168"/>
      <c r="Y599" s="1168"/>
      <c r="Z599" s="1168"/>
      <c r="AA599" s="1168"/>
      <c r="AB599" s="1168"/>
      <c r="AC599" s="1168"/>
      <c r="AD599" s="1168"/>
      <c r="AE599" s="1168"/>
      <c r="AF599" s="1168"/>
      <c r="AG599" s="1168"/>
      <c r="AM599" s="549" t="s">
        <v>3</v>
      </c>
    </row>
    <row r="600" spans="1:39" ht="15.75" customHeight="1" thickBot="1" x14ac:dyDescent="0.3">
      <c r="D600" s="1354" t="s">
        <v>191</v>
      </c>
      <c r="E600" s="1354"/>
      <c r="F600" s="1354"/>
      <c r="G600" s="1354"/>
      <c r="H600" s="1354"/>
      <c r="I600" s="1354"/>
      <c r="J600" s="1354"/>
      <c r="K600" s="1354"/>
      <c r="L600" s="1354"/>
      <c r="M600" s="1354"/>
      <c r="N600" s="1354"/>
      <c r="O600" s="1354"/>
      <c r="P600" s="1354"/>
      <c r="Q600" s="1354"/>
      <c r="R600" s="1355">
        <v>0</v>
      </c>
      <c r="S600" s="1356"/>
      <c r="T600" s="1356"/>
      <c r="U600" s="1356"/>
      <c r="V600" s="1356"/>
      <c r="W600" s="1356"/>
      <c r="X600" s="1356"/>
      <c r="Y600" s="1356"/>
      <c r="Z600" s="1356"/>
      <c r="AA600" s="1356"/>
      <c r="AB600" s="1356"/>
      <c r="AC600" s="1356"/>
      <c r="AD600" s="1356"/>
      <c r="AE600" s="1356"/>
      <c r="AF600" s="1356"/>
      <c r="AG600" s="1357"/>
      <c r="AM600" s="587"/>
    </row>
    <row r="601" spans="1:39" ht="15.75" customHeight="1" thickBot="1" x14ac:dyDescent="0.3">
      <c r="D601" s="1354" t="s">
        <v>192</v>
      </c>
      <c r="E601" s="1354"/>
      <c r="F601" s="1354"/>
      <c r="G601" s="1354"/>
      <c r="H601" s="1354"/>
      <c r="I601" s="1354"/>
      <c r="J601" s="1354"/>
      <c r="K601" s="1354"/>
      <c r="L601" s="1354"/>
      <c r="M601" s="1354"/>
      <c r="N601" s="1354"/>
      <c r="O601" s="1354"/>
      <c r="P601" s="1354"/>
      <c r="Q601" s="1354"/>
      <c r="R601" s="1168" t="s">
        <v>2</v>
      </c>
      <c r="S601" s="1168"/>
      <c r="T601" s="1168"/>
      <c r="U601" s="1168"/>
      <c r="V601" s="1168"/>
      <c r="W601" s="1168"/>
      <c r="X601" s="1168"/>
      <c r="Y601" s="1168"/>
      <c r="Z601" s="1168"/>
      <c r="AA601" s="1168"/>
      <c r="AB601" s="1168"/>
      <c r="AC601" s="1168"/>
      <c r="AD601" s="1168"/>
      <c r="AE601" s="1168"/>
      <c r="AF601" s="1168"/>
      <c r="AG601" s="1168"/>
      <c r="AM601" s="296"/>
    </row>
    <row r="602" spans="1:39" ht="15.75" customHeight="1" x14ac:dyDescent="0.25">
      <c r="D602" s="1353" t="s">
        <v>193</v>
      </c>
      <c r="E602" s="1353"/>
      <c r="F602" s="1353"/>
      <c r="G602" s="1353"/>
      <c r="H602" s="1353"/>
      <c r="I602" s="1353"/>
      <c r="J602" s="1353"/>
      <c r="K602" s="1353"/>
      <c r="L602" s="1353"/>
      <c r="M602" s="1353"/>
      <c r="N602" s="1353"/>
      <c r="O602" s="1353"/>
      <c r="P602" s="1353"/>
      <c r="Q602" s="1353"/>
      <c r="R602" s="1331">
        <v>0</v>
      </c>
      <c r="S602" s="1331"/>
      <c r="T602" s="1331"/>
      <c r="U602" s="1331"/>
      <c r="V602" s="1331"/>
      <c r="W602" s="1331"/>
      <c r="X602" s="1331"/>
      <c r="Y602" s="1331"/>
      <c r="Z602" s="1331"/>
      <c r="AA602" s="1331"/>
      <c r="AB602" s="1331"/>
      <c r="AC602" s="1331"/>
      <c r="AD602" s="1331"/>
      <c r="AE602" s="1331"/>
      <c r="AF602" s="1331"/>
      <c r="AG602" s="1331"/>
      <c r="AM602" s="296"/>
    </row>
    <row r="603" spans="1:39" ht="15.75" customHeight="1" x14ac:dyDescent="0.25">
      <c r="D603" s="1175" t="s">
        <v>194</v>
      </c>
      <c r="E603" s="1175"/>
      <c r="F603" s="1175"/>
      <c r="G603" s="1175"/>
      <c r="H603" s="1175"/>
      <c r="I603" s="1175"/>
      <c r="J603" s="1175"/>
      <c r="K603" s="1175"/>
      <c r="L603" s="1175"/>
      <c r="M603" s="1175"/>
      <c r="N603" s="1175"/>
      <c r="O603" s="1175"/>
      <c r="P603" s="1175"/>
      <c r="Q603" s="1175"/>
      <c r="R603" s="1148">
        <v>0</v>
      </c>
      <c r="S603" s="1148"/>
      <c r="T603" s="1148"/>
      <c r="U603" s="1148"/>
      <c r="V603" s="1148"/>
      <c r="W603" s="1148"/>
      <c r="X603" s="1148"/>
      <c r="Y603" s="1148"/>
      <c r="Z603" s="1148"/>
      <c r="AA603" s="1148"/>
      <c r="AB603" s="1148"/>
      <c r="AC603" s="1148"/>
      <c r="AD603" s="1148"/>
      <c r="AE603" s="1148"/>
      <c r="AF603" s="1148"/>
      <c r="AG603" s="1148"/>
      <c r="AM603" s="296"/>
    </row>
    <row r="604" spans="1:39" ht="15.75" customHeight="1" x14ac:dyDescent="0.25">
      <c r="D604" s="1175" t="s">
        <v>195</v>
      </c>
      <c r="E604" s="1175"/>
      <c r="F604" s="1175"/>
      <c r="G604" s="1175"/>
      <c r="H604" s="1175"/>
      <c r="I604" s="1175"/>
      <c r="J604" s="1175"/>
      <c r="K604" s="1175"/>
      <c r="L604" s="1175"/>
      <c r="M604" s="1175"/>
      <c r="N604" s="1175"/>
      <c r="O604" s="1175"/>
      <c r="P604" s="1175"/>
      <c r="Q604" s="1175"/>
      <c r="R604" s="1148">
        <v>0</v>
      </c>
      <c r="S604" s="1148"/>
      <c r="T604" s="1148"/>
      <c r="U604" s="1148"/>
      <c r="V604" s="1148"/>
      <c r="W604" s="1148"/>
      <c r="X604" s="1148"/>
      <c r="Y604" s="1148"/>
      <c r="Z604" s="1148"/>
      <c r="AA604" s="1148"/>
      <c r="AB604" s="1148"/>
      <c r="AC604" s="1148"/>
      <c r="AD604" s="1148"/>
      <c r="AE604" s="1148"/>
      <c r="AF604" s="1148"/>
      <c r="AG604" s="1148"/>
      <c r="AM604" s="296"/>
    </row>
    <row r="605" spans="1:39" ht="15.75" customHeight="1" x14ac:dyDescent="0.25">
      <c r="D605" s="1175" t="s">
        <v>196</v>
      </c>
      <c r="E605" s="1175"/>
      <c r="F605" s="1175"/>
      <c r="G605" s="1175"/>
      <c r="H605" s="1175"/>
      <c r="I605" s="1175"/>
      <c r="J605" s="1175"/>
      <c r="K605" s="1175"/>
      <c r="L605" s="1175"/>
      <c r="M605" s="1175"/>
      <c r="N605" s="1175"/>
      <c r="O605" s="1175"/>
      <c r="P605" s="1175"/>
      <c r="Q605" s="1175"/>
      <c r="R605" s="1148">
        <v>0</v>
      </c>
      <c r="S605" s="1148"/>
      <c r="T605" s="1148"/>
      <c r="U605" s="1148"/>
      <c r="V605" s="1148"/>
      <c r="W605" s="1148"/>
      <c r="X605" s="1148"/>
      <c r="Y605" s="1148"/>
      <c r="Z605" s="1148"/>
      <c r="AA605" s="1148"/>
      <c r="AB605" s="1148"/>
      <c r="AC605" s="1148"/>
      <c r="AD605" s="1148"/>
      <c r="AE605" s="1148"/>
      <c r="AF605" s="1148"/>
      <c r="AG605" s="1148"/>
      <c r="AM605" s="296"/>
    </row>
    <row r="606" spans="1:39" ht="15.75" customHeight="1" x14ac:dyDescent="0.25">
      <c r="D606" s="1175" t="s">
        <v>197</v>
      </c>
      <c r="E606" s="1175"/>
      <c r="F606" s="1175"/>
      <c r="G606" s="1175"/>
      <c r="H606" s="1175"/>
      <c r="I606" s="1175"/>
      <c r="J606" s="1175"/>
      <c r="K606" s="1175"/>
      <c r="L606" s="1175"/>
      <c r="M606" s="1175"/>
      <c r="N606" s="1175"/>
      <c r="O606" s="1175"/>
      <c r="P606" s="1175"/>
      <c r="Q606" s="1175"/>
      <c r="R606" s="1148">
        <v>0</v>
      </c>
      <c r="S606" s="1148"/>
      <c r="T606" s="1148"/>
      <c r="U606" s="1148"/>
      <c r="V606" s="1148"/>
      <c r="W606" s="1148"/>
      <c r="X606" s="1148"/>
      <c r="Y606" s="1148"/>
      <c r="Z606" s="1148"/>
      <c r="AA606" s="1148"/>
      <c r="AB606" s="1148"/>
      <c r="AC606" s="1148"/>
      <c r="AD606" s="1148"/>
      <c r="AE606" s="1148"/>
      <c r="AF606" s="1148"/>
      <c r="AG606" s="1148"/>
      <c r="AM606" s="296"/>
    </row>
    <row r="607" spans="1:39" ht="15.75" customHeight="1" x14ac:dyDescent="0.25">
      <c r="D607" s="1175" t="s">
        <v>198</v>
      </c>
      <c r="E607" s="1175"/>
      <c r="F607" s="1175"/>
      <c r="G607" s="1175"/>
      <c r="H607" s="1175"/>
      <c r="I607" s="1175"/>
      <c r="J607" s="1175"/>
      <c r="K607" s="1175"/>
      <c r="L607" s="1175"/>
      <c r="M607" s="1175"/>
      <c r="N607" s="1175"/>
      <c r="O607" s="1175"/>
      <c r="P607" s="1175"/>
      <c r="Q607" s="1175"/>
      <c r="R607" s="1148">
        <v>0</v>
      </c>
      <c r="S607" s="1148"/>
      <c r="T607" s="1148"/>
      <c r="U607" s="1148"/>
      <c r="V607" s="1148"/>
      <c r="W607" s="1148"/>
      <c r="X607" s="1148"/>
      <c r="Y607" s="1148"/>
      <c r="Z607" s="1148"/>
      <c r="AA607" s="1148"/>
      <c r="AB607" s="1148"/>
      <c r="AC607" s="1148"/>
      <c r="AD607" s="1148"/>
      <c r="AE607" s="1148"/>
      <c r="AF607" s="1148"/>
      <c r="AG607" s="1148"/>
      <c r="AM607" s="296"/>
    </row>
    <row r="608" spans="1:39" ht="15.75" customHeight="1" x14ac:dyDescent="0.25">
      <c r="D608" s="1175" t="s">
        <v>199</v>
      </c>
      <c r="E608" s="1175"/>
      <c r="F608" s="1175"/>
      <c r="G608" s="1175"/>
      <c r="H608" s="1175"/>
      <c r="I608" s="1175"/>
      <c r="J608" s="1175"/>
      <c r="K608" s="1175"/>
      <c r="L608" s="1175"/>
      <c r="M608" s="1175"/>
      <c r="N608" s="1175"/>
      <c r="O608" s="1175"/>
      <c r="P608" s="1175"/>
      <c r="Q608" s="1175"/>
      <c r="R608" s="1148">
        <v>0</v>
      </c>
      <c r="S608" s="1148"/>
      <c r="T608" s="1148"/>
      <c r="U608" s="1148"/>
      <c r="V608" s="1148"/>
      <c r="W608" s="1148"/>
      <c r="X608" s="1148"/>
      <c r="Y608" s="1148"/>
      <c r="Z608" s="1148"/>
      <c r="AA608" s="1148"/>
      <c r="AB608" s="1148"/>
      <c r="AC608" s="1148"/>
      <c r="AD608" s="1148"/>
      <c r="AE608" s="1148"/>
      <c r="AF608" s="1148"/>
      <c r="AG608" s="1148"/>
      <c r="AM608" s="296"/>
    </row>
    <row r="609" spans="1:39" ht="15.75" customHeight="1" x14ac:dyDescent="0.2">
      <c r="D609" s="1175" t="s">
        <v>200</v>
      </c>
      <c r="E609" s="1175"/>
      <c r="F609" s="1175"/>
      <c r="G609" s="1175"/>
      <c r="H609" s="1175"/>
      <c r="I609" s="1175"/>
      <c r="J609" s="1175"/>
      <c r="K609" s="1175"/>
      <c r="L609" s="1175"/>
      <c r="M609" s="1175"/>
      <c r="N609" s="1175"/>
      <c r="O609" s="1175"/>
      <c r="P609" s="1175"/>
      <c r="Q609" s="1175"/>
      <c r="R609" s="1148">
        <v>0</v>
      </c>
      <c r="S609" s="1148"/>
      <c r="T609" s="1148"/>
      <c r="U609" s="1148"/>
      <c r="V609" s="1148"/>
      <c r="W609" s="1148"/>
      <c r="X609" s="1148"/>
      <c r="Y609" s="1148"/>
      <c r="Z609" s="1148"/>
      <c r="AA609" s="1148"/>
      <c r="AB609" s="1148"/>
      <c r="AC609" s="1148"/>
      <c r="AD609" s="1148"/>
      <c r="AE609" s="1148"/>
      <c r="AF609" s="1148"/>
      <c r="AG609" s="1148"/>
      <c r="AM609" s="590"/>
    </row>
    <row r="610" spans="1:39" ht="15.75" customHeight="1" thickBot="1" x14ac:dyDescent="0.25">
      <c r="D610" s="1352" t="s">
        <v>14</v>
      </c>
      <c r="E610" s="1352"/>
      <c r="F610" s="1352"/>
      <c r="G610" s="1352"/>
      <c r="H610" s="1352"/>
      <c r="I610" s="1352"/>
      <c r="J610" s="1352"/>
      <c r="K610" s="1352"/>
      <c r="L610" s="1352"/>
      <c r="M610" s="1352"/>
      <c r="N610" s="1352"/>
      <c r="O610" s="1352"/>
      <c r="P610" s="1352"/>
      <c r="Q610" s="1352"/>
      <c r="R610" s="1349">
        <v>0</v>
      </c>
      <c r="S610" s="1350"/>
      <c r="T610" s="1350"/>
      <c r="U610" s="1350"/>
      <c r="V610" s="1350"/>
      <c r="W610" s="1350"/>
      <c r="X610" s="1350"/>
      <c r="Y610" s="1350"/>
      <c r="Z610" s="1350"/>
      <c r="AA610" s="1350"/>
      <c r="AB610" s="1350"/>
      <c r="AC610" s="1350"/>
      <c r="AD610" s="1350"/>
      <c r="AE610" s="1350"/>
      <c r="AF610" s="1350"/>
      <c r="AG610" s="1351"/>
      <c r="AM610" s="570">
        <v>0</v>
      </c>
    </row>
    <row r="611" spans="1:39" ht="14.25" customHeight="1" thickBot="1" x14ac:dyDescent="0.25">
      <c r="AM611" s="590"/>
    </row>
    <row r="612" spans="1:39" ht="15.75" customHeight="1" thickBot="1" x14ac:dyDescent="0.25">
      <c r="A612" s="551" t="s">
        <v>1315</v>
      </c>
      <c r="D612" s="1346" t="s">
        <v>131</v>
      </c>
      <c r="E612" s="1347"/>
      <c r="F612" s="1347"/>
      <c r="G612" s="1347"/>
      <c r="H612" s="1347"/>
      <c r="I612" s="1347"/>
      <c r="J612" s="1347"/>
      <c r="K612" s="1347"/>
      <c r="L612" s="1347"/>
      <c r="M612" s="1347"/>
      <c r="N612" s="1347"/>
      <c r="O612" s="1347"/>
      <c r="P612" s="1347"/>
      <c r="Q612" s="1348"/>
      <c r="R612" s="1168" t="s">
        <v>3</v>
      </c>
      <c r="S612" s="1168"/>
      <c r="T612" s="1168"/>
      <c r="U612" s="1168"/>
      <c r="V612" s="1168"/>
      <c r="W612" s="1168"/>
      <c r="X612" s="1168"/>
      <c r="Y612" s="1168"/>
      <c r="Z612" s="1168"/>
      <c r="AA612" s="1168"/>
      <c r="AB612" s="1168"/>
      <c r="AC612" s="1168"/>
      <c r="AD612" s="1168"/>
      <c r="AE612" s="1168"/>
      <c r="AF612" s="1168"/>
      <c r="AG612" s="1168"/>
      <c r="AM612" s="590"/>
    </row>
    <row r="613" spans="1:39" ht="15.75" customHeight="1" thickBot="1" x14ac:dyDescent="0.25">
      <c r="D613" s="1343" t="s">
        <v>201</v>
      </c>
      <c r="E613" s="1344"/>
      <c r="F613" s="1344"/>
      <c r="G613" s="1344"/>
      <c r="H613" s="1344"/>
      <c r="I613" s="1344"/>
      <c r="J613" s="1344"/>
      <c r="K613" s="1344"/>
      <c r="L613" s="1344"/>
      <c r="M613" s="1344"/>
      <c r="N613" s="1344"/>
      <c r="O613" s="1344"/>
      <c r="P613" s="1344"/>
      <c r="Q613" s="1345"/>
      <c r="R613" s="1244">
        <v>-354</v>
      </c>
      <c r="S613" s="1244"/>
      <c r="T613" s="1244"/>
      <c r="U613" s="1244"/>
      <c r="V613" s="1244"/>
      <c r="W613" s="1244"/>
      <c r="X613" s="1244"/>
      <c r="Y613" s="1244"/>
      <c r="Z613" s="1244"/>
      <c r="AA613" s="1244"/>
      <c r="AB613" s="1244"/>
      <c r="AC613" s="1244"/>
      <c r="AD613" s="1244"/>
      <c r="AE613" s="1244"/>
      <c r="AF613" s="1244"/>
      <c r="AG613" s="1244"/>
      <c r="AM613" s="590"/>
    </row>
    <row r="614" spans="1:39" ht="15.75" customHeight="1" thickBot="1" x14ac:dyDescent="0.25">
      <c r="D614" s="1343" t="s">
        <v>202</v>
      </c>
      <c r="E614" s="1344"/>
      <c r="F614" s="1344"/>
      <c r="G614" s="1344"/>
      <c r="H614" s="1344"/>
      <c r="I614" s="1344"/>
      <c r="J614" s="1344"/>
      <c r="K614" s="1344"/>
      <c r="L614" s="1344"/>
      <c r="M614" s="1344"/>
      <c r="N614" s="1344"/>
      <c r="O614" s="1344"/>
      <c r="P614" s="1344"/>
      <c r="Q614" s="1345"/>
      <c r="R614" s="1168" t="s">
        <v>2</v>
      </c>
      <c r="S614" s="1168"/>
      <c r="T614" s="1168"/>
      <c r="U614" s="1168"/>
      <c r="V614" s="1168"/>
      <c r="W614" s="1168"/>
      <c r="X614" s="1168"/>
      <c r="Y614" s="1168"/>
      <c r="Z614" s="1168"/>
      <c r="AA614" s="1168"/>
      <c r="AB614" s="1168"/>
      <c r="AC614" s="1168"/>
      <c r="AD614" s="1168"/>
      <c r="AE614" s="1168"/>
      <c r="AF614" s="1168"/>
      <c r="AG614" s="1168"/>
      <c r="AM614" s="590"/>
    </row>
    <row r="615" spans="1:39" ht="15.75" customHeight="1" x14ac:dyDescent="0.2">
      <c r="D615" s="1340" t="s">
        <v>203</v>
      </c>
      <c r="E615" s="1341"/>
      <c r="F615" s="1341"/>
      <c r="G615" s="1341"/>
      <c r="H615" s="1341"/>
      <c r="I615" s="1341"/>
      <c r="J615" s="1341"/>
      <c r="K615" s="1341"/>
      <c r="L615" s="1341"/>
      <c r="M615" s="1341"/>
      <c r="N615" s="1341"/>
      <c r="O615" s="1341"/>
      <c r="P615" s="1341"/>
      <c r="Q615" s="1342"/>
      <c r="R615" s="1331">
        <v>0</v>
      </c>
      <c r="S615" s="1331"/>
      <c r="T615" s="1331"/>
      <c r="U615" s="1331"/>
      <c r="V615" s="1331"/>
      <c r="W615" s="1331"/>
      <c r="X615" s="1331"/>
      <c r="Y615" s="1331"/>
      <c r="Z615" s="1331"/>
      <c r="AA615" s="1331"/>
      <c r="AB615" s="1331"/>
      <c r="AC615" s="1331"/>
      <c r="AD615" s="1331"/>
      <c r="AE615" s="1331"/>
      <c r="AF615" s="1331"/>
      <c r="AG615" s="1331"/>
      <c r="AM615" s="590"/>
    </row>
    <row r="616" spans="1:39" ht="15.75" customHeight="1" x14ac:dyDescent="0.2">
      <c r="D616" s="1336" t="s">
        <v>204</v>
      </c>
      <c r="E616" s="1337"/>
      <c r="F616" s="1337"/>
      <c r="G616" s="1337"/>
      <c r="H616" s="1337"/>
      <c r="I616" s="1337"/>
      <c r="J616" s="1337"/>
      <c r="K616" s="1337"/>
      <c r="L616" s="1337"/>
      <c r="M616" s="1337"/>
      <c r="N616" s="1337"/>
      <c r="O616" s="1337"/>
      <c r="P616" s="1337"/>
      <c r="Q616" s="1338"/>
      <c r="R616" s="1148">
        <v>0</v>
      </c>
      <c r="S616" s="1148"/>
      <c r="T616" s="1148"/>
      <c r="U616" s="1148"/>
      <c r="V616" s="1148"/>
      <c r="W616" s="1148"/>
      <c r="X616" s="1148"/>
      <c r="Y616" s="1148"/>
      <c r="Z616" s="1148"/>
      <c r="AA616" s="1148"/>
      <c r="AB616" s="1148"/>
      <c r="AC616" s="1148"/>
      <c r="AD616" s="1148"/>
      <c r="AE616" s="1148"/>
      <c r="AF616" s="1148"/>
      <c r="AG616" s="1148"/>
      <c r="AM616" s="590"/>
    </row>
    <row r="617" spans="1:39" ht="15.75" customHeight="1" x14ac:dyDescent="0.2">
      <c r="D617" s="1336" t="s">
        <v>205</v>
      </c>
      <c r="E617" s="1337"/>
      <c r="F617" s="1337"/>
      <c r="G617" s="1337"/>
      <c r="H617" s="1337"/>
      <c r="I617" s="1337"/>
      <c r="J617" s="1337"/>
      <c r="K617" s="1337"/>
      <c r="L617" s="1337"/>
      <c r="M617" s="1337"/>
      <c r="N617" s="1337"/>
      <c r="O617" s="1337"/>
      <c r="P617" s="1337"/>
      <c r="Q617" s="1338"/>
      <c r="R617" s="1148">
        <v>0</v>
      </c>
      <c r="S617" s="1148"/>
      <c r="T617" s="1148"/>
      <c r="U617" s="1148"/>
      <c r="V617" s="1148"/>
      <c r="W617" s="1148"/>
      <c r="X617" s="1148"/>
      <c r="Y617" s="1148"/>
      <c r="Z617" s="1148"/>
      <c r="AA617" s="1148"/>
      <c r="AB617" s="1148"/>
      <c r="AC617" s="1148"/>
      <c r="AD617" s="1148"/>
      <c r="AE617" s="1148"/>
      <c r="AF617" s="1148"/>
      <c r="AG617" s="1148"/>
      <c r="AM617" s="590"/>
    </row>
    <row r="618" spans="1:39" ht="15.75" customHeight="1" x14ac:dyDescent="0.2">
      <c r="D618" s="1339" t="s">
        <v>1701</v>
      </c>
      <c r="E618" s="1337"/>
      <c r="F618" s="1337"/>
      <c r="G618" s="1337"/>
      <c r="H618" s="1337"/>
      <c r="I618" s="1337"/>
      <c r="J618" s="1337"/>
      <c r="K618" s="1337"/>
      <c r="L618" s="1337"/>
      <c r="M618" s="1337"/>
      <c r="N618" s="1337"/>
      <c r="O618" s="1337"/>
      <c r="P618" s="1337"/>
      <c r="Q618" s="1338"/>
      <c r="R618" s="1148">
        <v>0</v>
      </c>
      <c r="S618" s="1148"/>
      <c r="T618" s="1148"/>
      <c r="U618" s="1148"/>
      <c r="V618" s="1148"/>
      <c r="W618" s="1148"/>
      <c r="X618" s="1148"/>
      <c r="Y618" s="1148"/>
      <c r="Z618" s="1148"/>
      <c r="AA618" s="1148"/>
      <c r="AB618" s="1148"/>
      <c r="AC618" s="1148"/>
      <c r="AD618" s="1148"/>
      <c r="AE618" s="1148"/>
      <c r="AF618" s="1148"/>
      <c r="AG618" s="1148"/>
      <c r="AM618" s="590"/>
    </row>
    <row r="619" spans="1:39" ht="15.75" customHeight="1" x14ac:dyDescent="0.2">
      <c r="D619" s="1336" t="s">
        <v>207</v>
      </c>
      <c r="E619" s="1337"/>
      <c r="F619" s="1337"/>
      <c r="G619" s="1337"/>
      <c r="H619" s="1337"/>
      <c r="I619" s="1337"/>
      <c r="J619" s="1337"/>
      <c r="K619" s="1337"/>
      <c r="L619" s="1337"/>
      <c r="M619" s="1337"/>
      <c r="N619" s="1337"/>
      <c r="O619" s="1337"/>
      <c r="P619" s="1337"/>
      <c r="Q619" s="1338"/>
      <c r="R619" s="1148">
        <v>354</v>
      </c>
      <c r="S619" s="1148"/>
      <c r="T619" s="1148"/>
      <c r="U619" s="1148"/>
      <c r="V619" s="1148"/>
      <c r="W619" s="1148"/>
      <c r="X619" s="1148"/>
      <c r="Y619" s="1148"/>
      <c r="Z619" s="1148"/>
      <c r="AA619" s="1148"/>
      <c r="AB619" s="1148"/>
      <c r="AC619" s="1148"/>
      <c r="AD619" s="1148"/>
      <c r="AE619" s="1148"/>
      <c r="AF619" s="1148"/>
      <c r="AG619" s="1148"/>
      <c r="AM619" s="590"/>
    </row>
    <row r="620" spans="1:39" ht="15.75" customHeight="1" x14ac:dyDescent="0.2">
      <c r="D620" s="1336" t="s">
        <v>200</v>
      </c>
      <c r="E620" s="1337"/>
      <c r="F620" s="1337"/>
      <c r="G620" s="1337"/>
      <c r="H620" s="1337"/>
      <c r="I620" s="1337"/>
      <c r="J620" s="1337"/>
      <c r="K620" s="1337"/>
      <c r="L620" s="1337"/>
      <c r="M620" s="1337"/>
      <c r="N620" s="1337"/>
      <c r="O620" s="1337"/>
      <c r="P620" s="1337"/>
      <c r="Q620" s="1338"/>
      <c r="R620" s="1148">
        <v>0</v>
      </c>
      <c r="S620" s="1148"/>
      <c r="T620" s="1148"/>
      <c r="U620" s="1148"/>
      <c r="V620" s="1148"/>
      <c r="W620" s="1148"/>
      <c r="X620" s="1148"/>
      <c r="Y620" s="1148"/>
      <c r="Z620" s="1148"/>
      <c r="AA620" s="1148"/>
      <c r="AB620" s="1148"/>
      <c r="AC620" s="1148"/>
      <c r="AD620" s="1148"/>
      <c r="AE620" s="1148"/>
      <c r="AF620" s="1148"/>
      <c r="AG620" s="1148"/>
      <c r="AM620" s="590"/>
    </row>
    <row r="621" spans="1:39" ht="15.75" customHeight="1" thickBot="1" x14ac:dyDescent="0.25">
      <c r="D621" s="1333" t="s">
        <v>208</v>
      </c>
      <c r="E621" s="1334"/>
      <c r="F621" s="1334"/>
      <c r="G621" s="1334"/>
      <c r="H621" s="1334"/>
      <c r="I621" s="1334"/>
      <c r="J621" s="1334"/>
      <c r="K621" s="1334"/>
      <c r="L621" s="1334"/>
      <c r="M621" s="1334"/>
      <c r="N621" s="1334"/>
      <c r="O621" s="1334"/>
      <c r="P621" s="1334"/>
      <c r="Q621" s="1335"/>
      <c r="R621" s="1349">
        <v>0</v>
      </c>
      <c r="S621" s="1350"/>
      <c r="T621" s="1350"/>
      <c r="U621" s="1350"/>
      <c r="V621" s="1350"/>
      <c r="W621" s="1350"/>
      <c r="X621" s="1350"/>
      <c r="Y621" s="1350"/>
      <c r="Z621" s="1350"/>
      <c r="AA621" s="1350"/>
      <c r="AB621" s="1350"/>
      <c r="AC621" s="1350"/>
      <c r="AD621" s="1350"/>
      <c r="AE621" s="1350"/>
      <c r="AF621" s="1350"/>
      <c r="AG621" s="1351"/>
      <c r="AM621" s="572">
        <v>354</v>
      </c>
    </row>
    <row r="627" spans="1:41" ht="14.25" customHeight="1" x14ac:dyDescent="0.2">
      <c r="D627" s="536" t="s">
        <v>1316</v>
      </c>
    </row>
    <row r="629" spans="1:41" ht="14.25" customHeight="1" x14ac:dyDescent="0.2">
      <c r="D629" s="1144" t="s">
        <v>1317</v>
      </c>
      <c r="E629" s="1144"/>
      <c r="F629" s="1144"/>
      <c r="G629" s="1144"/>
      <c r="H629" s="1144"/>
      <c r="I629" s="1144"/>
      <c r="J629" s="1144"/>
      <c r="K629" s="1144"/>
      <c r="L629" s="1144"/>
      <c r="M629" s="1144"/>
      <c r="N629" s="1144"/>
      <c r="O629" s="1144"/>
      <c r="P629" s="1144"/>
      <c r="Q629" s="1144"/>
      <c r="R629" s="1144"/>
      <c r="S629" s="1144"/>
      <c r="T629" s="1144"/>
      <c r="U629" s="1144"/>
      <c r="V629" s="1144"/>
      <c r="W629" s="1144"/>
      <c r="X629" s="1144"/>
      <c r="Y629" s="1144"/>
      <c r="Z629" s="1144"/>
      <c r="AA629" s="1144"/>
      <c r="AB629" s="1144"/>
      <c r="AC629" s="1144"/>
      <c r="AD629" s="1144"/>
      <c r="AE629" s="1144"/>
      <c r="AF629" s="1144"/>
      <c r="AG629" s="1144"/>
    </row>
    <row r="630" spans="1:41" ht="14.25" customHeight="1" thickBot="1" x14ac:dyDescent="0.25"/>
    <row r="631" spans="1:41" ht="14.25" customHeight="1" thickBot="1" x14ac:dyDescent="0.25">
      <c r="A631" s="551" t="s">
        <v>1318</v>
      </c>
      <c r="D631" s="1168" t="s">
        <v>1</v>
      </c>
      <c r="E631" s="1168"/>
      <c r="F631" s="1168"/>
      <c r="G631" s="1168"/>
      <c r="H631" s="1168"/>
      <c r="I631" s="1168" t="s">
        <v>2</v>
      </c>
      <c r="J631" s="1168"/>
      <c r="K631" s="1168"/>
      <c r="L631" s="1168"/>
      <c r="M631" s="1168"/>
      <c r="N631" s="1168"/>
      <c r="O631" s="1168"/>
      <c r="P631" s="1168"/>
      <c r="Q631" s="1168"/>
      <c r="R631" s="1168"/>
      <c r="S631" s="1168"/>
      <c r="T631" s="1168"/>
      <c r="U631" s="1168"/>
      <c r="V631" s="1168"/>
      <c r="W631" s="1168"/>
      <c r="X631" s="1168"/>
      <c r="Y631" s="1168"/>
      <c r="Z631" s="1168"/>
      <c r="AA631" s="1168"/>
      <c r="AB631" s="1168"/>
      <c r="AC631" s="1168"/>
      <c r="AD631" s="1168"/>
      <c r="AE631" s="1168"/>
      <c r="AF631" s="1168"/>
      <c r="AG631" s="1168"/>
    </row>
    <row r="632" spans="1:41" ht="30.75" customHeight="1" thickTop="1" thickBot="1" x14ac:dyDescent="0.25">
      <c r="D632" s="1168"/>
      <c r="E632" s="1168"/>
      <c r="F632" s="1168"/>
      <c r="G632" s="1168"/>
      <c r="H632" s="1168"/>
      <c r="I632" s="1212" t="s">
        <v>32</v>
      </c>
      <c r="J632" s="1212"/>
      <c r="K632" s="1212"/>
      <c r="L632" s="1212"/>
      <c r="M632" s="1212"/>
      <c r="N632" s="1212" t="s">
        <v>124</v>
      </c>
      <c r="O632" s="1212"/>
      <c r="P632" s="1212"/>
      <c r="Q632" s="1212"/>
      <c r="R632" s="1212"/>
      <c r="S632" s="1212" t="s">
        <v>210</v>
      </c>
      <c r="T632" s="1212"/>
      <c r="U632" s="1212"/>
      <c r="V632" s="1212"/>
      <c r="W632" s="1212"/>
      <c r="X632" s="1212" t="s">
        <v>211</v>
      </c>
      <c r="Y632" s="1212"/>
      <c r="Z632" s="1212"/>
      <c r="AA632" s="1212"/>
      <c r="AB632" s="1212"/>
      <c r="AC632" s="1212" t="s">
        <v>30</v>
      </c>
      <c r="AD632" s="1212"/>
      <c r="AE632" s="1212"/>
      <c r="AF632" s="1212"/>
      <c r="AG632" s="1212"/>
      <c r="AL632" s="545" t="s">
        <v>436</v>
      </c>
      <c r="AM632" s="545" t="s">
        <v>30</v>
      </c>
      <c r="AO632" s="545" t="s">
        <v>30</v>
      </c>
    </row>
    <row r="633" spans="1:41" ht="28.5" customHeight="1" thickBot="1" x14ac:dyDescent="0.25">
      <c r="D633" s="1320" t="s">
        <v>212</v>
      </c>
      <c r="E633" s="1321"/>
      <c r="F633" s="1321"/>
      <c r="G633" s="1321"/>
      <c r="H633" s="1322"/>
      <c r="I633" s="1323">
        <v>0</v>
      </c>
      <c r="J633" s="1324"/>
      <c r="K633" s="1324"/>
      <c r="L633" s="1324"/>
      <c r="M633" s="1324"/>
      <c r="N633" s="1323">
        <v>0</v>
      </c>
      <c r="O633" s="1324"/>
      <c r="P633" s="1324"/>
      <c r="Q633" s="1324"/>
      <c r="R633" s="1324"/>
      <c r="S633" s="1323">
        <v>0</v>
      </c>
      <c r="T633" s="1324"/>
      <c r="U633" s="1324"/>
      <c r="V633" s="1324"/>
      <c r="W633" s="1324"/>
      <c r="X633" s="1323">
        <v>0</v>
      </c>
      <c r="Y633" s="1324"/>
      <c r="Z633" s="1324"/>
      <c r="AA633" s="1324"/>
      <c r="AB633" s="1324"/>
      <c r="AC633" s="1325">
        <v>0</v>
      </c>
      <c r="AD633" s="1325"/>
      <c r="AE633" s="1325"/>
      <c r="AF633" s="1325"/>
      <c r="AG633" s="1326"/>
      <c r="AL633" s="597">
        <v>0</v>
      </c>
      <c r="AM633" s="591">
        <v>0</v>
      </c>
      <c r="AO633" s="593">
        <v>0</v>
      </c>
    </row>
    <row r="634" spans="1:41" ht="28.5" customHeight="1" thickBot="1" x14ac:dyDescent="0.25">
      <c r="D634" s="1320" t="s">
        <v>213</v>
      </c>
      <c r="E634" s="1321"/>
      <c r="F634" s="1321"/>
      <c r="G634" s="1321"/>
      <c r="H634" s="1322"/>
      <c r="I634" s="1323">
        <v>0</v>
      </c>
      <c r="J634" s="1324"/>
      <c r="K634" s="1324"/>
      <c r="L634" s="1324"/>
      <c r="M634" s="1324"/>
      <c r="N634" s="1323">
        <v>0</v>
      </c>
      <c r="O634" s="1324"/>
      <c r="P634" s="1324"/>
      <c r="Q634" s="1324"/>
      <c r="R634" s="1324"/>
      <c r="S634" s="1323">
        <v>0</v>
      </c>
      <c r="T634" s="1324"/>
      <c r="U634" s="1324"/>
      <c r="V634" s="1324"/>
      <c r="W634" s="1324"/>
      <c r="X634" s="1323">
        <v>0</v>
      </c>
      <c r="Y634" s="1324"/>
      <c r="Z634" s="1324"/>
      <c r="AA634" s="1324"/>
      <c r="AB634" s="1324"/>
      <c r="AC634" s="1325">
        <v>0</v>
      </c>
      <c r="AD634" s="1325"/>
      <c r="AE634" s="1325"/>
      <c r="AF634" s="1325"/>
      <c r="AG634" s="1326"/>
      <c r="AL634" s="311">
        <v>0</v>
      </c>
      <c r="AM634" s="312">
        <v>0</v>
      </c>
      <c r="AO634" s="313">
        <v>0</v>
      </c>
    </row>
    <row r="635" spans="1:41" ht="14.25" customHeight="1" x14ac:dyDescent="0.25">
      <c r="AL635" s="560"/>
      <c r="AM635" s="291"/>
    </row>
    <row r="636" spans="1:41" ht="14.25" customHeight="1" thickBot="1" x14ac:dyDescent="0.25">
      <c r="AL636" s="560"/>
    </row>
    <row r="637" spans="1:41" ht="14.25" customHeight="1" thickBot="1" x14ac:dyDescent="0.25">
      <c r="A637" s="551" t="s">
        <v>1319</v>
      </c>
      <c r="D637" s="1168" t="s">
        <v>1</v>
      </c>
      <c r="E637" s="1168"/>
      <c r="F637" s="1168"/>
      <c r="G637" s="1168"/>
      <c r="H637" s="1168"/>
      <c r="I637" s="1168" t="s">
        <v>3</v>
      </c>
      <c r="J637" s="1168"/>
      <c r="K637" s="1168"/>
      <c r="L637" s="1168"/>
      <c r="M637" s="1168"/>
      <c r="N637" s="1168"/>
      <c r="O637" s="1168"/>
      <c r="P637" s="1168"/>
      <c r="Q637" s="1168"/>
      <c r="R637" s="1168"/>
      <c r="S637" s="1168"/>
      <c r="T637" s="1168"/>
      <c r="U637" s="1168"/>
      <c r="V637" s="1168"/>
      <c r="W637" s="1168"/>
      <c r="X637" s="1168"/>
      <c r="Y637" s="1168"/>
      <c r="Z637" s="1168"/>
      <c r="AA637" s="1168"/>
      <c r="AB637" s="1168"/>
      <c r="AC637" s="1168"/>
      <c r="AD637" s="1168"/>
      <c r="AE637" s="1168"/>
      <c r="AF637" s="1168"/>
      <c r="AG637" s="1168"/>
      <c r="AL637" s="560"/>
    </row>
    <row r="638" spans="1:41" ht="30.75" customHeight="1" thickTop="1" thickBot="1" x14ac:dyDescent="0.25">
      <c r="D638" s="1168"/>
      <c r="E638" s="1168"/>
      <c r="F638" s="1168"/>
      <c r="G638" s="1168"/>
      <c r="H638" s="1168"/>
      <c r="I638" s="1212" t="s">
        <v>32</v>
      </c>
      <c r="J638" s="1212"/>
      <c r="K638" s="1212"/>
      <c r="L638" s="1212"/>
      <c r="M638" s="1212"/>
      <c r="N638" s="1212" t="s">
        <v>124</v>
      </c>
      <c r="O638" s="1212"/>
      <c r="P638" s="1212"/>
      <c r="Q638" s="1212"/>
      <c r="R638" s="1212"/>
      <c r="S638" s="1212" t="s">
        <v>210</v>
      </c>
      <c r="T638" s="1212"/>
      <c r="U638" s="1212"/>
      <c r="V638" s="1212"/>
      <c r="W638" s="1212"/>
      <c r="X638" s="1212" t="s">
        <v>211</v>
      </c>
      <c r="Y638" s="1212"/>
      <c r="Z638" s="1212"/>
      <c r="AA638" s="1212"/>
      <c r="AB638" s="1212"/>
      <c r="AC638" s="1212" t="s">
        <v>30</v>
      </c>
      <c r="AD638" s="1212"/>
      <c r="AE638" s="1212"/>
      <c r="AF638" s="1212"/>
      <c r="AG638" s="1212"/>
      <c r="AL638" s="560"/>
      <c r="AM638" s="545" t="s">
        <v>30</v>
      </c>
      <c r="AO638" s="545" t="s">
        <v>30</v>
      </c>
    </row>
    <row r="639" spans="1:41" ht="28.5" customHeight="1" thickBot="1" x14ac:dyDescent="0.25">
      <c r="D639" s="1320" t="s">
        <v>212</v>
      </c>
      <c r="E639" s="1321"/>
      <c r="F639" s="1321"/>
      <c r="G639" s="1321"/>
      <c r="H639" s="1322"/>
      <c r="I639" s="1323">
        <v>0</v>
      </c>
      <c r="J639" s="1324"/>
      <c r="K639" s="1324"/>
      <c r="L639" s="1324"/>
      <c r="M639" s="1324"/>
      <c r="N639" s="1323">
        <v>0</v>
      </c>
      <c r="O639" s="1324"/>
      <c r="P639" s="1324"/>
      <c r="Q639" s="1324"/>
      <c r="R639" s="1324"/>
      <c r="S639" s="1323">
        <v>0</v>
      </c>
      <c r="T639" s="1324"/>
      <c r="U639" s="1324"/>
      <c r="V639" s="1324"/>
      <c r="W639" s="1324"/>
      <c r="X639" s="1323">
        <v>0</v>
      </c>
      <c r="Y639" s="1324"/>
      <c r="Z639" s="1324"/>
      <c r="AA639" s="1324"/>
      <c r="AB639" s="1324"/>
      <c r="AC639" s="1325">
        <v>0</v>
      </c>
      <c r="AD639" s="1325"/>
      <c r="AE639" s="1325"/>
      <c r="AF639" s="1325"/>
      <c r="AG639" s="1326"/>
      <c r="AL639" s="560"/>
      <c r="AM639" s="591">
        <v>0</v>
      </c>
      <c r="AO639" s="593">
        <v>0</v>
      </c>
    </row>
    <row r="640" spans="1:41" ht="28.5" customHeight="1" thickBot="1" x14ac:dyDescent="0.25">
      <c r="D640" s="1320" t="s">
        <v>213</v>
      </c>
      <c r="E640" s="1321"/>
      <c r="F640" s="1321"/>
      <c r="G640" s="1321"/>
      <c r="H640" s="1322"/>
      <c r="I640" s="1323">
        <v>0</v>
      </c>
      <c r="J640" s="1324"/>
      <c r="K640" s="1324"/>
      <c r="L640" s="1324"/>
      <c r="M640" s="1324"/>
      <c r="N640" s="1323">
        <v>0</v>
      </c>
      <c r="O640" s="1324"/>
      <c r="P640" s="1324"/>
      <c r="Q640" s="1324"/>
      <c r="R640" s="1324"/>
      <c r="S640" s="1323">
        <v>0</v>
      </c>
      <c r="T640" s="1324"/>
      <c r="U640" s="1324"/>
      <c r="V640" s="1324"/>
      <c r="W640" s="1324"/>
      <c r="X640" s="1323">
        <v>0</v>
      </c>
      <c r="Y640" s="1324"/>
      <c r="Z640" s="1324"/>
      <c r="AA640" s="1324"/>
      <c r="AB640" s="1324"/>
      <c r="AC640" s="1325">
        <v>0</v>
      </c>
      <c r="AD640" s="1325"/>
      <c r="AE640" s="1325"/>
      <c r="AF640" s="1325"/>
      <c r="AG640" s="1326"/>
      <c r="AM640" s="312">
        <v>0</v>
      </c>
      <c r="AO640" s="313">
        <v>0</v>
      </c>
    </row>
    <row r="642" spans="1:42" ht="14.25" customHeight="1" x14ac:dyDescent="0.2">
      <c r="D642" s="1145" t="s">
        <v>1994</v>
      </c>
      <c r="E642" s="1144"/>
      <c r="F642" s="1144"/>
      <c r="G642" s="1144"/>
      <c r="H642" s="1144"/>
      <c r="I642" s="1144"/>
      <c r="J642" s="1144"/>
      <c r="K642" s="1144"/>
      <c r="L642" s="1144"/>
      <c r="M642" s="1144"/>
      <c r="N642" s="1144"/>
      <c r="O642" s="1144"/>
      <c r="P642" s="1144"/>
      <c r="Q642" s="1144"/>
      <c r="R642" s="1144"/>
      <c r="S642" s="1144"/>
      <c r="T642" s="1144"/>
      <c r="U642" s="1144"/>
      <c r="V642" s="1144"/>
      <c r="W642" s="1144"/>
      <c r="X642" s="1144"/>
      <c r="Y642" s="1144"/>
      <c r="Z642" s="1144"/>
      <c r="AA642" s="1144"/>
      <c r="AB642" s="1144"/>
      <c r="AC642" s="1144"/>
      <c r="AD642" s="1144"/>
      <c r="AE642" s="1144"/>
      <c r="AF642" s="1144"/>
      <c r="AG642" s="1144"/>
    </row>
    <row r="644" spans="1:42" ht="14.25" customHeight="1" x14ac:dyDescent="0.2">
      <c r="D644" s="536" t="s">
        <v>1320</v>
      </c>
    </row>
    <row r="646" spans="1:42" ht="14.25" customHeight="1" x14ac:dyDescent="0.2">
      <c r="D646" s="1144" t="s">
        <v>1321</v>
      </c>
      <c r="E646" s="1144"/>
      <c r="F646" s="1144"/>
      <c r="G646" s="1144"/>
      <c r="H646" s="1144"/>
      <c r="I646" s="1144"/>
      <c r="J646" s="1144"/>
      <c r="K646" s="1144"/>
      <c r="L646" s="1144"/>
      <c r="M646" s="1144"/>
      <c r="N646" s="1144"/>
      <c r="O646" s="1144"/>
      <c r="P646" s="1144"/>
      <c r="Q646" s="1144"/>
      <c r="R646" s="1144"/>
      <c r="S646" s="1144"/>
      <c r="T646" s="1144"/>
      <c r="U646" s="1144"/>
      <c r="V646" s="1144"/>
      <c r="W646" s="1144"/>
      <c r="X646" s="1144"/>
      <c r="Y646" s="1144"/>
      <c r="Z646" s="1144"/>
      <c r="AA646" s="1144"/>
      <c r="AB646" s="1144"/>
      <c r="AC646" s="1144"/>
      <c r="AD646" s="1144"/>
      <c r="AE646" s="1144"/>
      <c r="AF646" s="1144"/>
      <c r="AG646" s="1144"/>
    </row>
    <row r="647" spans="1:42" ht="14.25" customHeight="1" thickBot="1" x14ac:dyDescent="0.25"/>
    <row r="648" spans="1:42" ht="28.5" customHeight="1" thickTop="1" thickBot="1" x14ac:dyDescent="0.25">
      <c r="A648" s="551">
        <v>26</v>
      </c>
      <c r="D648" s="1285" t="s">
        <v>131</v>
      </c>
      <c r="E648" s="1286"/>
      <c r="F648" s="1286"/>
      <c r="G648" s="1286"/>
      <c r="H648" s="1286"/>
      <c r="I648" s="1286"/>
      <c r="J648" s="1286"/>
      <c r="K648" s="1286"/>
      <c r="L648" s="1286"/>
      <c r="M648" s="1287"/>
      <c r="N648" s="1285" t="s">
        <v>2</v>
      </c>
      <c r="O648" s="1286"/>
      <c r="P648" s="1286"/>
      <c r="Q648" s="1286"/>
      <c r="R648" s="1286"/>
      <c r="S648" s="1286"/>
      <c r="T648" s="1286"/>
      <c r="U648" s="1286"/>
      <c r="V648" s="1286"/>
      <c r="W648" s="1287"/>
      <c r="X648" s="1285" t="s">
        <v>3</v>
      </c>
      <c r="Y648" s="1286"/>
      <c r="Z648" s="1286"/>
      <c r="AA648" s="1286"/>
      <c r="AB648" s="1286"/>
      <c r="AC648" s="1286"/>
      <c r="AD648" s="1286"/>
      <c r="AE648" s="1286"/>
      <c r="AF648" s="1286"/>
      <c r="AG648" s="1287"/>
      <c r="AL648" s="545" t="s">
        <v>2</v>
      </c>
      <c r="AM648" s="548" t="s">
        <v>3</v>
      </c>
      <c r="AO648" s="545" t="s">
        <v>2</v>
      </c>
      <c r="AP648" s="548" t="s">
        <v>3</v>
      </c>
    </row>
    <row r="649" spans="1:42" ht="28.5" customHeight="1" thickBot="1" x14ac:dyDescent="0.25">
      <c r="D649" s="1309" t="s">
        <v>219</v>
      </c>
      <c r="E649" s="1310"/>
      <c r="F649" s="1310"/>
      <c r="G649" s="1310"/>
      <c r="H649" s="1310"/>
      <c r="I649" s="1310"/>
      <c r="J649" s="1310"/>
      <c r="K649" s="1310"/>
      <c r="L649" s="1310"/>
      <c r="M649" s="1311"/>
      <c r="N649" s="1303">
        <v>36152</v>
      </c>
      <c r="O649" s="1288"/>
      <c r="P649" s="1288"/>
      <c r="Q649" s="1288"/>
      <c r="R649" s="1288"/>
      <c r="S649" s="1288"/>
      <c r="T649" s="1288"/>
      <c r="U649" s="1288"/>
      <c r="V649" s="1288"/>
      <c r="W649" s="1288"/>
      <c r="X649" s="1303">
        <v>71358</v>
      </c>
      <c r="Y649" s="1288"/>
      <c r="Z649" s="1288"/>
      <c r="AA649" s="1288"/>
      <c r="AB649" s="1288"/>
      <c r="AC649" s="1288"/>
      <c r="AD649" s="1288"/>
      <c r="AE649" s="1288"/>
      <c r="AF649" s="1288"/>
      <c r="AG649" s="1288"/>
      <c r="AL649" s="564">
        <v>0</v>
      </c>
      <c r="AM649" s="566">
        <v>0</v>
      </c>
      <c r="AO649" s="581">
        <v>36152</v>
      </c>
      <c r="AP649" s="582">
        <v>71358</v>
      </c>
    </row>
    <row r="650" spans="1:42" ht="28.5" customHeight="1" x14ac:dyDescent="0.2">
      <c r="D650" s="1153" t="s">
        <v>218</v>
      </c>
      <c r="E650" s="1154"/>
      <c r="F650" s="1154"/>
      <c r="G650" s="1154"/>
      <c r="H650" s="1154"/>
      <c r="I650" s="1154"/>
      <c r="J650" s="1154"/>
      <c r="K650" s="1154"/>
      <c r="L650" s="1154"/>
      <c r="M650" s="1155"/>
      <c r="N650" s="1280">
        <v>0</v>
      </c>
      <c r="O650" s="1148"/>
      <c r="P650" s="1148"/>
      <c r="Q650" s="1148"/>
      <c r="R650" s="1148"/>
      <c r="S650" s="1148"/>
      <c r="T650" s="1148"/>
      <c r="U650" s="1148"/>
      <c r="V650" s="1148"/>
      <c r="W650" s="1148"/>
      <c r="X650" s="1312">
        <v>0</v>
      </c>
      <c r="Y650" s="1312"/>
      <c r="Z650" s="1312"/>
      <c r="AA650" s="1312"/>
      <c r="AB650" s="1312"/>
      <c r="AC650" s="1312"/>
      <c r="AD650" s="1312"/>
      <c r="AE650" s="1312"/>
      <c r="AF650" s="1312"/>
      <c r="AG650" s="1312"/>
      <c r="AL650" s="561"/>
      <c r="AM650" s="574"/>
      <c r="AO650" s="579"/>
      <c r="AP650" s="580"/>
    </row>
    <row r="651" spans="1:42" ht="28.5" customHeight="1" x14ac:dyDescent="0.2">
      <c r="D651" s="1313" t="s">
        <v>217</v>
      </c>
      <c r="E651" s="1314"/>
      <c r="F651" s="1314"/>
      <c r="G651" s="1314"/>
      <c r="H651" s="1314"/>
      <c r="I651" s="1314"/>
      <c r="J651" s="1314"/>
      <c r="K651" s="1314"/>
      <c r="L651" s="1314"/>
      <c r="M651" s="1315"/>
      <c r="N651" s="1280">
        <v>36152</v>
      </c>
      <c r="O651" s="1148"/>
      <c r="P651" s="1148"/>
      <c r="Q651" s="1148"/>
      <c r="R651" s="1148"/>
      <c r="S651" s="1148"/>
      <c r="T651" s="1148"/>
      <c r="U651" s="1148"/>
      <c r="V651" s="1148"/>
      <c r="W651" s="1148"/>
      <c r="X651" s="1312">
        <v>71358</v>
      </c>
      <c r="Y651" s="1312"/>
      <c r="Z651" s="1312"/>
      <c r="AA651" s="1312"/>
      <c r="AB651" s="1312"/>
      <c r="AC651" s="1312"/>
      <c r="AD651" s="1312"/>
      <c r="AE651" s="1312"/>
      <c r="AF651" s="1312"/>
      <c r="AG651" s="1312"/>
      <c r="AL651" s="561"/>
      <c r="AM651" s="574"/>
      <c r="AO651" s="579"/>
      <c r="AP651" s="580"/>
    </row>
    <row r="652" spans="1:42" ht="28.5" customHeight="1" thickBot="1" x14ac:dyDescent="0.25">
      <c r="D652" s="1309" t="s">
        <v>216</v>
      </c>
      <c r="E652" s="1310"/>
      <c r="F652" s="1310"/>
      <c r="G652" s="1310"/>
      <c r="H652" s="1310"/>
      <c r="I652" s="1310"/>
      <c r="J652" s="1310"/>
      <c r="K652" s="1310"/>
      <c r="L652" s="1310"/>
      <c r="M652" s="1311"/>
      <c r="N652" s="1303">
        <v>163978</v>
      </c>
      <c r="O652" s="1288"/>
      <c r="P652" s="1288"/>
      <c r="Q652" s="1288"/>
      <c r="R652" s="1288"/>
      <c r="S652" s="1288"/>
      <c r="T652" s="1288"/>
      <c r="U652" s="1288"/>
      <c r="V652" s="1288"/>
      <c r="W652" s="1288"/>
      <c r="X652" s="1303">
        <v>104070</v>
      </c>
      <c r="Y652" s="1288"/>
      <c r="Z652" s="1288"/>
      <c r="AA652" s="1288"/>
      <c r="AB652" s="1288"/>
      <c r="AC652" s="1288"/>
      <c r="AD652" s="1288"/>
      <c r="AE652" s="1288"/>
      <c r="AF652" s="1288"/>
      <c r="AG652" s="1288"/>
      <c r="AL652" s="576">
        <v>0</v>
      </c>
      <c r="AM652" s="563">
        <v>0</v>
      </c>
      <c r="AO652" s="577">
        <v>163978</v>
      </c>
      <c r="AP652" s="578">
        <v>104070</v>
      </c>
    </row>
    <row r="653" spans="1:42" ht="28.5" customHeight="1" x14ac:dyDescent="0.2">
      <c r="D653" s="1153" t="s">
        <v>437</v>
      </c>
      <c r="E653" s="1154"/>
      <c r="F653" s="1154"/>
      <c r="G653" s="1154"/>
      <c r="H653" s="1154"/>
      <c r="I653" s="1154"/>
      <c r="J653" s="1154"/>
      <c r="K653" s="1154"/>
      <c r="L653" s="1154"/>
      <c r="M653" s="1155"/>
      <c r="N653" s="1280">
        <v>163978</v>
      </c>
      <c r="O653" s="1148"/>
      <c r="P653" s="1148"/>
      <c r="Q653" s="1148"/>
      <c r="R653" s="1148"/>
      <c r="S653" s="1148"/>
      <c r="T653" s="1148"/>
      <c r="U653" s="1148"/>
      <c r="V653" s="1148"/>
      <c r="W653" s="1148"/>
      <c r="X653" s="1317">
        <v>104070</v>
      </c>
      <c r="Y653" s="1318"/>
      <c r="Z653" s="1318"/>
      <c r="AA653" s="1318"/>
      <c r="AB653" s="1318"/>
      <c r="AC653" s="1318"/>
      <c r="AD653" s="1318"/>
      <c r="AE653" s="1318"/>
      <c r="AF653" s="1318"/>
      <c r="AG653" s="1319"/>
      <c r="AL653" s="561"/>
      <c r="AM653" s="574"/>
      <c r="AO653" s="579"/>
      <c r="AP653" s="580"/>
    </row>
    <row r="654" spans="1:42" ht="28.5" customHeight="1" x14ac:dyDescent="0.2">
      <c r="D654" s="1313" t="s">
        <v>215</v>
      </c>
      <c r="E654" s="1314"/>
      <c r="F654" s="1314"/>
      <c r="G654" s="1314"/>
      <c r="H654" s="1314"/>
      <c r="I654" s="1314"/>
      <c r="J654" s="1314"/>
      <c r="K654" s="1314"/>
      <c r="L654" s="1314"/>
      <c r="M654" s="1315"/>
      <c r="N654" s="1307">
        <v>0</v>
      </c>
      <c r="O654" s="1308"/>
      <c r="P654" s="1308"/>
      <c r="Q654" s="1308"/>
      <c r="R654" s="1308"/>
      <c r="S654" s="1308"/>
      <c r="T654" s="1308"/>
      <c r="U654" s="1308"/>
      <c r="V654" s="1308"/>
      <c r="W654" s="1308"/>
      <c r="X654" s="1316">
        <v>0</v>
      </c>
      <c r="Y654" s="1316"/>
      <c r="Z654" s="1316"/>
      <c r="AA654" s="1316"/>
      <c r="AB654" s="1316"/>
      <c r="AC654" s="1316"/>
      <c r="AD654" s="1316"/>
      <c r="AE654" s="1316"/>
      <c r="AF654" s="1316"/>
      <c r="AG654" s="1316"/>
      <c r="AL654" s="567"/>
      <c r="AM654" s="573"/>
      <c r="AO654" s="598"/>
      <c r="AP654" s="599"/>
    </row>
    <row r="655" spans="1:42" ht="28.5" customHeight="1" x14ac:dyDescent="0.2"/>
    <row r="656" spans="1:42" ht="14.25" customHeight="1" x14ac:dyDescent="0.2">
      <c r="D656" s="536" t="s">
        <v>1684</v>
      </c>
    </row>
    <row r="658" spans="1:42" ht="14.25" customHeight="1" x14ac:dyDescent="0.2">
      <c r="D658" s="1144" t="s">
        <v>1323</v>
      </c>
      <c r="E658" s="1144"/>
      <c r="F658" s="1144"/>
      <c r="G658" s="1144"/>
      <c r="H658" s="1144"/>
      <c r="I658" s="1144"/>
      <c r="J658" s="1144"/>
      <c r="K658" s="1144"/>
      <c r="L658" s="1144"/>
      <c r="M658" s="1144"/>
      <c r="N658" s="1144"/>
      <c r="O658" s="1144"/>
      <c r="P658" s="1144"/>
      <c r="Q658" s="1144"/>
      <c r="R658" s="1144"/>
      <c r="S658" s="1144"/>
      <c r="T658" s="1144"/>
      <c r="U658" s="1144"/>
      <c r="V658" s="1144"/>
      <c r="W658" s="1144"/>
      <c r="X658" s="1144"/>
      <c r="Y658" s="1144"/>
      <c r="Z658" s="1144"/>
      <c r="AA658" s="1144"/>
      <c r="AB658" s="1144"/>
      <c r="AC658" s="1144"/>
      <c r="AD658" s="1144"/>
      <c r="AE658" s="1144"/>
      <c r="AF658" s="1144"/>
      <c r="AG658" s="1144"/>
    </row>
    <row r="660" spans="1:42" ht="14.25" customHeight="1" x14ac:dyDescent="0.2">
      <c r="D660" s="1144" t="s">
        <v>1994</v>
      </c>
      <c r="E660" s="1144"/>
      <c r="F660" s="1144"/>
      <c r="G660" s="1144"/>
      <c r="H660" s="1144"/>
      <c r="I660" s="1144"/>
      <c r="J660" s="1144"/>
      <c r="K660" s="1144"/>
      <c r="L660" s="1144"/>
      <c r="M660" s="1144"/>
      <c r="N660" s="1144"/>
      <c r="O660" s="1144"/>
      <c r="P660" s="1144"/>
      <c r="Q660" s="1144"/>
      <c r="R660" s="1144"/>
      <c r="S660" s="1144"/>
      <c r="T660" s="1144"/>
      <c r="U660" s="1144"/>
      <c r="V660" s="1144"/>
      <c r="W660" s="1144"/>
      <c r="X660" s="1144"/>
      <c r="Y660" s="1144"/>
      <c r="Z660" s="1144"/>
      <c r="AA660" s="1144"/>
      <c r="AB660" s="1144"/>
      <c r="AC660" s="1144"/>
      <c r="AD660" s="1144"/>
      <c r="AE660" s="1144"/>
      <c r="AF660" s="1144"/>
      <c r="AG660" s="1144"/>
    </row>
    <row r="661" spans="1:42" ht="14.25" customHeight="1" x14ac:dyDescent="0.2">
      <c r="D661" s="1219"/>
      <c r="E661" s="1219"/>
      <c r="F661" s="1219"/>
      <c r="G661" s="1219"/>
      <c r="H661" s="1219"/>
      <c r="I661" s="1219"/>
      <c r="J661" s="1219"/>
      <c r="K661" s="1219"/>
      <c r="L661" s="1219"/>
      <c r="M661" s="1219"/>
      <c r="N661" s="1219"/>
      <c r="O661" s="1219"/>
      <c r="P661" s="1219"/>
      <c r="Q661" s="1219"/>
      <c r="R661" s="1219"/>
      <c r="S661" s="1219"/>
      <c r="T661" s="1219"/>
      <c r="U661" s="1219"/>
      <c r="V661" s="1219"/>
      <c r="W661" s="1219"/>
      <c r="X661" s="1219"/>
      <c r="Y661" s="1219"/>
      <c r="Z661" s="1219"/>
      <c r="AA661" s="1219"/>
      <c r="AB661" s="1219"/>
      <c r="AC661" s="1219"/>
      <c r="AD661" s="1219"/>
      <c r="AE661" s="1219"/>
      <c r="AF661" s="1219"/>
      <c r="AG661" s="1219"/>
    </row>
    <row r="662" spans="1:42" ht="14.25" customHeight="1" x14ac:dyDescent="0.2">
      <c r="D662" s="536" t="s">
        <v>1685</v>
      </c>
    </row>
    <row r="663" spans="1:42" ht="14.25" customHeight="1" x14ac:dyDescent="0.2">
      <c r="D663" s="1144"/>
      <c r="E663" s="1144"/>
      <c r="F663" s="1144"/>
      <c r="G663" s="1144"/>
      <c r="H663" s="1144"/>
      <c r="I663" s="1144"/>
      <c r="J663" s="1144"/>
      <c r="K663" s="1144"/>
      <c r="L663" s="1144"/>
      <c r="M663" s="1144"/>
      <c r="N663" s="1144"/>
      <c r="O663" s="1144"/>
      <c r="P663" s="1144"/>
      <c r="Q663" s="1144"/>
      <c r="R663" s="1144"/>
      <c r="S663" s="1144"/>
      <c r="T663" s="1144"/>
      <c r="U663" s="1144"/>
      <c r="V663" s="1144"/>
      <c r="W663" s="1144"/>
      <c r="X663" s="1144"/>
      <c r="Y663" s="1144"/>
      <c r="Z663" s="1144"/>
      <c r="AA663" s="1144"/>
      <c r="AB663" s="1144"/>
      <c r="AC663" s="1144"/>
      <c r="AD663" s="1144"/>
      <c r="AE663" s="1144"/>
      <c r="AF663" s="1144"/>
      <c r="AG663" s="1144"/>
    </row>
    <row r="664" spans="1:42" ht="14.25" customHeight="1" x14ac:dyDescent="0.2">
      <c r="D664" s="1145" t="s">
        <v>1702</v>
      </c>
      <c r="E664" s="1144"/>
      <c r="F664" s="1144"/>
      <c r="G664" s="1144"/>
      <c r="H664" s="1144"/>
      <c r="I664" s="1144"/>
      <c r="J664" s="1144"/>
      <c r="K664" s="1144"/>
      <c r="L664" s="1144"/>
      <c r="M664" s="1144"/>
      <c r="N664" s="1144"/>
      <c r="O664" s="1144"/>
      <c r="P664" s="1144"/>
      <c r="Q664" s="1144"/>
      <c r="R664" s="1144"/>
      <c r="S664" s="1144"/>
      <c r="T664" s="1144"/>
      <c r="U664" s="1144"/>
      <c r="V664" s="1144"/>
      <c r="W664" s="1144"/>
      <c r="X664" s="1144"/>
      <c r="Y664" s="1144"/>
      <c r="Z664" s="1144"/>
      <c r="AA664" s="1144"/>
      <c r="AB664" s="1144"/>
      <c r="AC664" s="1144"/>
      <c r="AD664" s="1144"/>
      <c r="AE664" s="1144"/>
      <c r="AF664" s="1144"/>
      <c r="AG664" s="1144"/>
    </row>
    <row r="665" spans="1:42" ht="14.25" customHeight="1" thickBot="1" x14ac:dyDescent="0.25"/>
    <row r="666" spans="1:42" ht="28.5" customHeight="1" thickTop="1" thickBot="1" x14ac:dyDescent="0.25">
      <c r="A666" s="551">
        <v>27</v>
      </c>
      <c r="D666" s="1285" t="s">
        <v>131</v>
      </c>
      <c r="E666" s="1286"/>
      <c r="F666" s="1286"/>
      <c r="G666" s="1286"/>
      <c r="H666" s="1286"/>
      <c r="I666" s="1286"/>
      <c r="J666" s="1286"/>
      <c r="K666" s="1286"/>
      <c r="L666" s="1286"/>
      <c r="M666" s="1287"/>
      <c r="N666" s="1285" t="s">
        <v>2</v>
      </c>
      <c r="O666" s="1286"/>
      <c r="P666" s="1286"/>
      <c r="Q666" s="1286"/>
      <c r="R666" s="1286"/>
      <c r="S666" s="1286"/>
      <c r="T666" s="1286"/>
      <c r="U666" s="1286"/>
      <c r="V666" s="1286"/>
      <c r="W666" s="1287"/>
      <c r="X666" s="1285" t="s">
        <v>3</v>
      </c>
      <c r="Y666" s="1286"/>
      <c r="Z666" s="1286"/>
      <c r="AA666" s="1286"/>
      <c r="AB666" s="1286"/>
      <c r="AC666" s="1286"/>
      <c r="AD666" s="1286"/>
      <c r="AE666" s="1286"/>
      <c r="AF666" s="1286"/>
      <c r="AG666" s="1287"/>
      <c r="AL666" s="545" t="s">
        <v>2</v>
      </c>
      <c r="AM666" s="548" t="s">
        <v>3</v>
      </c>
      <c r="AO666" s="545" t="s">
        <v>2</v>
      </c>
      <c r="AP666" s="548" t="s">
        <v>3</v>
      </c>
    </row>
    <row r="667" spans="1:42" ht="18.75" customHeight="1" x14ac:dyDescent="0.2">
      <c r="D667" s="1304" t="s">
        <v>234</v>
      </c>
      <c r="E667" s="1305"/>
      <c r="F667" s="1305"/>
      <c r="G667" s="1305"/>
      <c r="H667" s="1305"/>
      <c r="I667" s="1305"/>
      <c r="J667" s="1305"/>
      <c r="K667" s="1305"/>
      <c r="L667" s="1305"/>
      <c r="M667" s="1306"/>
      <c r="N667" s="1307">
        <v>0</v>
      </c>
      <c r="O667" s="1308"/>
      <c r="P667" s="1308"/>
      <c r="Q667" s="1308"/>
      <c r="R667" s="1308"/>
      <c r="S667" s="1308"/>
      <c r="T667" s="1308"/>
      <c r="U667" s="1308"/>
      <c r="V667" s="1308"/>
      <c r="W667" s="1308"/>
      <c r="X667" s="1308"/>
      <c r="Y667" s="1308"/>
      <c r="Z667" s="1308"/>
      <c r="AA667" s="1308"/>
      <c r="AB667" s="1308"/>
      <c r="AC667" s="1308"/>
      <c r="AD667" s="1308"/>
      <c r="AE667" s="1308"/>
      <c r="AF667" s="1308"/>
      <c r="AG667" s="1308"/>
      <c r="AL667" s="567"/>
      <c r="AM667" s="573"/>
      <c r="AO667" s="567"/>
      <c r="AP667" s="573"/>
    </row>
    <row r="668" spans="1:42" ht="18.75" customHeight="1" x14ac:dyDescent="0.2">
      <c r="D668" s="1291" t="s">
        <v>235</v>
      </c>
      <c r="E668" s="1292"/>
      <c r="F668" s="1292"/>
      <c r="G668" s="1292"/>
      <c r="H668" s="1292"/>
      <c r="I668" s="1292"/>
      <c r="J668" s="1292"/>
      <c r="K668" s="1292"/>
      <c r="L668" s="1292"/>
      <c r="M668" s="1293"/>
      <c r="N668" s="1280">
        <v>191.87</v>
      </c>
      <c r="O668" s="1148"/>
      <c r="P668" s="1148"/>
      <c r="Q668" s="1148"/>
      <c r="R668" s="1148"/>
      <c r="S668" s="1148"/>
      <c r="T668" s="1148"/>
      <c r="U668" s="1148"/>
      <c r="V668" s="1148"/>
      <c r="W668" s="1148"/>
      <c r="X668" s="1294">
        <v>121</v>
      </c>
      <c r="Y668" s="1295"/>
      <c r="Z668" s="1295"/>
      <c r="AA668" s="1295"/>
      <c r="AB668" s="1295"/>
      <c r="AC668" s="1295"/>
      <c r="AD668" s="1295"/>
      <c r="AE668" s="1295"/>
      <c r="AF668" s="1295"/>
      <c r="AG668" s="1280"/>
      <c r="AL668" s="561"/>
      <c r="AM668" s="574"/>
      <c r="AO668" s="561"/>
      <c r="AP668" s="574"/>
    </row>
    <row r="669" spans="1:42" ht="18.75" customHeight="1" x14ac:dyDescent="0.2">
      <c r="D669" s="1291" t="s">
        <v>236</v>
      </c>
      <c r="E669" s="1292"/>
      <c r="F669" s="1292"/>
      <c r="G669" s="1292"/>
      <c r="H669" s="1292"/>
      <c r="I669" s="1292"/>
      <c r="J669" s="1292"/>
      <c r="K669" s="1292"/>
      <c r="L669" s="1292"/>
      <c r="M669" s="1293"/>
      <c r="N669" s="1280"/>
      <c r="O669" s="1148"/>
      <c r="P669" s="1148"/>
      <c r="Q669" s="1148"/>
      <c r="R669" s="1148"/>
      <c r="S669" s="1148"/>
      <c r="T669" s="1148"/>
      <c r="U669" s="1148"/>
      <c r="V669" s="1148"/>
      <c r="W669" s="1148"/>
      <c r="X669" s="1294"/>
      <c r="Y669" s="1295"/>
      <c r="Z669" s="1295"/>
      <c r="AA669" s="1295"/>
      <c r="AB669" s="1295"/>
      <c r="AC669" s="1295"/>
      <c r="AD669" s="1295"/>
      <c r="AE669" s="1295"/>
      <c r="AF669" s="1295"/>
      <c r="AG669" s="1280"/>
      <c r="AL669" s="561"/>
      <c r="AM669" s="574"/>
      <c r="AO669" s="561"/>
      <c r="AP669" s="574"/>
    </row>
    <row r="670" spans="1:42" ht="18.75" customHeight="1" x14ac:dyDescent="0.2">
      <c r="D670" s="1291" t="s">
        <v>237</v>
      </c>
      <c r="E670" s="1292"/>
      <c r="F670" s="1292"/>
      <c r="G670" s="1292"/>
      <c r="H670" s="1292"/>
      <c r="I670" s="1292"/>
      <c r="J670" s="1292"/>
      <c r="K670" s="1292"/>
      <c r="L670" s="1292"/>
      <c r="M670" s="1293"/>
      <c r="N670" s="1280"/>
      <c r="O670" s="1148"/>
      <c r="P670" s="1148"/>
      <c r="Q670" s="1148"/>
      <c r="R670" s="1148"/>
      <c r="S670" s="1148"/>
      <c r="T670" s="1148"/>
      <c r="U670" s="1148"/>
      <c r="V670" s="1148"/>
      <c r="W670" s="1148"/>
      <c r="X670" s="1294"/>
      <c r="Y670" s="1295"/>
      <c r="Z670" s="1295"/>
      <c r="AA670" s="1295"/>
      <c r="AB670" s="1295"/>
      <c r="AC670" s="1295"/>
      <c r="AD670" s="1295"/>
      <c r="AE670" s="1295"/>
      <c r="AF670" s="1295"/>
      <c r="AG670" s="1280"/>
      <c r="AL670" s="561"/>
      <c r="AM670" s="574"/>
      <c r="AO670" s="561"/>
      <c r="AP670" s="574"/>
    </row>
    <row r="671" spans="1:42" ht="18.75" customHeight="1" x14ac:dyDescent="0.2">
      <c r="D671" s="1296" t="s">
        <v>238</v>
      </c>
      <c r="E671" s="1297"/>
      <c r="F671" s="1297"/>
      <c r="G671" s="1297"/>
      <c r="H671" s="1297"/>
      <c r="I671" s="1297"/>
      <c r="J671" s="1297"/>
      <c r="K671" s="1297"/>
      <c r="L671" s="1297"/>
      <c r="M671" s="1298"/>
      <c r="N671" s="1299">
        <v>191.87</v>
      </c>
      <c r="O671" s="1149"/>
      <c r="P671" s="1149"/>
      <c r="Q671" s="1149"/>
      <c r="R671" s="1149"/>
      <c r="S671" s="1149"/>
      <c r="T671" s="1149"/>
      <c r="U671" s="1149"/>
      <c r="V671" s="1149"/>
      <c r="W671" s="1149"/>
      <c r="X671" s="1299">
        <v>121</v>
      </c>
      <c r="Y671" s="1149"/>
      <c r="Z671" s="1149"/>
      <c r="AA671" s="1149"/>
      <c r="AB671" s="1149"/>
      <c r="AC671" s="1149"/>
      <c r="AD671" s="1149"/>
      <c r="AE671" s="1149"/>
      <c r="AF671" s="1149"/>
      <c r="AG671" s="1149"/>
      <c r="AL671" s="576">
        <v>0</v>
      </c>
      <c r="AM671" s="563">
        <v>0</v>
      </c>
      <c r="AO671" s="561"/>
      <c r="AP671" s="574"/>
    </row>
    <row r="672" spans="1:42" ht="18.75" customHeight="1" x14ac:dyDescent="0.2">
      <c r="D672" s="1296" t="s">
        <v>239</v>
      </c>
      <c r="E672" s="1297"/>
      <c r="F672" s="1297"/>
      <c r="G672" s="1297"/>
      <c r="H672" s="1297"/>
      <c r="I672" s="1297"/>
      <c r="J672" s="1297"/>
      <c r="K672" s="1297"/>
      <c r="L672" s="1297"/>
      <c r="M672" s="1298"/>
      <c r="N672" s="1280">
        <v>-187.87</v>
      </c>
      <c r="O672" s="1148"/>
      <c r="P672" s="1148"/>
      <c r="Q672" s="1148"/>
      <c r="R672" s="1148"/>
      <c r="S672" s="1148"/>
      <c r="T672" s="1148"/>
      <c r="U672" s="1148"/>
      <c r="V672" s="1148"/>
      <c r="W672" s="1148"/>
      <c r="X672" s="1294">
        <v>-121</v>
      </c>
      <c r="Y672" s="1295"/>
      <c r="Z672" s="1295"/>
      <c r="AA672" s="1295"/>
      <c r="AB672" s="1295"/>
      <c r="AC672" s="1295"/>
      <c r="AD672" s="1295"/>
      <c r="AE672" s="1295"/>
      <c r="AF672" s="1295"/>
      <c r="AG672" s="1280"/>
      <c r="AL672" s="561"/>
      <c r="AM672" s="574"/>
      <c r="AO672" s="561"/>
      <c r="AP672" s="574"/>
    </row>
    <row r="673" spans="1:42" ht="18.75" customHeight="1" thickBot="1" x14ac:dyDescent="0.25">
      <c r="D673" s="1300" t="s">
        <v>240</v>
      </c>
      <c r="E673" s="1301"/>
      <c r="F673" s="1301"/>
      <c r="G673" s="1301"/>
      <c r="H673" s="1301"/>
      <c r="I673" s="1301"/>
      <c r="J673" s="1301"/>
      <c r="K673" s="1301"/>
      <c r="L673" s="1301"/>
      <c r="M673" s="1302"/>
      <c r="N673" s="1303">
        <v>4</v>
      </c>
      <c r="O673" s="1288"/>
      <c r="P673" s="1288"/>
      <c r="Q673" s="1288"/>
      <c r="R673" s="1288"/>
      <c r="S673" s="1288"/>
      <c r="T673" s="1288"/>
      <c r="U673" s="1288"/>
      <c r="V673" s="1288"/>
      <c r="W673" s="1288"/>
      <c r="X673" s="1303">
        <v>0</v>
      </c>
      <c r="Y673" s="1288"/>
      <c r="Z673" s="1288"/>
      <c r="AA673" s="1288"/>
      <c r="AB673" s="1288"/>
      <c r="AC673" s="1288"/>
      <c r="AD673" s="1288"/>
      <c r="AE673" s="1288"/>
      <c r="AF673" s="1288"/>
      <c r="AG673" s="1288"/>
      <c r="AL673" s="564">
        <v>0</v>
      </c>
      <c r="AM673" s="566">
        <v>0</v>
      </c>
      <c r="AO673" s="564">
        <v>4</v>
      </c>
      <c r="AP673" s="566">
        <v>0</v>
      </c>
    </row>
    <row r="674" spans="1:42" ht="14.25" customHeight="1" x14ac:dyDescent="0.2">
      <c r="D674" s="536" t="s">
        <v>1686</v>
      </c>
    </row>
    <row r="676" spans="1:42" ht="14.25" customHeight="1" x14ac:dyDescent="0.2">
      <c r="D676" s="1144" t="s">
        <v>1322</v>
      </c>
      <c r="E676" s="1144"/>
      <c r="F676" s="1144"/>
      <c r="G676" s="1144"/>
      <c r="H676" s="1144"/>
      <c r="I676" s="1144"/>
      <c r="J676" s="1144"/>
      <c r="K676" s="1144"/>
      <c r="L676" s="1144"/>
      <c r="M676" s="1144"/>
      <c r="N676" s="1144"/>
      <c r="O676" s="1144"/>
      <c r="P676" s="1144"/>
      <c r="Q676" s="1144"/>
      <c r="R676" s="1144"/>
      <c r="S676" s="1144"/>
      <c r="T676" s="1144"/>
      <c r="U676" s="1144"/>
      <c r="V676" s="1144"/>
      <c r="W676" s="1144"/>
      <c r="X676" s="1144"/>
      <c r="Y676" s="1144"/>
      <c r="Z676" s="1144"/>
      <c r="AA676" s="1144"/>
      <c r="AB676" s="1144"/>
      <c r="AC676" s="1144"/>
      <c r="AD676" s="1144"/>
      <c r="AE676" s="1144"/>
      <c r="AF676" s="1144"/>
      <c r="AG676" s="1144"/>
    </row>
    <row r="678" spans="1:42" ht="14.25" customHeight="1" x14ac:dyDescent="0.2">
      <c r="D678" s="1145" t="s">
        <v>1994</v>
      </c>
      <c r="E678" s="1144"/>
      <c r="F678" s="1144"/>
      <c r="G678" s="1144"/>
      <c r="H678" s="1144"/>
      <c r="I678" s="1144"/>
      <c r="J678" s="1144"/>
      <c r="K678" s="1144"/>
      <c r="L678" s="1144"/>
      <c r="M678" s="1144"/>
      <c r="N678" s="1144"/>
      <c r="O678" s="1144"/>
      <c r="P678" s="1144"/>
      <c r="Q678" s="1144"/>
      <c r="R678" s="1144"/>
      <c r="S678" s="1144"/>
      <c r="T678" s="1144"/>
      <c r="U678" s="1144"/>
      <c r="V678" s="1144"/>
      <c r="W678" s="1144"/>
      <c r="X678" s="1144"/>
      <c r="Y678" s="1144"/>
      <c r="Z678" s="1144"/>
      <c r="AA678" s="1144"/>
      <c r="AB678" s="1144"/>
      <c r="AC678" s="1144"/>
      <c r="AD678" s="1144"/>
      <c r="AE678" s="1144"/>
      <c r="AF678" s="1144"/>
      <c r="AG678" s="1144"/>
    </row>
    <row r="679" spans="1:42" ht="14.25" customHeight="1" x14ac:dyDescent="0.25">
      <c r="D679" s="600"/>
      <c r="E679"/>
      <c r="F679"/>
      <c r="G679"/>
    </row>
    <row r="680" spans="1:42" ht="14.25" customHeight="1" x14ac:dyDescent="0.2">
      <c r="D680" s="536" t="s">
        <v>1687</v>
      </c>
    </row>
    <row r="682" spans="1:42" ht="14.25" customHeight="1" x14ac:dyDescent="0.2">
      <c r="D682" s="1144" t="s">
        <v>1324</v>
      </c>
      <c r="E682" s="1144"/>
      <c r="F682" s="1144"/>
      <c r="G682" s="1144"/>
      <c r="H682" s="1144"/>
      <c r="I682" s="1144"/>
      <c r="J682" s="1144"/>
      <c r="K682" s="1144"/>
      <c r="L682" s="1144"/>
      <c r="M682" s="1144"/>
      <c r="N682" s="1144"/>
      <c r="O682" s="1144"/>
      <c r="P682" s="1144"/>
      <c r="Q682" s="1144"/>
      <c r="R682" s="1144"/>
      <c r="S682" s="1144"/>
      <c r="T682" s="1144"/>
      <c r="U682" s="1144"/>
      <c r="V682" s="1144"/>
      <c r="W682" s="1144"/>
      <c r="X682" s="1144"/>
      <c r="Y682" s="1144"/>
      <c r="Z682" s="1144"/>
      <c r="AA682" s="1144"/>
      <c r="AB682" s="1144"/>
      <c r="AC682" s="1144"/>
      <c r="AD682" s="1144"/>
      <c r="AE682" s="1144"/>
      <c r="AF682" s="1144"/>
      <c r="AG682" s="1144"/>
    </row>
    <row r="683" spans="1:42" ht="14.25" customHeight="1" thickBot="1" x14ac:dyDescent="0.25"/>
    <row r="684" spans="1:42" ht="27" customHeight="1" thickTop="1" thickBot="1" x14ac:dyDescent="0.25">
      <c r="A684" s="551">
        <v>31</v>
      </c>
      <c r="D684" s="1290" t="s">
        <v>131</v>
      </c>
      <c r="E684" s="1290"/>
      <c r="F684" s="1290"/>
      <c r="G684" s="1290"/>
      <c r="H684" s="1290"/>
      <c r="I684" s="1290"/>
      <c r="J684" s="1290"/>
      <c r="K684" s="1290"/>
      <c r="L684" s="1290"/>
      <c r="M684" s="1290"/>
      <c r="N684" s="1290" t="s">
        <v>2</v>
      </c>
      <c r="O684" s="1290"/>
      <c r="P684" s="1290"/>
      <c r="Q684" s="1290"/>
      <c r="R684" s="1290"/>
      <c r="S684" s="1290"/>
      <c r="T684" s="1290"/>
      <c r="U684" s="1290"/>
      <c r="V684" s="1290"/>
      <c r="W684" s="1290"/>
      <c r="X684" s="1290" t="s">
        <v>3</v>
      </c>
      <c r="Y684" s="1290"/>
      <c r="Z684" s="1290"/>
      <c r="AA684" s="1290"/>
      <c r="AB684" s="1290"/>
      <c r="AC684" s="1290"/>
      <c r="AD684" s="1290"/>
      <c r="AE684" s="1290"/>
      <c r="AF684" s="1290"/>
      <c r="AG684" s="1290"/>
      <c r="AL684" s="545" t="s">
        <v>2</v>
      </c>
      <c r="AM684" s="545" t="s">
        <v>3</v>
      </c>
      <c r="AO684" s="605" t="s">
        <v>2</v>
      </c>
      <c r="AP684" s="605" t="s">
        <v>3</v>
      </c>
    </row>
    <row r="685" spans="1:42" ht="27" customHeight="1" thickBot="1" x14ac:dyDescent="0.25">
      <c r="D685" s="1261" t="s">
        <v>1325</v>
      </c>
      <c r="E685" s="1261"/>
      <c r="F685" s="1261"/>
      <c r="G685" s="1261"/>
      <c r="H685" s="1261"/>
      <c r="I685" s="1261"/>
      <c r="J685" s="1261"/>
      <c r="K685" s="1261"/>
      <c r="L685" s="1261"/>
      <c r="M685" s="1261"/>
      <c r="N685" s="1289"/>
      <c r="O685" s="1289"/>
      <c r="P685" s="1289"/>
      <c r="Q685" s="1289"/>
      <c r="R685" s="1289"/>
      <c r="S685" s="1289"/>
      <c r="T685" s="1289"/>
      <c r="U685" s="1289"/>
      <c r="V685" s="1289"/>
      <c r="W685" s="1289"/>
      <c r="X685" s="1289"/>
      <c r="Y685" s="1289"/>
      <c r="Z685" s="1289"/>
      <c r="AA685" s="1289"/>
      <c r="AB685" s="1289"/>
      <c r="AC685" s="1289"/>
      <c r="AD685" s="1289"/>
      <c r="AE685" s="1289"/>
      <c r="AF685" s="1289"/>
      <c r="AG685" s="1289"/>
      <c r="AL685" s="585" t="e">
        <v>#REF!</v>
      </c>
      <c r="AM685" s="569" t="e">
        <v>#REF!</v>
      </c>
      <c r="AO685" s="606">
        <v>0</v>
      </c>
      <c r="AP685" s="607">
        <v>0</v>
      </c>
    </row>
    <row r="686" spans="1:42" ht="27" customHeight="1" thickBot="1" x14ac:dyDescent="0.25">
      <c r="D686" s="1261" t="s">
        <v>1326</v>
      </c>
      <c r="E686" s="1261"/>
      <c r="F686" s="1261"/>
      <c r="G686" s="1261"/>
      <c r="H686" s="1261"/>
      <c r="I686" s="1261"/>
      <c r="J686" s="1261"/>
      <c r="K686" s="1261"/>
      <c r="L686" s="1261"/>
      <c r="M686" s="1261"/>
      <c r="N686" s="1289"/>
      <c r="O686" s="1289"/>
      <c r="P686" s="1289"/>
      <c r="Q686" s="1289"/>
      <c r="R686" s="1289"/>
      <c r="S686" s="1289"/>
      <c r="T686" s="1289"/>
      <c r="U686" s="1289"/>
      <c r="V686" s="1289"/>
      <c r="W686" s="1289"/>
      <c r="X686" s="1289"/>
      <c r="Y686" s="1289"/>
      <c r="Z686" s="1289"/>
      <c r="AA686" s="1289"/>
      <c r="AB686" s="1289"/>
      <c r="AC686" s="1289"/>
      <c r="AD686" s="1289"/>
      <c r="AE686" s="1289"/>
      <c r="AF686" s="1289"/>
      <c r="AG686" s="1289"/>
      <c r="AL686" s="576" t="e">
        <v>#REF!</v>
      </c>
      <c r="AM686" s="563" t="e">
        <v>#REF!</v>
      </c>
      <c r="AO686" s="603">
        <v>0</v>
      </c>
      <c r="AP686" s="604">
        <v>0</v>
      </c>
    </row>
    <row r="687" spans="1:42" ht="27" customHeight="1" thickBot="1" x14ac:dyDescent="0.25">
      <c r="D687" s="1261" t="s">
        <v>446</v>
      </c>
      <c r="E687" s="1261"/>
      <c r="F687" s="1261"/>
      <c r="G687" s="1261"/>
      <c r="H687" s="1261"/>
      <c r="I687" s="1261"/>
      <c r="J687" s="1261"/>
      <c r="K687" s="1261"/>
      <c r="L687" s="1261"/>
      <c r="M687" s="1261"/>
      <c r="N687" s="1289"/>
      <c r="O687" s="1289"/>
      <c r="P687" s="1289"/>
      <c r="Q687" s="1289"/>
      <c r="R687" s="1289"/>
      <c r="S687" s="1289"/>
      <c r="T687" s="1289"/>
      <c r="U687" s="1289"/>
      <c r="V687" s="1289"/>
      <c r="W687" s="1289"/>
      <c r="X687" s="1289"/>
      <c r="Y687" s="1289"/>
      <c r="Z687" s="1289"/>
      <c r="AA687" s="1289"/>
      <c r="AB687" s="1289"/>
      <c r="AC687" s="1289"/>
      <c r="AD687" s="1289"/>
      <c r="AE687" s="1289"/>
      <c r="AF687" s="1289"/>
      <c r="AG687" s="1289"/>
      <c r="AL687" s="576" t="e">
        <v>#REF!</v>
      </c>
      <c r="AM687" s="563" t="e">
        <v>#REF!</v>
      </c>
      <c r="AO687" s="603">
        <v>0</v>
      </c>
      <c r="AP687" s="604">
        <v>0</v>
      </c>
    </row>
    <row r="688" spans="1:42" ht="27" customHeight="1" thickBot="1" x14ac:dyDescent="0.25">
      <c r="D688" s="1261" t="s">
        <v>447</v>
      </c>
      <c r="E688" s="1261"/>
      <c r="F688" s="1261"/>
      <c r="G688" s="1261"/>
      <c r="H688" s="1261"/>
      <c r="I688" s="1261"/>
      <c r="J688" s="1261"/>
      <c r="K688" s="1261"/>
      <c r="L688" s="1261"/>
      <c r="M688" s="1261"/>
      <c r="N688" s="1289"/>
      <c r="O688" s="1289"/>
      <c r="P688" s="1289"/>
      <c r="Q688" s="1289"/>
      <c r="R688" s="1289"/>
      <c r="S688" s="1289"/>
      <c r="T688" s="1289"/>
      <c r="U688" s="1289"/>
      <c r="V688" s="1289"/>
      <c r="W688" s="1289"/>
      <c r="X688" s="1289"/>
      <c r="Y688" s="1289"/>
      <c r="Z688" s="1289"/>
      <c r="AA688" s="1289"/>
      <c r="AB688" s="1289"/>
      <c r="AC688" s="1289"/>
      <c r="AD688" s="1289"/>
      <c r="AE688" s="1289"/>
      <c r="AF688" s="1289"/>
      <c r="AG688" s="1289"/>
      <c r="AL688" s="576" t="e">
        <v>#REF!</v>
      </c>
      <c r="AM688" s="563" t="e">
        <v>#REF!</v>
      </c>
      <c r="AO688" s="603">
        <v>0</v>
      </c>
      <c r="AP688" s="604">
        <v>0</v>
      </c>
    </row>
    <row r="689" spans="4:39" ht="14.25" customHeight="1" x14ac:dyDescent="0.25">
      <c r="AL689" s="290"/>
      <c r="AM689" s="290"/>
    </row>
    <row r="691" spans="4:39" ht="14.25" customHeight="1" x14ac:dyDescent="0.2">
      <c r="D691" s="536" t="s">
        <v>1688</v>
      </c>
    </row>
    <row r="693" spans="4:39" ht="14.25" customHeight="1" x14ac:dyDescent="0.2">
      <c r="D693" s="1144" t="s">
        <v>1327</v>
      </c>
      <c r="E693" s="1144"/>
      <c r="F693" s="1144"/>
      <c r="G693" s="1144"/>
      <c r="H693" s="1144"/>
      <c r="I693" s="1144"/>
      <c r="J693" s="1144"/>
      <c r="K693" s="1144"/>
      <c r="L693" s="1144"/>
      <c r="M693" s="1144"/>
      <c r="N693" s="1144"/>
      <c r="O693" s="1144"/>
      <c r="P693" s="1144"/>
      <c r="Q693" s="1144"/>
      <c r="R693" s="1144"/>
      <c r="S693" s="1144"/>
      <c r="T693" s="1144"/>
      <c r="U693" s="1144"/>
      <c r="V693" s="1144"/>
      <c r="W693" s="1144"/>
      <c r="X693" s="1144"/>
      <c r="Y693" s="1144"/>
      <c r="Z693" s="1144"/>
      <c r="AA693" s="1144"/>
      <c r="AB693" s="1144"/>
      <c r="AC693" s="1144"/>
      <c r="AD693" s="1144"/>
      <c r="AE693" s="1144"/>
      <c r="AF693" s="1144"/>
      <c r="AG693" s="1144"/>
    </row>
    <row r="694" spans="4:39" ht="14.25" customHeight="1" x14ac:dyDescent="0.2">
      <c r="D694" s="1005"/>
      <c r="E694" s="1005"/>
      <c r="F694" s="1005"/>
      <c r="G694" s="1005"/>
      <c r="H694" s="1005"/>
      <c r="I694" s="1005"/>
      <c r="J694" s="1005"/>
      <c r="K694" s="1005"/>
      <c r="L694" s="1005"/>
      <c r="M694" s="1005"/>
      <c r="N694" s="1005"/>
      <c r="O694" s="1005"/>
      <c r="P694" s="1005"/>
      <c r="Q694" s="1005"/>
      <c r="R694" s="1005"/>
      <c r="S694" s="1005"/>
      <c r="T694" s="1005"/>
      <c r="U694" s="1005"/>
      <c r="V694" s="1005"/>
      <c r="W694" s="1005"/>
      <c r="X694" s="1005"/>
      <c r="Y694" s="1005"/>
      <c r="Z694" s="1005"/>
      <c r="AA694" s="1005"/>
      <c r="AB694" s="1005"/>
      <c r="AC694" s="1005"/>
      <c r="AD694" s="1005"/>
      <c r="AE694" s="1005"/>
      <c r="AF694" s="1005"/>
      <c r="AG694" s="1005"/>
    </row>
    <row r="695" spans="4:39" ht="14.25" customHeight="1" x14ac:dyDescent="0.2">
      <c r="D695" s="1145" t="s">
        <v>1994</v>
      </c>
      <c r="E695" s="1144"/>
      <c r="F695" s="1144"/>
      <c r="G695" s="1144"/>
      <c r="H695" s="1144"/>
      <c r="I695" s="1144"/>
      <c r="J695" s="1144"/>
      <c r="K695" s="1144"/>
      <c r="L695" s="1144"/>
      <c r="M695" s="1144"/>
      <c r="N695" s="1144"/>
      <c r="O695" s="1144"/>
      <c r="P695" s="1144"/>
      <c r="Q695" s="1144"/>
      <c r="R695" s="1144"/>
      <c r="S695" s="1144"/>
      <c r="T695" s="1144"/>
      <c r="U695" s="1144"/>
      <c r="V695" s="1144"/>
      <c r="W695" s="1144"/>
      <c r="X695" s="1144"/>
      <c r="Y695" s="1144"/>
      <c r="Z695" s="1144"/>
      <c r="AA695" s="1144"/>
      <c r="AB695" s="1144"/>
      <c r="AC695" s="1144"/>
      <c r="AD695" s="1144"/>
      <c r="AE695" s="1144"/>
      <c r="AF695" s="1144"/>
      <c r="AG695" s="1144"/>
    </row>
    <row r="697" spans="4:39" ht="14.25" customHeight="1" x14ac:dyDescent="0.2">
      <c r="D697" s="536" t="s">
        <v>1689</v>
      </c>
    </row>
    <row r="700" spans="4:39" ht="14.25" customHeight="1" x14ac:dyDescent="0.2">
      <c r="D700" s="1231" t="s">
        <v>1994</v>
      </c>
      <c r="E700" s="1232"/>
      <c r="F700" s="1232"/>
      <c r="G700" s="1232"/>
      <c r="H700" s="1232"/>
      <c r="I700" s="1232"/>
      <c r="J700" s="1232"/>
      <c r="K700" s="1232"/>
      <c r="L700" s="1232"/>
      <c r="M700" s="1232"/>
      <c r="N700" s="1232"/>
      <c r="O700" s="1232"/>
      <c r="P700" s="1232"/>
      <c r="Q700" s="1232"/>
      <c r="R700" s="1232"/>
      <c r="S700" s="1232"/>
      <c r="T700" s="1232"/>
      <c r="U700" s="1232"/>
      <c r="V700" s="1232"/>
      <c r="W700" s="1232"/>
      <c r="X700" s="1232"/>
      <c r="Y700" s="1232"/>
      <c r="Z700" s="1232"/>
      <c r="AA700" s="1232"/>
      <c r="AB700" s="1232"/>
      <c r="AC700" s="1232"/>
      <c r="AD700" s="1232"/>
      <c r="AE700" s="1232"/>
      <c r="AF700" s="1232"/>
      <c r="AG700" s="1232"/>
    </row>
    <row r="701" spans="4:39" ht="14.25" customHeight="1" x14ac:dyDescent="0.2">
      <c r="D701" s="1232"/>
      <c r="E701" s="1232"/>
      <c r="F701" s="1232"/>
      <c r="G701" s="1232"/>
      <c r="H701" s="1232"/>
      <c r="I701" s="1232"/>
      <c r="J701" s="1232"/>
      <c r="K701" s="1232"/>
      <c r="L701" s="1232"/>
      <c r="M701" s="1232"/>
      <c r="N701" s="1232"/>
      <c r="O701" s="1232"/>
      <c r="P701" s="1232"/>
      <c r="Q701" s="1232"/>
      <c r="R701" s="1232"/>
      <c r="S701" s="1232"/>
      <c r="T701" s="1232"/>
      <c r="U701" s="1232"/>
      <c r="V701" s="1232"/>
      <c r="W701" s="1232"/>
      <c r="X701" s="1232"/>
      <c r="Y701" s="1232"/>
      <c r="Z701" s="1232"/>
      <c r="AA701" s="1232"/>
      <c r="AB701" s="1232"/>
      <c r="AC701" s="1232"/>
      <c r="AD701" s="1232"/>
      <c r="AE701" s="1232"/>
      <c r="AF701" s="1232"/>
      <c r="AG701" s="1232"/>
    </row>
    <row r="702" spans="4:39" ht="14.25" customHeight="1" x14ac:dyDescent="0.2">
      <c r="D702" s="536" t="s">
        <v>1690</v>
      </c>
    </row>
    <row r="704" spans="4:39" ht="14.25" customHeight="1" x14ac:dyDescent="0.2">
      <c r="D704" s="1232" t="s">
        <v>1994</v>
      </c>
      <c r="E704" s="1232"/>
      <c r="F704" s="1232"/>
      <c r="G704" s="1232"/>
      <c r="H704" s="1232"/>
      <c r="I704" s="1232"/>
      <c r="J704" s="1232"/>
      <c r="K704" s="1232"/>
      <c r="L704" s="1232"/>
      <c r="M704" s="1232"/>
      <c r="N704" s="1232"/>
      <c r="O704" s="1232"/>
      <c r="P704" s="1232"/>
      <c r="Q704" s="1232"/>
      <c r="R704" s="1232"/>
      <c r="S704" s="1232"/>
      <c r="T704" s="1232"/>
      <c r="U704" s="1232"/>
      <c r="V704" s="1232"/>
      <c r="W704" s="1232"/>
      <c r="X704" s="1232"/>
      <c r="Y704" s="1232"/>
      <c r="Z704" s="1232"/>
      <c r="AA704" s="1232"/>
      <c r="AB704" s="1232"/>
      <c r="AC704" s="1232"/>
      <c r="AD704" s="1232"/>
      <c r="AE704" s="1232"/>
      <c r="AF704" s="1232"/>
      <c r="AG704" s="1232"/>
    </row>
    <row r="706" spans="1:33" ht="14.25" customHeight="1" x14ac:dyDescent="0.2">
      <c r="D706" s="536" t="s">
        <v>1691</v>
      </c>
    </row>
    <row r="708" spans="1:33" ht="14.25" customHeight="1" x14ac:dyDescent="0.2">
      <c r="D708" s="1217" t="s">
        <v>1329</v>
      </c>
      <c r="E708" s="1217"/>
      <c r="F708" s="1217"/>
      <c r="G708" s="1217"/>
      <c r="H708" s="1217"/>
      <c r="I708" s="1217"/>
      <c r="J708" s="1217"/>
      <c r="K708" s="1217"/>
      <c r="L708" s="1217"/>
      <c r="M708" s="1217"/>
      <c r="N708" s="1217"/>
      <c r="O708" s="1217"/>
      <c r="P708" s="1217"/>
      <c r="Q708" s="1217"/>
      <c r="R708" s="1217"/>
      <c r="S708" s="1217"/>
      <c r="T708" s="1217"/>
      <c r="U708" s="1217"/>
      <c r="V708" s="1217"/>
      <c r="W708" s="1217"/>
      <c r="X708" s="1217"/>
      <c r="Y708" s="1217"/>
      <c r="Z708" s="1217"/>
      <c r="AA708" s="1217"/>
      <c r="AB708" s="1217"/>
      <c r="AC708" s="1217"/>
      <c r="AD708" s="1217"/>
      <c r="AE708" s="1217"/>
      <c r="AF708" s="1217"/>
      <c r="AG708" s="1217"/>
    </row>
    <row r="710" spans="1:33" ht="14.25" customHeight="1" x14ac:dyDescent="0.2">
      <c r="D710" s="1214" t="s">
        <v>1330</v>
      </c>
      <c r="E710" s="1214"/>
      <c r="F710" s="1214"/>
      <c r="G710" s="1214"/>
      <c r="H710" s="1214"/>
      <c r="I710" s="1214"/>
      <c r="J710" s="1214"/>
      <c r="K710" s="1214"/>
      <c r="L710" s="1214"/>
      <c r="M710" s="1214"/>
      <c r="N710" s="1214"/>
      <c r="O710" s="1214"/>
      <c r="P710" s="1214"/>
      <c r="Q710" s="1214"/>
      <c r="R710" s="1214"/>
      <c r="S710" s="1214"/>
      <c r="T710" s="1214"/>
      <c r="U710" s="1214"/>
      <c r="V710" s="1214"/>
      <c r="W710" s="1214"/>
      <c r="X710" s="1214"/>
      <c r="Y710" s="1214"/>
      <c r="Z710" s="1214"/>
      <c r="AA710" s="1214"/>
      <c r="AB710" s="1214"/>
      <c r="AC710" s="1214"/>
      <c r="AD710" s="1214"/>
      <c r="AE710" s="1214"/>
      <c r="AF710" s="1214"/>
      <c r="AG710" s="1214"/>
    </row>
    <row r="711" spans="1:33" ht="14.25" customHeight="1" thickBot="1" x14ac:dyDescent="0.25"/>
    <row r="712" spans="1:33" ht="35.25" customHeight="1" thickBot="1" x14ac:dyDescent="0.25">
      <c r="A712" s="551">
        <v>35</v>
      </c>
      <c r="D712" s="1168" t="s">
        <v>275</v>
      </c>
      <c r="E712" s="1168"/>
      <c r="F712" s="1168"/>
      <c r="G712" s="1168"/>
      <c r="H712" s="1168"/>
      <c r="I712" s="1168"/>
      <c r="J712" s="1212" t="s">
        <v>1999</v>
      </c>
      <c r="K712" s="1212"/>
      <c r="L712" s="1212"/>
      <c r="M712" s="1212"/>
      <c r="N712" s="1212"/>
      <c r="O712" s="1212"/>
      <c r="P712" s="1212"/>
      <c r="Q712" s="1212"/>
      <c r="R712" s="1212" t="s">
        <v>2000</v>
      </c>
      <c r="S712" s="1212"/>
      <c r="T712" s="1212"/>
      <c r="U712" s="1212"/>
      <c r="V712" s="1212"/>
      <c r="W712" s="1212"/>
      <c r="X712" s="1212"/>
      <c r="Y712" s="1212"/>
      <c r="Z712" s="1212" t="s">
        <v>2001</v>
      </c>
      <c r="AA712" s="1212"/>
      <c r="AB712" s="1212"/>
      <c r="AC712" s="1212"/>
      <c r="AD712" s="1212"/>
      <c r="AE712" s="1212"/>
      <c r="AF712" s="1212"/>
      <c r="AG712" s="1212"/>
    </row>
    <row r="713" spans="1:33" ht="49.5" customHeight="1" thickBot="1" x14ac:dyDescent="0.25">
      <c r="D713" s="1168"/>
      <c r="E713" s="1168"/>
      <c r="F713" s="1168"/>
      <c r="G713" s="1168"/>
      <c r="H713" s="1168"/>
      <c r="I713" s="1168"/>
      <c r="J713" s="1212" t="s">
        <v>2</v>
      </c>
      <c r="K713" s="1212"/>
      <c r="L713" s="1212"/>
      <c r="M713" s="1212"/>
      <c r="N713" s="1212" t="s">
        <v>448</v>
      </c>
      <c r="O713" s="1212"/>
      <c r="P713" s="1212"/>
      <c r="Q713" s="1212"/>
      <c r="R713" s="1212" t="s">
        <v>2</v>
      </c>
      <c r="S713" s="1212"/>
      <c r="T713" s="1212"/>
      <c r="U713" s="1212"/>
      <c r="V713" s="1212" t="s">
        <v>448</v>
      </c>
      <c r="W713" s="1212"/>
      <c r="X713" s="1212"/>
      <c r="Y713" s="1212"/>
      <c r="Z713" s="1212" t="s">
        <v>2</v>
      </c>
      <c r="AA713" s="1212"/>
      <c r="AB713" s="1212"/>
      <c r="AC713" s="1212"/>
      <c r="AD713" s="1212" t="s">
        <v>448</v>
      </c>
      <c r="AE713" s="1212"/>
      <c r="AF713" s="1212"/>
      <c r="AG713" s="1212"/>
    </row>
    <row r="714" spans="1:33" ht="14.25" customHeight="1" x14ac:dyDescent="0.2">
      <c r="D714" s="1684" t="s">
        <v>1998</v>
      </c>
      <c r="E714" s="1279"/>
      <c r="F714" s="1279"/>
      <c r="G714" s="1279"/>
      <c r="H714" s="1279"/>
      <c r="I714" s="1279"/>
      <c r="J714" s="1236">
        <v>210107</v>
      </c>
      <c r="K714" s="1236"/>
      <c r="L714" s="1236"/>
      <c r="M714" s="1236"/>
      <c r="N714" s="1236">
        <v>57946</v>
      </c>
      <c r="O714" s="1236"/>
      <c r="P714" s="1236"/>
      <c r="Q714" s="1236"/>
      <c r="R714" s="1236">
        <v>77355</v>
      </c>
      <c r="S714" s="1236"/>
      <c r="T714" s="1236"/>
      <c r="U714" s="1236"/>
      <c r="V714" s="1236">
        <v>83570</v>
      </c>
      <c r="W714" s="1236"/>
      <c r="X714" s="1236"/>
      <c r="Y714" s="1236"/>
      <c r="Z714" s="1236">
        <v>0</v>
      </c>
      <c r="AA714" s="1236"/>
      <c r="AB714" s="1236"/>
      <c r="AC714" s="1236"/>
      <c r="AD714" s="1236">
        <v>0</v>
      </c>
      <c r="AE714" s="1236"/>
      <c r="AF714" s="1236"/>
      <c r="AG714" s="1236"/>
    </row>
    <row r="715" spans="1:33" ht="14.25" customHeight="1" x14ac:dyDescent="0.2">
      <c r="D715" s="1278"/>
      <c r="E715" s="1278"/>
      <c r="F715" s="1278"/>
      <c r="G715" s="1278"/>
      <c r="H715" s="1278"/>
      <c r="I715" s="1278"/>
      <c r="J715" s="1148"/>
      <c r="K715" s="1148"/>
      <c r="L715" s="1148"/>
      <c r="M715" s="1148"/>
      <c r="N715" s="1148"/>
      <c r="O715" s="1148"/>
      <c r="P715" s="1148"/>
      <c r="Q715" s="1148"/>
      <c r="R715" s="1148"/>
      <c r="S715" s="1148"/>
      <c r="T715" s="1148"/>
      <c r="U715" s="1148"/>
      <c r="V715" s="1148"/>
      <c r="W715" s="1148"/>
      <c r="X715" s="1148"/>
      <c r="Y715" s="1148"/>
      <c r="Z715" s="1148"/>
      <c r="AA715" s="1148"/>
      <c r="AB715" s="1148"/>
      <c r="AC715" s="1148"/>
      <c r="AD715" s="1148"/>
      <c r="AE715" s="1148"/>
      <c r="AF715" s="1148"/>
      <c r="AG715" s="1148"/>
    </row>
    <row r="716" spans="1:33" ht="14.25" customHeight="1" x14ac:dyDescent="0.2">
      <c r="D716" s="1278"/>
      <c r="E716" s="1278"/>
      <c r="F716" s="1278"/>
      <c r="G716" s="1278"/>
      <c r="H716" s="1278"/>
      <c r="I716" s="1278"/>
      <c r="J716" s="1148"/>
      <c r="K716" s="1148"/>
      <c r="L716" s="1148"/>
      <c r="M716" s="1148"/>
      <c r="N716" s="1148"/>
      <c r="O716" s="1148"/>
      <c r="P716" s="1148"/>
      <c r="Q716" s="1148"/>
      <c r="R716" s="1148"/>
      <c r="S716" s="1148"/>
      <c r="T716" s="1148"/>
      <c r="U716" s="1148"/>
      <c r="V716" s="1148"/>
      <c r="W716" s="1148"/>
      <c r="X716" s="1148"/>
      <c r="Y716" s="1148"/>
      <c r="Z716" s="1148"/>
      <c r="AA716" s="1148"/>
      <c r="AB716" s="1148"/>
      <c r="AC716" s="1148"/>
      <c r="AD716" s="1148"/>
      <c r="AE716" s="1148"/>
      <c r="AF716" s="1148"/>
      <c r="AG716" s="1148"/>
    </row>
    <row r="717" spans="1:33" ht="14.25" customHeight="1" x14ac:dyDescent="0.2">
      <c r="D717" s="1278"/>
      <c r="E717" s="1278"/>
      <c r="F717" s="1278"/>
      <c r="G717" s="1278"/>
      <c r="H717" s="1278"/>
      <c r="I717" s="1278"/>
      <c r="J717" s="1148"/>
      <c r="K717" s="1148"/>
      <c r="L717" s="1148"/>
      <c r="M717" s="1148"/>
      <c r="N717" s="1148"/>
      <c r="O717" s="1148"/>
      <c r="P717" s="1148"/>
      <c r="Q717" s="1148"/>
      <c r="R717" s="1148"/>
      <c r="S717" s="1148"/>
      <c r="T717" s="1148"/>
      <c r="U717" s="1148"/>
      <c r="V717" s="1148"/>
      <c r="W717" s="1148"/>
      <c r="X717" s="1148"/>
      <c r="Y717" s="1148"/>
      <c r="Z717" s="1148"/>
      <c r="AA717" s="1148"/>
      <c r="AB717" s="1148"/>
      <c r="AC717" s="1148"/>
      <c r="AD717" s="1148"/>
      <c r="AE717" s="1148"/>
      <c r="AF717" s="1148"/>
      <c r="AG717" s="1148"/>
    </row>
    <row r="718" spans="1:33" ht="14.25" customHeight="1" thickBot="1" x14ac:dyDescent="0.25">
      <c r="D718" s="1277" t="s">
        <v>14</v>
      </c>
      <c r="E718" s="1277"/>
      <c r="F718" s="1277"/>
      <c r="G718" s="1277"/>
      <c r="H718" s="1277"/>
      <c r="I718" s="1277"/>
      <c r="J718" s="1276">
        <v>210107</v>
      </c>
      <c r="K718" s="1276"/>
      <c r="L718" s="1276"/>
      <c r="M718" s="1276"/>
      <c r="N718" s="1276">
        <v>57946</v>
      </c>
      <c r="O718" s="1276"/>
      <c r="P718" s="1276"/>
      <c r="Q718" s="1276"/>
      <c r="R718" s="1276">
        <v>77355</v>
      </c>
      <c r="S718" s="1276"/>
      <c r="T718" s="1276"/>
      <c r="U718" s="1276"/>
      <c r="V718" s="1276">
        <v>83570</v>
      </c>
      <c r="W718" s="1276"/>
      <c r="X718" s="1276"/>
      <c r="Y718" s="1276"/>
      <c r="Z718" s="1276">
        <v>0</v>
      </c>
      <c r="AA718" s="1276"/>
      <c r="AB718" s="1276"/>
      <c r="AC718" s="1276"/>
      <c r="AD718" s="1276">
        <v>0</v>
      </c>
      <c r="AE718" s="1276"/>
      <c r="AF718" s="1276"/>
      <c r="AG718" s="1276"/>
    </row>
    <row r="720" spans="1:33" ht="14.25" customHeight="1" x14ac:dyDescent="0.2">
      <c r="D720" s="1217" t="s">
        <v>1331</v>
      </c>
      <c r="E720" s="1217"/>
      <c r="F720" s="1217"/>
      <c r="G720" s="1217"/>
      <c r="H720" s="1217"/>
      <c r="I720" s="1217"/>
      <c r="J720" s="1217"/>
      <c r="K720" s="1217"/>
      <c r="L720" s="1217"/>
      <c r="M720" s="1217"/>
      <c r="N720" s="1217"/>
      <c r="O720" s="1217"/>
      <c r="P720" s="1217"/>
      <c r="Q720" s="1217"/>
      <c r="R720" s="1217"/>
      <c r="S720" s="1217"/>
      <c r="T720" s="1217"/>
      <c r="U720" s="1217"/>
      <c r="V720" s="1217"/>
      <c r="W720" s="1217"/>
      <c r="X720" s="1217"/>
      <c r="Y720" s="1217"/>
      <c r="Z720" s="1217"/>
      <c r="AA720" s="1217"/>
      <c r="AB720" s="1217"/>
      <c r="AC720" s="1217"/>
      <c r="AD720" s="1217"/>
      <c r="AE720" s="1217"/>
      <c r="AF720" s="1217"/>
      <c r="AG720" s="1217"/>
    </row>
    <row r="722" spans="1:45" ht="14.25" customHeight="1" x14ac:dyDescent="0.2">
      <c r="D722" s="642" t="s">
        <v>1332</v>
      </c>
      <c r="E722" s="617"/>
      <c r="F722" s="617"/>
      <c r="G722" s="617"/>
      <c r="H722" s="642"/>
      <c r="I722" s="617"/>
      <c r="J722" s="617"/>
      <c r="K722" s="617"/>
      <c r="L722" s="617"/>
      <c r="M722" s="617"/>
      <c r="N722" s="617"/>
      <c r="O722" s="617"/>
      <c r="P722" s="617"/>
      <c r="Q722" s="617"/>
      <c r="R722" s="617"/>
      <c r="S722" s="617"/>
      <c r="T722" s="617"/>
      <c r="U722" s="617"/>
      <c r="V722" s="617"/>
      <c r="W722" s="617"/>
      <c r="X722" s="617"/>
      <c r="Y722" s="617"/>
      <c r="Z722" s="617"/>
      <c r="AA722" s="617"/>
      <c r="AB722" s="617"/>
      <c r="AC722" s="617"/>
      <c r="AD722" s="617"/>
      <c r="AE722" s="617"/>
      <c r="AF722" s="617"/>
      <c r="AG722" s="617"/>
    </row>
    <row r="723" spans="1:45" ht="14.25" customHeight="1" thickBot="1" x14ac:dyDescent="0.25"/>
    <row r="724" spans="1:45" ht="30" customHeight="1" thickTop="1" thickBot="1" x14ac:dyDescent="0.25">
      <c r="A724" s="551">
        <v>36</v>
      </c>
      <c r="D724" s="1168" t="s">
        <v>131</v>
      </c>
      <c r="E724" s="1168"/>
      <c r="F724" s="1168"/>
      <c r="G724" s="1168"/>
      <c r="H724" s="1168"/>
      <c r="I724" s="1168"/>
      <c r="J724" s="1168"/>
      <c r="K724" s="1168"/>
      <c r="L724" s="1168"/>
      <c r="M724" s="1168"/>
      <c r="N724" s="1212" t="s">
        <v>2</v>
      </c>
      <c r="O724" s="1212"/>
      <c r="P724" s="1212"/>
      <c r="Q724" s="1212"/>
      <c r="R724" s="1212" t="s">
        <v>3</v>
      </c>
      <c r="S724" s="1212"/>
      <c r="T724" s="1212"/>
      <c r="U724" s="1212"/>
      <c r="V724" s="1212"/>
      <c r="W724" s="1212"/>
      <c r="X724" s="1212"/>
      <c r="Y724" s="1212"/>
      <c r="Z724" s="1212" t="s">
        <v>280</v>
      </c>
      <c r="AA724" s="1212"/>
      <c r="AB724" s="1212"/>
      <c r="AC724" s="1212"/>
      <c r="AD724" s="1212"/>
      <c r="AE724" s="1212"/>
      <c r="AF724" s="1212"/>
      <c r="AG724" s="1212"/>
      <c r="AI724" s="56" t="s">
        <v>2</v>
      </c>
      <c r="AJ724" s="1013" t="s">
        <v>3</v>
      </c>
      <c r="AK724" s="1014"/>
      <c r="AL724" s="1013" t="s">
        <v>280</v>
      </c>
      <c r="AM724" s="1014"/>
      <c r="AO724" s="56" t="s">
        <v>2</v>
      </c>
      <c r="AP724" s="1013" t="s">
        <v>3</v>
      </c>
      <c r="AQ724" s="1014"/>
      <c r="AR724" s="1013" t="s">
        <v>280</v>
      </c>
      <c r="AS724" s="1014"/>
    </row>
    <row r="725" spans="1:45" ht="48.75" customHeight="1" thickTop="1" thickBot="1" x14ac:dyDescent="0.25">
      <c r="D725" s="1168"/>
      <c r="E725" s="1168"/>
      <c r="F725" s="1168"/>
      <c r="G725" s="1168"/>
      <c r="H725" s="1168"/>
      <c r="I725" s="1168"/>
      <c r="J725" s="1168"/>
      <c r="K725" s="1168"/>
      <c r="L725" s="1168"/>
      <c r="M725" s="1168"/>
      <c r="N725" s="1212" t="s">
        <v>281</v>
      </c>
      <c r="O725" s="1212"/>
      <c r="P725" s="1212"/>
      <c r="Q725" s="1212"/>
      <c r="R725" s="1212" t="s">
        <v>281</v>
      </c>
      <c r="S725" s="1212"/>
      <c r="T725" s="1212"/>
      <c r="U725" s="1212"/>
      <c r="V725" s="1212" t="s">
        <v>282</v>
      </c>
      <c r="W725" s="1212"/>
      <c r="X725" s="1212"/>
      <c r="Y725" s="1212"/>
      <c r="Z725" s="1212" t="s">
        <v>2</v>
      </c>
      <c r="AA725" s="1212"/>
      <c r="AB725" s="1212"/>
      <c r="AC725" s="1212"/>
      <c r="AD725" s="1212" t="s">
        <v>450</v>
      </c>
      <c r="AE725" s="1212"/>
      <c r="AF725" s="1212"/>
      <c r="AG725" s="1212"/>
      <c r="AI725" s="610" t="s">
        <v>281</v>
      </c>
      <c r="AJ725" s="37" t="s">
        <v>281</v>
      </c>
      <c r="AK725" s="37" t="s">
        <v>282</v>
      </c>
      <c r="AL725" s="621" t="s">
        <v>2</v>
      </c>
      <c r="AM725" s="621" t="s">
        <v>450</v>
      </c>
      <c r="AO725" s="610" t="s">
        <v>281</v>
      </c>
      <c r="AP725" s="37" t="s">
        <v>281</v>
      </c>
      <c r="AQ725" s="37" t="s">
        <v>282</v>
      </c>
      <c r="AR725" s="37" t="s">
        <v>2</v>
      </c>
      <c r="AS725" s="37" t="s">
        <v>450</v>
      </c>
    </row>
    <row r="726" spans="1:45" ht="24.75" customHeight="1" x14ac:dyDescent="0.2">
      <c r="D726" s="1269" t="s">
        <v>449</v>
      </c>
      <c r="E726" s="1269"/>
      <c r="F726" s="1269"/>
      <c r="G726" s="1269"/>
      <c r="H726" s="1269"/>
      <c r="I726" s="1269"/>
      <c r="J726" s="1269"/>
      <c r="K726" s="1269"/>
      <c r="L726" s="1269"/>
      <c r="M726" s="1269"/>
      <c r="N726" s="1236">
        <v>0</v>
      </c>
      <c r="O726" s="1236"/>
      <c r="P726" s="1236"/>
      <c r="Q726" s="1270"/>
      <c r="R726" s="1273">
        <v>0</v>
      </c>
      <c r="S726" s="1236"/>
      <c r="T726" s="1236"/>
      <c r="U726" s="1274"/>
      <c r="V726" s="1254">
        <v>0</v>
      </c>
      <c r="W726" s="1236"/>
      <c r="X726" s="1236"/>
      <c r="Y726" s="1236"/>
      <c r="Z726" s="1236">
        <v>0</v>
      </c>
      <c r="AA726" s="1236"/>
      <c r="AB726" s="1236"/>
      <c r="AC726" s="1236"/>
      <c r="AD726" s="1236">
        <v>0</v>
      </c>
      <c r="AE726" s="1236"/>
      <c r="AF726" s="1236"/>
      <c r="AG726" s="1236"/>
      <c r="AI726" s="567"/>
      <c r="AJ726" s="568"/>
      <c r="AK726" s="568"/>
      <c r="AL726" s="619">
        <v>0</v>
      </c>
      <c r="AM726" s="569">
        <v>0</v>
      </c>
      <c r="AO726" s="585">
        <v>0</v>
      </c>
      <c r="AP726" s="619">
        <v>0</v>
      </c>
      <c r="AQ726" s="568"/>
      <c r="AR726" s="568"/>
      <c r="AS726" s="573"/>
    </row>
    <row r="727" spans="1:45" ht="24.75" customHeight="1" x14ac:dyDescent="0.2">
      <c r="D727" s="1263" t="s">
        <v>91</v>
      </c>
      <c r="E727" s="1264"/>
      <c r="F727" s="1264"/>
      <c r="G727" s="1264"/>
      <c r="H727" s="1264"/>
      <c r="I727" s="1264"/>
      <c r="J727" s="1264"/>
      <c r="K727" s="1264"/>
      <c r="L727" s="1264"/>
      <c r="M727" s="1265"/>
      <c r="N727" s="1245">
        <v>0</v>
      </c>
      <c r="O727" s="1238"/>
      <c r="P727" s="1238"/>
      <c r="Q727" s="1238"/>
      <c r="R727" s="1238">
        <v>0</v>
      </c>
      <c r="S727" s="1238"/>
      <c r="T727" s="1238"/>
      <c r="U727" s="1238"/>
      <c r="V727" s="1238">
        <v>0</v>
      </c>
      <c r="W727" s="1238"/>
      <c r="X727" s="1238"/>
      <c r="Y727" s="1255"/>
      <c r="Z727" s="1237">
        <v>0</v>
      </c>
      <c r="AA727" s="1238"/>
      <c r="AB727" s="1238"/>
      <c r="AC727" s="1239"/>
      <c r="AD727" s="1245">
        <v>0</v>
      </c>
      <c r="AE727" s="1238"/>
      <c r="AF727" s="1238"/>
      <c r="AG727" s="1239"/>
      <c r="AI727" s="561"/>
      <c r="AJ727" s="562"/>
      <c r="AK727" s="562"/>
      <c r="AL727" s="618">
        <v>0</v>
      </c>
      <c r="AM727" s="563">
        <v>0</v>
      </c>
      <c r="AO727" s="576">
        <v>0</v>
      </c>
      <c r="AP727" s="618">
        <v>0</v>
      </c>
      <c r="AQ727" s="562"/>
      <c r="AR727" s="562"/>
      <c r="AS727" s="574"/>
    </row>
    <row r="728" spans="1:45" ht="24.75" customHeight="1" x14ac:dyDescent="0.2">
      <c r="D728" s="1263" t="s">
        <v>283</v>
      </c>
      <c r="E728" s="1264"/>
      <c r="F728" s="1264"/>
      <c r="G728" s="1264"/>
      <c r="H728" s="1264"/>
      <c r="I728" s="1264"/>
      <c r="J728" s="1264"/>
      <c r="K728" s="1264"/>
      <c r="L728" s="1264"/>
      <c r="M728" s="1265"/>
      <c r="N728" s="1245">
        <v>0</v>
      </c>
      <c r="O728" s="1238"/>
      <c r="P728" s="1238"/>
      <c r="Q728" s="1238"/>
      <c r="R728" s="1238">
        <v>0</v>
      </c>
      <c r="S728" s="1238"/>
      <c r="T728" s="1238"/>
      <c r="U728" s="1238"/>
      <c r="V728" s="1238">
        <v>0</v>
      </c>
      <c r="W728" s="1238"/>
      <c r="X728" s="1238"/>
      <c r="Y728" s="1255"/>
      <c r="Z728" s="1237">
        <v>0</v>
      </c>
      <c r="AA728" s="1238"/>
      <c r="AB728" s="1238"/>
      <c r="AC728" s="1239"/>
      <c r="AD728" s="1245">
        <v>0</v>
      </c>
      <c r="AE728" s="1238"/>
      <c r="AF728" s="1238"/>
      <c r="AG728" s="1239"/>
      <c r="AI728" s="561"/>
      <c r="AJ728" s="562"/>
      <c r="AK728" s="562"/>
      <c r="AL728" s="618">
        <v>0</v>
      </c>
      <c r="AM728" s="563">
        <v>0</v>
      </c>
      <c r="AO728" s="576">
        <v>0</v>
      </c>
      <c r="AP728" s="618">
        <v>0</v>
      </c>
      <c r="AQ728" s="562"/>
      <c r="AR728" s="562"/>
      <c r="AS728" s="574"/>
    </row>
    <row r="729" spans="1:45" ht="24.75" customHeight="1" x14ac:dyDescent="0.2">
      <c r="D729" s="1266" t="s">
        <v>14</v>
      </c>
      <c r="E729" s="1267"/>
      <c r="F729" s="1267"/>
      <c r="G729" s="1267"/>
      <c r="H729" s="1267"/>
      <c r="I729" s="1267"/>
      <c r="J729" s="1267"/>
      <c r="K729" s="1267"/>
      <c r="L729" s="1267"/>
      <c r="M729" s="1268"/>
      <c r="N729" s="1246">
        <v>0</v>
      </c>
      <c r="O729" s="1241"/>
      <c r="P729" s="1241"/>
      <c r="Q729" s="1241"/>
      <c r="R729" s="1241">
        <v>0</v>
      </c>
      <c r="S729" s="1241"/>
      <c r="T729" s="1241"/>
      <c r="U729" s="1241"/>
      <c r="V729" s="1241">
        <v>0</v>
      </c>
      <c r="W729" s="1241"/>
      <c r="X729" s="1241"/>
      <c r="Y729" s="1256"/>
      <c r="Z729" s="1240">
        <v>0</v>
      </c>
      <c r="AA729" s="1241"/>
      <c r="AB729" s="1241"/>
      <c r="AC729" s="1242"/>
      <c r="AD729" s="1246">
        <v>0</v>
      </c>
      <c r="AE729" s="1241"/>
      <c r="AF729" s="1241"/>
      <c r="AG729" s="1242"/>
      <c r="AI729" s="576">
        <v>0</v>
      </c>
      <c r="AJ729" s="618">
        <v>0</v>
      </c>
      <c r="AK729" s="618">
        <v>0</v>
      </c>
      <c r="AL729" s="618">
        <v>0</v>
      </c>
      <c r="AM729" s="563">
        <v>0</v>
      </c>
      <c r="AO729" s="561"/>
      <c r="AP729" s="562"/>
      <c r="AQ729" s="562"/>
      <c r="AR729" s="562"/>
      <c r="AS729" s="574"/>
    </row>
    <row r="730" spans="1:45" ht="24.75" customHeight="1" x14ac:dyDescent="0.2">
      <c r="D730" s="1263" t="s">
        <v>284</v>
      </c>
      <c r="E730" s="1264"/>
      <c r="F730" s="1264"/>
      <c r="G730" s="1264"/>
      <c r="H730" s="1264"/>
      <c r="I730" s="1264"/>
      <c r="J730" s="1264"/>
      <c r="K730" s="1264"/>
      <c r="L730" s="1264"/>
      <c r="M730" s="1265"/>
      <c r="N730" s="1271" t="s">
        <v>18</v>
      </c>
      <c r="O730" s="1247"/>
      <c r="P730" s="1247"/>
      <c r="Q730" s="1247"/>
      <c r="R730" s="1247" t="s">
        <v>18</v>
      </c>
      <c r="S730" s="1247"/>
      <c r="T730" s="1247"/>
      <c r="U730" s="1247"/>
      <c r="V730" s="1247" t="s">
        <v>18</v>
      </c>
      <c r="W730" s="1247"/>
      <c r="X730" s="1247"/>
      <c r="Y730" s="1257"/>
      <c r="Z730" s="1237">
        <v>0</v>
      </c>
      <c r="AA730" s="1238"/>
      <c r="AB730" s="1238"/>
      <c r="AC730" s="1239"/>
      <c r="AD730" s="1245">
        <v>0</v>
      </c>
      <c r="AE730" s="1238"/>
      <c r="AF730" s="1238"/>
      <c r="AG730" s="1239"/>
      <c r="AI730" s="561"/>
      <c r="AJ730" s="562"/>
      <c r="AK730" s="562"/>
      <c r="AL730" s="562"/>
      <c r="AM730" s="574"/>
      <c r="AO730" s="561"/>
      <c r="AP730" s="562"/>
      <c r="AQ730" s="562"/>
      <c r="AR730" s="562"/>
      <c r="AS730" s="574"/>
    </row>
    <row r="731" spans="1:45" ht="24.75" customHeight="1" x14ac:dyDescent="0.2">
      <c r="D731" s="1263" t="s">
        <v>285</v>
      </c>
      <c r="E731" s="1264"/>
      <c r="F731" s="1264"/>
      <c r="G731" s="1264"/>
      <c r="H731" s="1264"/>
      <c r="I731" s="1264"/>
      <c r="J731" s="1264"/>
      <c r="K731" s="1264"/>
      <c r="L731" s="1264"/>
      <c r="M731" s="1265"/>
      <c r="N731" s="1271" t="s">
        <v>18</v>
      </c>
      <c r="O731" s="1247"/>
      <c r="P731" s="1247"/>
      <c r="Q731" s="1247"/>
      <c r="R731" s="1247" t="s">
        <v>18</v>
      </c>
      <c r="S731" s="1247"/>
      <c r="T731" s="1247"/>
      <c r="U731" s="1247"/>
      <c r="V731" s="1247" t="s">
        <v>18</v>
      </c>
      <c r="W731" s="1247"/>
      <c r="X731" s="1247"/>
      <c r="Y731" s="1257"/>
      <c r="Z731" s="1237">
        <v>0</v>
      </c>
      <c r="AA731" s="1238"/>
      <c r="AB731" s="1238"/>
      <c r="AC731" s="1239"/>
      <c r="AD731" s="1245">
        <v>0</v>
      </c>
      <c r="AE731" s="1238"/>
      <c r="AF731" s="1238"/>
      <c r="AG731" s="1239"/>
      <c r="AI731" s="561"/>
      <c r="AJ731" s="562"/>
      <c r="AK731" s="562"/>
      <c r="AL731" s="562"/>
      <c r="AM731" s="574"/>
      <c r="AO731" s="561"/>
      <c r="AP731" s="562"/>
      <c r="AQ731" s="562"/>
      <c r="AR731" s="562"/>
      <c r="AS731" s="574"/>
    </row>
    <row r="732" spans="1:45" ht="24.75" customHeight="1" x14ac:dyDescent="0.2">
      <c r="D732" s="1263" t="s">
        <v>286</v>
      </c>
      <c r="E732" s="1264"/>
      <c r="F732" s="1264"/>
      <c r="G732" s="1264"/>
      <c r="H732" s="1264"/>
      <c r="I732" s="1264"/>
      <c r="J732" s="1264"/>
      <c r="K732" s="1264"/>
      <c r="L732" s="1264"/>
      <c r="M732" s="1265"/>
      <c r="N732" s="1271" t="s">
        <v>18</v>
      </c>
      <c r="O732" s="1247"/>
      <c r="P732" s="1247"/>
      <c r="Q732" s="1247"/>
      <c r="R732" s="1247" t="s">
        <v>18</v>
      </c>
      <c r="S732" s="1247"/>
      <c r="T732" s="1247"/>
      <c r="U732" s="1247"/>
      <c r="V732" s="1247" t="s">
        <v>18</v>
      </c>
      <c r="W732" s="1247"/>
      <c r="X732" s="1247"/>
      <c r="Y732" s="1257"/>
      <c r="Z732" s="1237">
        <v>0</v>
      </c>
      <c r="AA732" s="1238"/>
      <c r="AB732" s="1238"/>
      <c r="AC732" s="1239"/>
      <c r="AD732" s="1245">
        <v>0</v>
      </c>
      <c r="AE732" s="1238"/>
      <c r="AF732" s="1238"/>
      <c r="AG732" s="1239"/>
      <c r="AI732" s="561"/>
      <c r="AJ732" s="562"/>
      <c r="AK732" s="562"/>
      <c r="AL732" s="562"/>
      <c r="AM732" s="574"/>
      <c r="AO732" s="561"/>
      <c r="AP732" s="562"/>
      <c r="AQ732" s="562"/>
      <c r="AR732" s="562"/>
      <c r="AS732" s="574"/>
    </row>
    <row r="733" spans="1:45" ht="24.75" customHeight="1" thickBot="1" x14ac:dyDescent="0.25">
      <c r="D733" s="1262" t="s">
        <v>287</v>
      </c>
      <c r="E733" s="1262"/>
      <c r="F733" s="1262"/>
      <c r="G733" s="1262"/>
      <c r="H733" s="1262"/>
      <c r="I733" s="1262"/>
      <c r="J733" s="1262"/>
      <c r="K733" s="1262"/>
      <c r="L733" s="1262"/>
      <c r="M733" s="1262"/>
      <c r="N733" s="1258" t="s">
        <v>18</v>
      </c>
      <c r="O733" s="1249"/>
      <c r="P733" s="1249"/>
      <c r="Q733" s="1259"/>
      <c r="R733" s="1248" t="s">
        <v>18</v>
      </c>
      <c r="S733" s="1249"/>
      <c r="T733" s="1249"/>
      <c r="U733" s="1250"/>
      <c r="V733" s="1258" t="s">
        <v>18</v>
      </c>
      <c r="W733" s="1249"/>
      <c r="X733" s="1249"/>
      <c r="Y733" s="1259"/>
      <c r="Z733" s="1243">
        <v>0</v>
      </c>
      <c r="AA733" s="1243"/>
      <c r="AB733" s="1243"/>
      <c r="AC733" s="1243"/>
      <c r="AD733" s="1275">
        <v>0</v>
      </c>
      <c r="AE733" s="1243"/>
      <c r="AF733" s="1243"/>
      <c r="AG733" s="1243"/>
      <c r="AI733" s="561"/>
      <c r="AJ733" s="562"/>
      <c r="AK733" s="562"/>
      <c r="AL733" s="562"/>
      <c r="AM733" s="574"/>
      <c r="AO733" s="561"/>
      <c r="AP733" s="562"/>
      <c r="AQ733" s="562"/>
      <c r="AR733" s="562"/>
      <c r="AS733" s="574"/>
    </row>
    <row r="734" spans="1:45" ht="28.5" customHeight="1" thickBot="1" x14ac:dyDescent="0.25">
      <c r="D734" s="1261" t="s">
        <v>1333</v>
      </c>
      <c r="E734" s="1261"/>
      <c r="F734" s="1261"/>
      <c r="G734" s="1261"/>
      <c r="H734" s="1261"/>
      <c r="I734" s="1261"/>
      <c r="J734" s="1261"/>
      <c r="K734" s="1261"/>
      <c r="L734" s="1261"/>
      <c r="M734" s="1261"/>
      <c r="N734" s="1252" t="s">
        <v>18</v>
      </c>
      <c r="O734" s="1252"/>
      <c r="P734" s="1252"/>
      <c r="Q734" s="1272"/>
      <c r="R734" s="1251" t="s">
        <v>18</v>
      </c>
      <c r="S734" s="1252"/>
      <c r="T734" s="1252"/>
      <c r="U734" s="1253"/>
      <c r="V734" s="1260" t="s">
        <v>18</v>
      </c>
      <c r="W734" s="1252"/>
      <c r="X734" s="1252"/>
      <c r="Y734" s="1252"/>
      <c r="Z734" s="1244">
        <v>0</v>
      </c>
      <c r="AA734" s="1244"/>
      <c r="AB734" s="1244"/>
      <c r="AC734" s="1244"/>
      <c r="AD734" s="1244">
        <v>0</v>
      </c>
      <c r="AE734" s="1244"/>
      <c r="AF734" s="1244"/>
      <c r="AG734" s="1244"/>
      <c r="AI734" s="588"/>
      <c r="AJ734" s="620"/>
      <c r="AK734" s="620"/>
      <c r="AL734" s="565">
        <v>0</v>
      </c>
      <c r="AM734" s="566">
        <v>0</v>
      </c>
      <c r="AO734" s="588"/>
      <c r="AP734" s="620"/>
      <c r="AQ734" s="620"/>
      <c r="AR734" s="565">
        <v>0</v>
      </c>
      <c r="AS734" s="566">
        <v>0</v>
      </c>
    </row>
    <row r="737" spans="1:42" ht="14.25" customHeight="1" x14ac:dyDescent="0.2">
      <c r="D737" s="1217" t="s">
        <v>1698</v>
      </c>
      <c r="E737" s="1217"/>
      <c r="F737" s="1217"/>
      <c r="G737" s="1217"/>
      <c r="H737" s="1217"/>
      <c r="I737" s="1217"/>
      <c r="J737" s="1217"/>
      <c r="K737" s="1217"/>
      <c r="L737" s="1217"/>
      <c r="M737" s="1217"/>
      <c r="N737" s="1217"/>
      <c r="O737" s="1217"/>
      <c r="P737" s="1217"/>
      <c r="Q737" s="1217"/>
      <c r="R737" s="1217"/>
      <c r="S737" s="1217"/>
      <c r="T737" s="1217"/>
      <c r="U737" s="1217"/>
      <c r="V737" s="1217"/>
      <c r="W737" s="1217"/>
      <c r="X737" s="1217"/>
      <c r="Y737" s="1217"/>
      <c r="Z737" s="1217"/>
      <c r="AA737" s="1217"/>
      <c r="AB737" s="1217"/>
      <c r="AC737" s="1217"/>
      <c r="AD737" s="1217"/>
      <c r="AE737" s="1217"/>
      <c r="AF737" s="1217"/>
      <c r="AG737" s="1217"/>
    </row>
    <row r="739" spans="1:42" ht="14.25" customHeight="1" x14ac:dyDescent="0.2">
      <c r="D739" s="1231" t="s">
        <v>1334</v>
      </c>
      <c r="E739" s="1232"/>
      <c r="F739" s="1232"/>
      <c r="G739" s="1232"/>
      <c r="H739" s="1232"/>
      <c r="I739" s="1232"/>
      <c r="J739" s="1232"/>
      <c r="K739" s="1232"/>
      <c r="L739" s="1232"/>
      <c r="M739" s="1232"/>
      <c r="N739" s="1232"/>
      <c r="O739" s="1232"/>
      <c r="P739" s="1232"/>
      <c r="Q739" s="1232"/>
      <c r="R739" s="1232"/>
      <c r="S739" s="1232"/>
      <c r="T739" s="1232"/>
      <c r="U739" s="1232"/>
      <c r="V739" s="1232"/>
      <c r="W739" s="1232"/>
      <c r="X739" s="1232"/>
      <c r="Y739" s="1232"/>
      <c r="Z739" s="1232"/>
      <c r="AA739" s="1232"/>
      <c r="AB739" s="1232"/>
      <c r="AC739" s="1232"/>
      <c r="AD739" s="1232"/>
      <c r="AE739" s="1232"/>
      <c r="AF739" s="1232"/>
      <c r="AG739" s="1232"/>
    </row>
    <row r="740" spans="1:42" ht="14.25" customHeight="1" x14ac:dyDescent="0.2">
      <c r="D740" s="1232"/>
      <c r="E740" s="1232"/>
      <c r="F740" s="1232"/>
      <c r="G740" s="1232"/>
      <c r="H740" s="1232"/>
      <c r="I740" s="1232"/>
      <c r="J740" s="1232"/>
      <c r="K740" s="1232"/>
      <c r="L740" s="1232"/>
      <c r="M740" s="1232"/>
      <c r="N740" s="1232"/>
      <c r="O740" s="1232"/>
      <c r="P740" s="1232"/>
      <c r="Q740" s="1232"/>
      <c r="R740" s="1232"/>
      <c r="S740" s="1232"/>
      <c r="T740" s="1232"/>
      <c r="U740" s="1232"/>
      <c r="V740" s="1232"/>
      <c r="W740" s="1232"/>
      <c r="X740" s="1232"/>
      <c r="Y740" s="1232"/>
      <c r="Z740" s="1232"/>
      <c r="AA740" s="1232"/>
      <c r="AB740" s="1232"/>
      <c r="AC740" s="1232"/>
      <c r="AD740" s="1232"/>
      <c r="AE740" s="1232"/>
      <c r="AF740" s="1232"/>
      <c r="AG740" s="1232"/>
    </row>
    <row r="741" spans="1:42" ht="14.25" customHeight="1" thickBot="1" x14ac:dyDescent="0.25"/>
    <row r="742" spans="1:42" ht="14.25" customHeight="1" thickBot="1" x14ac:dyDescent="0.25">
      <c r="A742" s="551">
        <v>37</v>
      </c>
      <c r="D742" s="1223" t="s">
        <v>131</v>
      </c>
      <c r="E742" s="1224"/>
      <c r="F742" s="1224"/>
      <c r="G742" s="1224"/>
      <c r="H742" s="1224"/>
      <c r="I742" s="1224"/>
      <c r="J742" s="1224"/>
      <c r="K742" s="1224"/>
      <c r="L742" s="1224"/>
      <c r="M742" s="1225"/>
      <c r="N742" s="1206" t="s">
        <v>2</v>
      </c>
      <c r="O742" s="1207"/>
      <c r="P742" s="1207"/>
      <c r="Q742" s="1207"/>
      <c r="R742" s="1207"/>
      <c r="S742" s="1207"/>
      <c r="T742" s="1207"/>
      <c r="U742" s="1207"/>
      <c r="V742" s="1207"/>
      <c r="W742" s="1207"/>
      <c r="X742" s="1206" t="s">
        <v>3</v>
      </c>
      <c r="Y742" s="1207"/>
      <c r="Z742" s="1207"/>
      <c r="AA742" s="1207"/>
      <c r="AB742" s="1207"/>
      <c r="AC742" s="1207"/>
      <c r="AD742" s="1207"/>
      <c r="AE742" s="1207"/>
      <c r="AF742" s="1207"/>
      <c r="AG742" s="1208"/>
    </row>
    <row r="743" spans="1:42" ht="14.25" customHeight="1" thickBot="1" x14ac:dyDescent="0.25">
      <c r="D743" s="1223"/>
      <c r="E743" s="1224"/>
      <c r="F743" s="1224"/>
      <c r="G743" s="1224"/>
      <c r="H743" s="1224"/>
      <c r="I743" s="1224"/>
      <c r="J743" s="1224"/>
      <c r="K743" s="1224"/>
      <c r="L743" s="1224"/>
      <c r="M743" s="1225"/>
      <c r="N743" s="1209"/>
      <c r="O743" s="1210"/>
      <c r="P743" s="1210"/>
      <c r="Q743" s="1210"/>
      <c r="R743" s="1210"/>
      <c r="S743" s="1210"/>
      <c r="T743" s="1210"/>
      <c r="U743" s="1210"/>
      <c r="V743" s="1210"/>
      <c r="W743" s="1210"/>
      <c r="X743" s="1209"/>
      <c r="Y743" s="1210"/>
      <c r="Z743" s="1210"/>
      <c r="AA743" s="1210"/>
      <c r="AB743" s="1210"/>
      <c r="AC743" s="1210"/>
      <c r="AD743" s="1210"/>
      <c r="AE743" s="1210"/>
      <c r="AF743" s="1210"/>
      <c r="AG743" s="1211"/>
      <c r="AO743" s="623" t="s">
        <v>2</v>
      </c>
      <c r="AP743" s="624" t="s">
        <v>3</v>
      </c>
    </row>
    <row r="744" spans="1:42" s="542" customFormat="1" ht="27" customHeight="1" x14ac:dyDescent="0.2">
      <c r="A744" s="586"/>
      <c r="D744" s="1233" t="s">
        <v>451</v>
      </c>
      <c r="E744" s="1234"/>
      <c r="F744" s="1234"/>
      <c r="G744" s="1234"/>
      <c r="H744" s="1234"/>
      <c r="I744" s="1234"/>
      <c r="J744" s="1234"/>
      <c r="K744" s="1234"/>
      <c r="L744" s="1234"/>
      <c r="M744" s="1235"/>
      <c r="N744" s="1229">
        <v>0</v>
      </c>
      <c r="O744" s="1229"/>
      <c r="P744" s="1229"/>
      <c r="Q744" s="1229"/>
      <c r="R744" s="1229"/>
      <c r="S744" s="1229"/>
      <c r="T744" s="1229"/>
      <c r="U744" s="1229"/>
      <c r="V744" s="1229"/>
      <c r="W744" s="1229"/>
      <c r="X744" s="1229">
        <v>0</v>
      </c>
      <c r="Y744" s="1229"/>
      <c r="Z744" s="1229"/>
      <c r="AA744" s="1229"/>
      <c r="AB744" s="1229"/>
      <c r="AC744" s="1229"/>
      <c r="AD744" s="1229"/>
      <c r="AE744" s="1229"/>
      <c r="AF744" s="1229"/>
      <c r="AG744" s="1229"/>
      <c r="AO744" s="625"/>
      <c r="AP744" s="626"/>
    </row>
    <row r="745" spans="1:42" s="542" customFormat="1" ht="27" customHeight="1" x14ac:dyDescent="0.2">
      <c r="A745" s="586"/>
      <c r="D745" s="1150" t="s">
        <v>290</v>
      </c>
      <c r="E745" s="1150"/>
      <c r="F745" s="1150"/>
      <c r="G745" s="1150"/>
      <c r="H745" s="1150"/>
      <c r="I745" s="1150"/>
      <c r="J745" s="1150"/>
      <c r="K745" s="1150"/>
      <c r="L745" s="1150"/>
      <c r="M745" s="1150"/>
      <c r="N745" s="1176">
        <v>86</v>
      </c>
      <c r="O745" s="1176"/>
      <c r="P745" s="1176"/>
      <c r="Q745" s="1176"/>
      <c r="R745" s="1176"/>
      <c r="S745" s="1176"/>
      <c r="T745" s="1176"/>
      <c r="U745" s="1176"/>
      <c r="V745" s="1176"/>
      <c r="W745" s="1176"/>
      <c r="X745" s="1176">
        <v>237</v>
      </c>
      <c r="Y745" s="1176"/>
      <c r="Z745" s="1176"/>
      <c r="AA745" s="1176"/>
      <c r="AB745" s="1176"/>
      <c r="AC745" s="1176"/>
      <c r="AD745" s="1176"/>
      <c r="AE745" s="1176"/>
      <c r="AF745" s="1176"/>
      <c r="AG745" s="1176"/>
      <c r="AO745" s="625"/>
      <c r="AP745" s="626"/>
    </row>
    <row r="746" spans="1:42" s="542" customFormat="1" ht="27" customHeight="1" x14ac:dyDescent="0.2">
      <c r="A746" s="586"/>
      <c r="D746" s="1685" t="s">
        <v>2001</v>
      </c>
      <c r="E746" s="1147"/>
      <c r="F746" s="1147"/>
      <c r="G746" s="1147"/>
      <c r="H746" s="1147"/>
      <c r="I746" s="1147"/>
      <c r="J746" s="1147"/>
      <c r="K746" s="1147"/>
      <c r="L746" s="1147"/>
      <c r="M746" s="1147"/>
      <c r="N746" s="1152">
        <v>86</v>
      </c>
      <c r="O746" s="1152"/>
      <c r="P746" s="1152"/>
      <c r="Q746" s="1152"/>
      <c r="R746" s="1152"/>
      <c r="S746" s="1152"/>
      <c r="T746" s="1152"/>
      <c r="U746" s="1152"/>
      <c r="V746" s="1152"/>
      <c r="W746" s="1152"/>
      <c r="X746" s="1152">
        <v>237</v>
      </c>
      <c r="Y746" s="1152"/>
      <c r="Z746" s="1152"/>
      <c r="AA746" s="1152"/>
      <c r="AB746" s="1152"/>
      <c r="AC746" s="1152"/>
      <c r="AD746" s="1152"/>
      <c r="AE746" s="1152"/>
      <c r="AF746" s="1152"/>
      <c r="AG746" s="1152"/>
      <c r="AO746" s="625"/>
      <c r="AP746" s="626"/>
    </row>
    <row r="747" spans="1:42" s="542" customFormat="1" ht="27" customHeight="1" x14ac:dyDescent="0.2">
      <c r="A747" s="586"/>
      <c r="D747" s="1150" t="s">
        <v>291</v>
      </c>
      <c r="E747" s="1150"/>
      <c r="F747" s="1150"/>
      <c r="G747" s="1150"/>
      <c r="H747" s="1150"/>
      <c r="I747" s="1150"/>
      <c r="J747" s="1150"/>
      <c r="K747" s="1150"/>
      <c r="L747" s="1150"/>
      <c r="M747" s="1150"/>
      <c r="N747" s="1152">
        <v>0</v>
      </c>
      <c r="O747" s="1152"/>
      <c r="P747" s="1152"/>
      <c r="Q747" s="1152"/>
      <c r="R747" s="1152"/>
      <c r="S747" s="1152"/>
      <c r="T747" s="1152"/>
      <c r="U747" s="1152"/>
      <c r="V747" s="1152"/>
      <c r="W747" s="1152"/>
      <c r="X747" s="1152">
        <v>1457</v>
      </c>
      <c r="Y747" s="1152"/>
      <c r="Z747" s="1152"/>
      <c r="AA747" s="1152"/>
      <c r="AB747" s="1152"/>
      <c r="AC747" s="1152"/>
      <c r="AD747" s="1152"/>
      <c r="AE747" s="1152"/>
      <c r="AF747" s="1152"/>
      <c r="AG747" s="1152"/>
      <c r="AO747" s="576">
        <v>0</v>
      </c>
      <c r="AP747" s="563">
        <v>1457</v>
      </c>
    </row>
    <row r="748" spans="1:42" s="542" customFormat="1" ht="27" customHeight="1" x14ac:dyDescent="0.2">
      <c r="A748" s="586"/>
      <c r="D748" s="1151" t="s">
        <v>292</v>
      </c>
      <c r="E748" s="1151"/>
      <c r="F748" s="1151"/>
      <c r="G748" s="1151"/>
      <c r="H748" s="1151"/>
      <c r="I748" s="1151"/>
      <c r="J748" s="1151"/>
      <c r="K748" s="1151"/>
      <c r="L748" s="1151"/>
      <c r="M748" s="1151"/>
      <c r="N748" s="1152">
        <v>0</v>
      </c>
      <c r="O748" s="1152"/>
      <c r="P748" s="1152"/>
      <c r="Q748" s="1152"/>
      <c r="R748" s="1152"/>
      <c r="S748" s="1152"/>
      <c r="T748" s="1152"/>
      <c r="U748" s="1152"/>
      <c r="V748" s="1152"/>
      <c r="W748" s="1152"/>
      <c r="X748" s="1152">
        <v>0</v>
      </c>
      <c r="Y748" s="1152"/>
      <c r="Z748" s="1152"/>
      <c r="AA748" s="1152"/>
      <c r="AB748" s="1152"/>
      <c r="AC748" s="1152"/>
      <c r="AD748" s="1152"/>
      <c r="AE748" s="1152"/>
      <c r="AF748" s="1152"/>
      <c r="AG748" s="1152"/>
      <c r="AO748" s="576">
        <v>0</v>
      </c>
      <c r="AP748" s="563">
        <v>0</v>
      </c>
    </row>
    <row r="749" spans="1:42" s="542" customFormat="1" ht="27" customHeight="1" x14ac:dyDescent="0.2">
      <c r="A749" s="586"/>
      <c r="D749" s="1147" t="s">
        <v>293</v>
      </c>
      <c r="E749" s="1147"/>
      <c r="F749" s="1147"/>
      <c r="G749" s="1147"/>
      <c r="H749" s="1147"/>
      <c r="I749" s="1147"/>
      <c r="J749" s="1147"/>
      <c r="K749" s="1147"/>
      <c r="L749" s="1147"/>
      <c r="M749" s="1147"/>
      <c r="N749" s="1152">
        <v>0</v>
      </c>
      <c r="O749" s="1152"/>
      <c r="P749" s="1152"/>
      <c r="Q749" s="1152"/>
      <c r="R749" s="1152"/>
      <c r="S749" s="1152"/>
      <c r="T749" s="1152"/>
      <c r="U749" s="1152"/>
      <c r="V749" s="1152"/>
      <c r="W749" s="1152"/>
      <c r="X749" s="1152">
        <v>0</v>
      </c>
      <c r="Y749" s="1152"/>
      <c r="Z749" s="1152"/>
      <c r="AA749" s="1152"/>
      <c r="AB749" s="1152"/>
      <c r="AC749" s="1152"/>
      <c r="AD749" s="1152"/>
      <c r="AE749" s="1152"/>
      <c r="AF749" s="1152"/>
      <c r="AG749" s="1152"/>
      <c r="AO749" s="561"/>
      <c r="AP749" s="574"/>
    </row>
    <row r="750" spans="1:42" s="542" customFormat="1" ht="27" customHeight="1" x14ac:dyDescent="0.2">
      <c r="A750" s="586"/>
      <c r="D750" s="1151" t="s">
        <v>294</v>
      </c>
      <c r="E750" s="1151"/>
      <c r="F750" s="1151"/>
      <c r="G750" s="1151"/>
      <c r="H750" s="1151"/>
      <c r="I750" s="1151"/>
      <c r="J750" s="1151"/>
      <c r="K750" s="1151"/>
      <c r="L750" s="1151"/>
      <c r="M750" s="1151"/>
      <c r="N750" s="1152">
        <v>0</v>
      </c>
      <c r="O750" s="1152"/>
      <c r="P750" s="1152"/>
      <c r="Q750" s="1152"/>
      <c r="R750" s="1152"/>
      <c r="S750" s="1152"/>
      <c r="T750" s="1152"/>
      <c r="U750" s="1152"/>
      <c r="V750" s="1152"/>
      <c r="W750" s="1152"/>
      <c r="X750" s="1152">
        <v>1457</v>
      </c>
      <c r="Y750" s="1152"/>
      <c r="Z750" s="1152"/>
      <c r="AA750" s="1152"/>
      <c r="AB750" s="1152"/>
      <c r="AC750" s="1152"/>
      <c r="AD750" s="1152"/>
      <c r="AE750" s="1152"/>
      <c r="AF750" s="1152"/>
      <c r="AG750" s="1152"/>
      <c r="AO750" s="561"/>
      <c r="AP750" s="574"/>
    </row>
    <row r="751" spans="1:42" s="542" customFormat="1" ht="27" customHeight="1" x14ac:dyDescent="0.2">
      <c r="A751" s="586"/>
      <c r="D751" s="1685" t="s">
        <v>2001</v>
      </c>
      <c r="E751" s="1147"/>
      <c r="F751" s="1147"/>
      <c r="G751" s="1147"/>
      <c r="H751" s="1147"/>
      <c r="I751" s="1147"/>
      <c r="J751" s="1147"/>
      <c r="K751" s="1147"/>
      <c r="L751" s="1147"/>
      <c r="M751" s="1147"/>
      <c r="N751" s="1152">
        <v>0</v>
      </c>
      <c r="O751" s="1152"/>
      <c r="P751" s="1152"/>
      <c r="Q751" s="1152"/>
      <c r="R751" s="1152"/>
      <c r="S751" s="1152"/>
      <c r="T751" s="1152"/>
      <c r="U751" s="1152"/>
      <c r="V751" s="1152"/>
      <c r="W751" s="1152"/>
      <c r="X751" s="1152">
        <v>1457</v>
      </c>
      <c r="Y751" s="1152"/>
      <c r="Z751" s="1152"/>
      <c r="AA751" s="1152"/>
      <c r="AB751" s="1152"/>
      <c r="AC751" s="1152"/>
      <c r="AD751" s="1152"/>
      <c r="AE751" s="1152"/>
      <c r="AF751" s="1152"/>
      <c r="AG751" s="1152"/>
      <c r="AO751" s="561"/>
      <c r="AP751" s="574"/>
    </row>
    <row r="752" spans="1:42" s="542" customFormat="1" ht="27" customHeight="1" thickBot="1" x14ac:dyDescent="0.25">
      <c r="A752" s="586"/>
      <c r="D752" s="1686" t="s">
        <v>295</v>
      </c>
      <c r="E752" s="1686"/>
      <c r="F752" s="1686"/>
      <c r="G752" s="1686"/>
      <c r="H752" s="1686"/>
      <c r="I752" s="1686"/>
      <c r="J752" s="1686"/>
      <c r="K752" s="1686"/>
      <c r="L752" s="1686"/>
      <c r="M752" s="1686"/>
      <c r="N752" s="1159">
        <v>0</v>
      </c>
      <c r="O752" s="1159"/>
      <c r="P752" s="1159"/>
      <c r="Q752" s="1159"/>
      <c r="R752" s="1159"/>
      <c r="S752" s="1159"/>
      <c r="T752" s="1159"/>
      <c r="U752" s="1159"/>
      <c r="V752" s="1159"/>
      <c r="W752" s="1159"/>
      <c r="X752" s="1159">
        <v>0</v>
      </c>
      <c r="Y752" s="1159"/>
      <c r="Z752" s="1159"/>
      <c r="AA752" s="1159"/>
      <c r="AB752" s="1159"/>
      <c r="AC752" s="1159"/>
      <c r="AD752" s="1159"/>
      <c r="AE752" s="1159"/>
      <c r="AF752" s="1159"/>
      <c r="AG752" s="1159"/>
      <c r="AO752" s="576">
        <v>0</v>
      </c>
      <c r="AP752" s="563">
        <v>0</v>
      </c>
    </row>
    <row r="753" spans="1:42" ht="14.25" customHeight="1" x14ac:dyDescent="0.2">
      <c r="D753" s="622"/>
      <c r="E753" s="622"/>
      <c r="F753" s="622"/>
      <c r="G753" s="622"/>
      <c r="H753" s="622"/>
      <c r="I753" s="622"/>
      <c r="J753" s="622"/>
      <c r="K753" s="622"/>
      <c r="L753" s="622"/>
      <c r="M753" s="622"/>
    </row>
    <row r="754" spans="1:42" ht="14.25" customHeight="1" x14ac:dyDescent="0.2">
      <c r="D754" s="1214" t="s">
        <v>1335</v>
      </c>
      <c r="E754" s="1214"/>
      <c r="F754" s="1214"/>
      <c r="G754" s="1214"/>
      <c r="H754" s="1214"/>
      <c r="I754" s="1214"/>
      <c r="J754" s="1214"/>
      <c r="K754" s="1214"/>
      <c r="L754" s="1214"/>
      <c r="M754" s="1214"/>
      <c r="N754" s="1214"/>
      <c r="O754" s="1214"/>
      <c r="P754" s="1214"/>
      <c r="Q754" s="1214"/>
      <c r="R754" s="1214"/>
      <c r="S754" s="1214"/>
      <c r="T754" s="1214"/>
      <c r="U754" s="1214"/>
      <c r="V754" s="1214"/>
      <c r="W754" s="1214"/>
      <c r="X754" s="1214"/>
      <c r="Y754" s="1214"/>
      <c r="Z754" s="1214"/>
      <c r="AA754" s="1214"/>
      <c r="AB754" s="1214"/>
      <c r="AC754" s="1214"/>
      <c r="AD754" s="1214"/>
      <c r="AE754" s="1214"/>
      <c r="AF754" s="1214"/>
      <c r="AG754" s="1214"/>
    </row>
    <row r="755" spans="1:42" ht="14.25" customHeight="1" thickBot="1" x14ac:dyDescent="0.25">
      <c r="D755" s="622"/>
      <c r="E755" s="622"/>
      <c r="F755" s="622"/>
      <c r="G755" s="622"/>
      <c r="H755" s="622"/>
      <c r="I755" s="622"/>
      <c r="J755" s="622"/>
      <c r="K755" s="622"/>
      <c r="L755" s="622"/>
      <c r="M755" s="622"/>
    </row>
    <row r="756" spans="1:42" ht="14.25" customHeight="1" thickBot="1" x14ac:dyDescent="0.25">
      <c r="A756" s="551">
        <v>38</v>
      </c>
      <c r="D756" s="1223" t="s">
        <v>131</v>
      </c>
      <c r="E756" s="1224"/>
      <c r="F756" s="1224"/>
      <c r="G756" s="1224"/>
      <c r="H756" s="1224"/>
      <c r="I756" s="1224"/>
      <c r="J756" s="1224"/>
      <c r="K756" s="1224"/>
      <c r="L756" s="1224"/>
      <c r="M756" s="1225"/>
      <c r="N756" s="1206" t="s">
        <v>2</v>
      </c>
      <c r="O756" s="1207"/>
      <c r="P756" s="1207"/>
      <c r="Q756" s="1207"/>
      <c r="R756" s="1207"/>
      <c r="S756" s="1207"/>
      <c r="T756" s="1207"/>
      <c r="U756" s="1207"/>
      <c r="V756" s="1207"/>
      <c r="W756" s="1207"/>
      <c r="X756" s="1206" t="s">
        <v>3</v>
      </c>
      <c r="Y756" s="1207"/>
      <c r="Z756" s="1207"/>
      <c r="AA756" s="1207"/>
      <c r="AB756" s="1207"/>
      <c r="AC756" s="1207"/>
      <c r="AD756" s="1207"/>
      <c r="AE756" s="1207"/>
      <c r="AF756" s="1207"/>
      <c r="AG756" s="1208"/>
    </row>
    <row r="757" spans="1:42" ht="14.25" customHeight="1" thickTop="1" thickBot="1" x14ac:dyDescent="0.25">
      <c r="D757" s="1223"/>
      <c r="E757" s="1224"/>
      <c r="F757" s="1224"/>
      <c r="G757" s="1224"/>
      <c r="H757" s="1224"/>
      <c r="I757" s="1224"/>
      <c r="J757" s="1224"/>
      <c r="K757" s="1224"/>
      <c r="L757" s="1224"/>
      <c r="M757" s="1225"/>
      <c r="N757" s="1209"/>
      <c r="O757" s="1210"/>
      <c r="P757" s="1210"/>
      <c r="Q757" s="1210"/>
      <c r="R757" s="1210"/>
      <c r="S757" s="1210"/>
      <c r="T757" s="1210"/>
      <c r="U757" s="1210"/>
      <c r="V757" s="1210"/>
      <c r="W757" s="1210"/>
      <c r="X757" s="1209"/>
      <c r="Y757" s="1210"/>
      <c r="Z757" s="1210"/>
      <c r="AA757" s="1210"/>
      <c r="AB757" s="1210"/>
      <c r="AC757" s="1210"/>
      <c r="AD757" s="1210"/>
      <c r="AE757" s="1210"/>
      <c r="AF757" s="1210"/>
      <c r="AG757" s="1211"/>
      <c r="AL757" s="609" t="s">
        <v>2</v>
      </c>
      <c r="AM757" s="611" t="s">
        <v>3</v>
      </c>
      <c r="AO757" s="609" t="s">
        <v>2</v>
      </c>
      <c r="AP757" s="611" t="s">
        <v>3</v>
      </c>
    </row>
    <row r="758" spans="1:42" ht="26.25" customHeight="1" x14ac:dyDescent="0.2">
      <c r="D758" s="1226" t="s">
        <v>297</v>
      </c>
      <c r="E758" s="1227"/>
      <c r="F758" s="1227"/>
      <c r="G758" s="1227"/>
      <c r="H758" s="1227"/>
      <c r="I758" s="1227"/>
      <c r="J758" s="1227"/>
      <c r="K758" s="1227"/>
      <c r="L758" s="1227"/>
      <c r="M758" s="1228"/>
      <c r="N758" s="1229">
        <v>0</v>
      </c>
      <c r="O758" s="1229"/>
      <c r="P758" s="1229"/>
      <c r="Q758" s="1229"/>
      <c r="R758" s="1229"/>
      <c r="S758" s="1229"/>
      <c r="T758" s="1229"/>
      <c r="U758" s="1229"/>
      <c r="V758" s="1229"/>
      <c r="W758" s="1229"/>
      <c r="X758" s="1229">
        <v>0</v>
      </c>
      <c r="Y758" s="1229"/>
      <c r="Z758" s="1229"/>
      <c r="AA758" s="1229"/>
      <c r="AB758" s="1229"/>
      <c r="AC758" s="1229"/>
      <c r="AD758" s="1229"/>
      <c r="AE758" s="1229"/>
      <c r="AF758" s="1229"/>
      <c r="AG758" s="1229"/>
      <c r="AL758" s="597"/>
      <c r="AM758" s="595"/>
      <c r="AO758" s="585">
        <v>0</v>
      </c>
      <c r="AP758" s="569">
        <v>0</v>
      </c>
    </row>
    <row r="759" spans="1:42" ht="26.25" customHeight="1" x14ac:dyDescent="0.2">
      <c r="D759" s="1153" t="s">
        <v>298</v>
      </c>
      <c r="E759" s="1154"/>
      <c r="F759" s="1154"/>
      <c r="G759" s="1154"/>
      <c r="H759" s="1154"/>
      <c r="I759" s="1154"/>
      <c r="J759" s="1154"/>
      <c r="K759" s="1154"/>
      <c r="L759" s="1154"/>
      <c r="M759" s="1155"/>
      <c r="N759" s="1152">
        <v>77355</v>
      </c>
      <c r="O759" s="1152"/>
      <c r="P759" s="1152"/>
      <c r="Q759" s="1152"/>
      <c r="R759" s="1152"/>
      <c r="S759" s="1152"/>
      <c r="T759" s="1152"/>
      <c r="U759" s="1152"/>
      <c r="V759" s="1152"/>
      <c r="W759" s="1152"/>
      <c r="X759" s="1152">
        <v>83570</v>
      </c>
      <c r="Y759" s="1152"/>
      <c r="Z759" s="1152"/>
      <c r="AA759" s="1152"/>
      <c r="AB759" s="1152"/>
      <c r="AC759" s="1152"/>
      <c r="AD759" s="1152"/>
      <c r="AE759" s="1152"/>
      <c r="AF759" s="1152"/>
      <c r="AG759" s="1152"/>
      <c r="AL759" s="311"/>
      <c r="AM759" s="310"/>
      <c r="AO759" s="576">
        <v>77355</v>
      </c>
      <c r="AP759" s="563">
        <v>83570</v>
      </c>
    </row>
    <row r="760" spans="1:42" ht="26.25" customHeight="1" x14ac:dyDescent="0.2">
      <c r="D760" s="1153" t="s">
        <v>299</v>
      </c>
      <c r="E760" s="1154"/>
      <c r="F760" s="1154"/>
      <c r="G760" s="1154"/>
      <c r="H760" s="1154"/>
      <c r="I760" s="1154"/>
      <c r="J760" s="1154"/>
      <c r="K760" s="1154"/>
      <c r="L760" s="1154"/>
      <c r="M760" s="1155"/>
      <c r="N760" s="1152">
        <v>210107</v>
      </c>
      <c r="O760" s="1152"/>
      <c r="P760" s="1152"/>
      <c r="Q760" s="1152"/>
      <c r="R760" s="1152"/>
      <c r="S760" s="1152"/>
      <c r="T760" s="1152"/>
      <c r="U760" s="1152"/>
      <c r="V760" s="1152"/>
      <c r="W760" s="1152"/>
      <c r="X760" s="1152">
        <v>57946</v>
      </c>
      <c r="Y760" s="1152"/>
      <c r="Z760" s="1152"/>
      <c r="AA760" s="1152"/>
      <c r="AB760" s="1152"/>
      <c r="AC760" s="1152"/>
      <c r="AD760" s="1152"/>
      <c r="AE760" s="1152"/>
      <c r="AF760" s="1152"/>
      <c r="AG760" s="1152"/>
      <c r="AL760" s="311"/>
      <c r="AM760" s="310"/>
      <c r="AO760" s="576">
        <v>210107</v>
      </c>
      <c r="AP760" s="563">
        <v>57946</v>
      </c>
    </row>
    <row r="761" spans="1:42" ht="26.25" customHeight="1" x14ac:dyDescent="0.2">
      <c r="D761" s="1153" t="s">
        <v>300</v>
      </c>
      <c r="E761" s="1154"/>
      <c r="F761" s="1154"/>
      <c r="G761" s="1154"/>
      <c r="H761" s="1154"/>
      <c r="I761" s="1154"/>
      <c r="J761" s="1154"/>
      <c r="K761" s="1154"/>
      <c r="L761" s="1154"/>
      <c r="M761" s="1155"/>
      <c r="N761" s="1230">
        <v>0</v>
      </c>
      <c r="O761" s="1230"/>
      <c r="P761" s="1230"/>
      <c r="Q761" s="1230"/>
      <c r="R761" s="1230"/>
      <c r="S761" s="1230"/>
      <c r="T761" s="1230"/>
      <c r="U761" s="1230"/>
      <c r="V761" s="1230"/>
      <c r="W761" s="1230"/>
      <c r="X761" s="1230">
        <v>0</v>
      </c>
      <c r="Y761" s="1230"/>
      <c r="Z761" s="1230"/>
      <c r="AA761" s="1230"/>
      <c r="AB761" s="1230"/>
      <c r="AC761" s="1230"/>
      <c r="AD761" s="1230"/>
      <c r="AE761" s="1230"/>
      <c r="AF761" s="1230"/>
      <c r="AG761" s="1230"/>
      <c r="AL761" s="311"/>
      <c r="AM761" s="310"/>
      <c r="AO761" s="625"/>
      <c r="AP761" s="626"/>
    </row>
    <row r="762" spans="1:42" ht="26.25" customHeight="1" x14ac:dyDescent="0.2">
      <c r="D762" s="1153" t="s">
        <v>301</v>
      </c>
      <c r="E762" s="1154"/>
      <c r="F762" s="1154"/>
      <c r="G762" s="1154"/>
      <c r="H762" s="1154"/>
      <c r="I762" s="1154"/>
      <c r="J762" s="1154"/>
      <c r="K762" s="1154"/>
      <c r="L762" s="1154"/>
      <c r="M762" s="1155"/>
      <c r="N762" s="1215">
        <v>0</v>
      </c>
      <c r="O762" s="1215"/>
      <c r="P762" s="1215"/>
      <c r="Q762" s="1215"/>
      <c r="R762" s="1215"/>
      <c r="S762" s="1215"/>
      <c r="T762" s="1215"/>
      <c r="U762" s="1215"/>
      <c r="V762" s="1215"/>
      <c r="W762" s="1215"/>
      <c r="X762" s="1215">
        <v>0</v>
      </c>
      <c r="Y762" s="1215"/>
      <c r="Z762" s="1215"/>
      <c r="AA762" s="1215"/>
      <c r="AB762" s="1215"/>
      <c r="AC762" s="1215"/>
      <c r="AD762" s="1215"/>
      <c r="AE762" s="1215"/>
      <c r="AF762" s="1215"/>
      <c r="AG762" s="1215"/>
      <c r="AL762" s="311"/>
      <c r="AM762" s="310"/>
      <c r="AO762" s="576"/>
      <c r="AP762" s="563"/>
    </row>
    <row r="763" spans="1:42" ht="26.25" customHeight="1" x14ac:dyDescent="0.2">
      <c r="D763" s="1153" t="s">
        <v>302</v>
      </c>
      <c r="E763" s="1154"/>
      <c r="F763" s="1154"/>
      <c r="G763" s="1154"/>
      <c r="H763" s="1154"/>
      <c r="I763" s="1154"/>
      <c r="J763" s="1154"/>
      <c r="K763" s="1154"/>
      <c r="L763" s="1154"/>
      <c r="M763" s="1155"/>
      <c r="N763" s="1176">
        <v>86</v>
      </c>
      <c r="O763" s="1176"/>
      <c r="P763" s="1176"/>
      <c r="Q763" s="1176"/>
      <c r="R763" s="1176"/>
      <c r="S763" s="1176"/>
      <c r="T763" s="1176"/>
      <c r="U763" s="1176"/>
      <c r="V763" s="1176"/>
      <c r="W763" s="1176"/>
      <c r="X763" s="1176">
        <v>6487</v>
      </c>
      <c r="Y763" s="1176"/>
      <c r="Z763" s="1176"/>
      <c r="AA763" s="1176"/>
      <c r="AB763" s="1176"/>
      <c r="AC763" s="1176"/>
      <c r="AD763" s="1176"/>
      <c r="AE763" s="1176"/>
      <c r="AF763" s="1176"/>
      <c r="AG763" s="1176"/>
      <c r="AL763" s="311"/>
      <c r="AM763" s="310"/>
      <c r="AO763" s="625"/>
      <c r="AP763" s="626"/>
    </row>
    <row r="764" spans="1:42" ht="26.25" customHeight="1" thickBot="1" x14ac:dyDescent="0.25">
      <c r="D764" s="1160" t="s">
        <v>303</v>
      </c>
      <c r="E764" s="1161"/>
      <c r="F764" s="1161"/>
      <c r="G764" s="1161"/>
      <c r="H764" s="1161"/>
      <c r="I764" s="1161"/>
      <c r="J764" s="1161"/>
      <c r="K764" s="1161"/>
      <c r="L764" s="1161"/>
      <c r="M764" s="1162"/>
      <c r="N764" s="1216">
        <v>287548</v>
      </c>
      <c r="O764" s="1216"/>
      <c r="P764" s="1216"/>
      <c r="Q764" s="1216"/>
      <c r="R764" s="1216"/>
      <c r="S764" s="1216"/>
      <c r="T764" s="1216"/>
      <c r="U764" s="1216"/>
      <c r="V764" s="1216"/>
      <c r="W764" s="1216"/>
      <c r="X764" s="1216">
        <v>148003</v>
      </c>
      <c r="Y764" s="1216"/>
      <c r="Z764" s="1216"/>
      <c r="AA764" s="1216"/>
      <c r="AB764" s="1216"/>
      <c r="AC764" s="1216"/>
      <c r="AD764" s="1216"/>
      <c r="AE764" s="1216"/>
      <c r="AF764" s="1216"/>
      <c r="AG764" s="1216"/>
      <c r="AL764" s="627">
        <v>0</v>
      </c>
      <c r="AM764" s="596">
        <v>0</v>
      </c>
      <c r="AO764" s="658">
        <v>287548</v>
      </c>
      <c r="AP764" s="659">
        <v>148003</v>
      </c>
    </row>
    <row r="769" spans="1:42" ht="14.25" customHeight="1" x14ac:dyDescent="0.2">
      <c r="D769" s="1217" t="s">
        <v>1336</v>
      </c>
      <c r="E769" s="1217"/>
      <c r="F769" s="1217"/>
      <c r="G769" s="1217"/>
      <c r="H769" s="1217"/>
      <c r="I769" s="1217"/>
      <c r="J769" s="1217"/>
      <c r="K769" s="1217"/>
      <c r="L769" s="1217"/>
      <c r="M769" s="1217"/>
      <c r="N769" s="1217"/>
      <c r="O769" s="1217"/>
      <c r="P769" s="1217"/>
      <c r="Q769" s="1217"/>
      <c r="R769" s="1217"/>
      <c r="S769" s="1217"/>
      <c r="T769" s="1217"/>
      <c r="U769" s="1217"/>
      <c r="V769" s="1217"/>
      <c r="W769" s="1217"/>
      <c r="X769" s="1217"/>
      <c r="Y769" s="1217"/>
      <c r="Z769" s="1217"/>
      <c r="AA769" s="1217"/>
      <c r="AB769" s="1217"/>
      <c r="AC769" s="1217"/>
      <c r="AD769" s="1217"/>
      <c r="AE769" s="1217"/>
      <c r="AF769" s="1217"/>
      <c r="AG769" s="1217"/>
    </row>
    <row r="771" spans="1:42" ht="14.25" customHeight="1" x14ac:dyDescent="0.2">
      <c r="D771" s="1214" t="s">
        <v>1337</v>
      </c>
      <c r="E771" s="1214"/>
      <c r="F771" s="1214"/>
      <c r="G771" s="1214"/>
      <c r="H771" s="1214"/>
      <c r="I771" s="1214"/>
      <c r="J771" s="1214"/>
      <c r="K771" s="1214"/>
      <c r="L771" s="1214"/>
      <c r="M771" s="1214"/>
      <c r="N771" s="1214"/>
      <c r="O771" s="1214"/>
      <c r="P771" s="1214"/>
      <c r="Q771" s="1214"/>
      <c r="R771" s="1214"/>
      <c r="S771" s="1214"/>
      <c r="T771" s="1214"/>
      <c r="U771" s="1214"/>
      <c r="V771" s="1214"/>
      <c r="W771" s="1214"/>
      <c r="X771" s="1214"/>
      <c r="Y771" s="1214"/>
      <c r="Z771" s="1214"/>
      <c r="AA771" s="1214"/>
      <c r="AB771" s="1214"/>
      <c r="AC771" s="1214"/>
      <c r="AD771" s="1214"/>
      <c r="AE771" s="1214"/>
      <c r="AF771" s="1214"/>
      <c r="AG771" s="1214"/>
    </row>
    <row r="772" spans="1:42" ht="14.25" customHeight="1" thickBot="1" x14ac:dyDescent="0.25"/>
    <row r="773" spans="1:42" ht="14.25" customHeight="1" thickBot="1" x14ac:dyDescent="0.25">
      <c r="A773" s="551">
        <v>39</v>
      </c>
      <c r="D773" s="1418" t="s">
        <v>131</v>
      </c>
      <c r="E773" s="1419"/>
      <c r="F773" s="1419"/>
      <c r="G773" s="1419"/>
      <c r="H773" s="1419"/>
      <c r="I773" s="1419"/>
      <c r="J773" s="1419"/>
      <c r="K773" s="1419"/>
      <c r="L773" s="1419"/>
      <c r="M773" s="1420"/>
      <c r="N773" s="1206" t="s">
        <v>2</v>
      </c>
      <c r="O773" s="1207"/>
      <c r="P773" s="1207"/>
      <c r="Q773" s="1207"/>
      <c r="R773" s="1207"/>
      <c r="S773" s="1207"/>
      <c r="T773" s="1207"/>
      <c r="U773" s="1207"/>
      <c r="V773" s="1207"/>
      <c r="W773" s="1207"/>
      <c r="X773" s="1206" t="s">
        <v>3</v>
      </c>
      <c r="Y773" s="1207"/>
      <c r="Z773" s="1207"/>
      <c r="AA773" s="1207"/>
      <c r="AB773" s="1207"/>
      <c r="AC773" s="1207"/>
      <c r="AD773" s="1207"/>
      <c r="AE773" s="1207"/>
      <c r="AF773" s="1207"/>
      <c r="AG773" s="1208"/>
    </row>
    <row r="774" spans="1:42" ht="14.25" customHeight="1" thickTop="1" thickBot="1" x14ac:dyDescent="0.25">
      <c r="D774" s="1421"/>
      <c r="E774" s="1422"/>
      <c r="F774" s="1422"/>
      <c r="G774" s="1422"/>
      <c r="H774" s="1422"/>
      <c r="I774" s="1422"/>
      <c r="J774" s="1422"/>
      <c r="K774" s="1422"/>
      <c r="L774" s="1422"/>
      <c r="M774" s="1423"/>
      <c r="N774" s="1209"/>
      <c r="O774" s="1210"/>
      <c r="P774" s="1210"/>
      <c r="Q774" s="1210"/>
      <c r="R774" s="1210"/>
      <c r="S774" s="1210"/>
      <c r="T774" s="1210"/>
      <c r="U774" s="1210"/>
      <c r="V774" s="1210"/>
      <c r="W774" s="1210"/>
      <c r="X774" s="1209"/>
      <c r="Y774" s="1210"/>
      <c r="Z774" s="1210"/>
      <c r="AA774" s="1210"/>
      <c r="AB774" s="1210"/>
      <c r="AC774" s="1210"/>
      <c r="AD774" s="1210"/>
      <c r="AE774" s="1210"/>
      <c r="AF774" s="1210"/>
      <c r="AG774" s="1211"/>
      <c r="AL774" s="612" t="s">
        <v>2</v>
      </c>
      <c r="AM774" s="616" t="s">
        <v>3</v>
      </c>
      <c r="AO774" s="612" t="s">
        <v>2</v>
      </c>
      <c r="AP774" s="616" t="s">
        <v>3</v>
      </c>
    </row>
    <row r="775" spans="1:42" s="17" customFormat="1" ht="29.25" customHeight="1" thickBot="1" x14ac:dyDescent="0.25">
      <c r="A775" s="614"/>
      <c r="D775" s="1320" t="s">
        <v>305</v>
      </c>
      <c r="E775" s="1321"/>
      <c r="F775" s="1321"/>
      <c r="G775" s="1321"/>
      <c r="H775" s="1321"/>
      <c r="I775" s="1321"/>
      <c r="J775" s="1321"/>
      <c r="K775" s="1321"/>
      <c r="L775" s="1321"/>
      <c r="M775" s="1322"/>
      <c r="N775" s="1697">
        <v>9447</v>
      </c>
      <c r="O775" s="1697"/>
      <c r="P775" s="1697"/>
      <c r="Q775" s="1697"/>
      <c r="R775" s="1697"/>
      <c r="S775" s="1697"/>
      <c r="T775" s="1697"/>
      <c r="U775" s="1697"/>
      <c r="V775" s="1697"/>
      <c r="W775" s="1697"/>
      <c r="X775" s="1697">
        <v>14786</v>
      </c>
      <c r="Y775" s="1697"/>
      <c r="Z775" s="1697"/>
      <c r="AA775" s="1697"/>
      <c r="AB775" s="1697"/>
      <c r="AC775" s="1697"/>
      <c r="AD775" s="1697"/>
      <c r="AE775" s="1697"/>
      <c r="AF775" s="1697"/>
      <c r="AG775" s="1697"/>
      <c r="AL775" s="585">
        <v>-9447</v>
      </c>
      <c r="AM775" s="569">
        <v>-14786</v>
      </c>
      <c r="AO775" s="585">
        <v>9447</v>
      </c>
      <c r="AP775" s="569">
        <v>14786</v>
      </c>
    </row>
    <row r="776" spans="1:42" s="17" customFormat="1" ht="29.25" customHeight="1" x14ac:dyDescent="0.2">
      <c r="A776" s="614"/>
      <c r="D776" s="1313" t="s">
        <v>1696</v>
      </c>
      <c r="E776" s="1314"/>
      <c r="F776" s="1314"/>
      <c r="G776" s="1314"/>
      <c r="H776" s="1314"/>
      <c r="I776" s="1314"/>
      <c r="J776" s="1314"/>
      <c r="K776" s="1314"/>
      <c r="L776" s="1314"/>
      <c r="M776" s="1315"/>
      <c r="N776" s="1693">
        <v>0</v>
      </c>
      <c r="O776" s="1693"/>
      <c r="P776" s="1693"/>
      <c r="Q776" s="1693"/>
      <c r="R776" s="1693"/>
      <c r="S776" s="1693"/>
      <c r="T776" s="1693"/>
      <c r="U776" s="1693"/>
      <c r="V776" s="1693"/>
      <c r="W776" s="1693"/>
      <c r="X776" s="1693">
        <v>0</v>
      </c>
      <c r="Y776" s="1693"/>
      <c r="Z776" s="1693"/>
      <c r="AA776" s="1693"/>
      <c r="AB776" s="1693"/>
      <c r="AC776" s="1693"/>
      <c r="AD776" s="1693"/>
      <c r="AE776" s="1693"/>
      <c r="AF776" s="1693"/>
      <c r="AG776" s="1693"/>
      <c r="AL776" s="576"/>
      <c r="AM776" s="563"/>
      <c r="AO776" s="576"/>
      <c r="AP776" s="563"/>
    </row>
    <row r="777" spans="1:42" s="17" customFormat="1" ht="29.25" customHeight="1" x14ac:dyDescent="0.2">
      <c r="A777" s="614"/>
      <c r="D777" s="1153" t="s">
        <v>307</v>
      </c>
      <c r="E777" s="1154"/>
      <c r="F777" s="1154"/>
      <c r="G777" s="1154"/>
      <c r="H777" s="1154"/>
      <c r="I777" s="1154"/>
      <c r="J777" s="1154"/>
      <c r="K777" s="1154"/>
      <c r="L777" s="1154"/>
      <c r="M777" s="1155"/>
      <c r="N777" s="1169">
        <v>0</v>
      </c>
      <c r="O777" s="1170"/>
      <c r="P777" s="1170"/>
      <c r="Q777" s="1170"/>
      <c r="R777" s="1170"/>
      <c r="S777" s="1170"/>
      <c r="T777" s="1170"/>
      <c r="U777" s="1170"/>
      <c r="V777" s="1170"/>
      <c r="W777" s="1171"/>
      <c r="X777" s="1169">
        <v>0</v>
      </c>
      <c r="Y777" s="1170"/>
      <c r="Z777" s="1170"/>
      <c r="AA777" s="1170"/>
      <c r="AB777" s="1170"/>
      <c r="AC777" s="1170"/>
      <c r="AD777" s="1170"/>
      <c r="AE777" s="1170"/>
      <c r="AF777" s="1170"/>
      <c r="AG777" s="1171"/>
      <c r="AL777" s="561"/>
      <c r="AM777" s="563"/>
      <c r="AO777" s="630"/>
      <c r="AP777" s="631"/>
    </row>
    <row r="778" spans="1:42" s="17" customFormat="1" ht="29.25" customHeight="1" x14ac:dyDescent="0.2">
      <c r="A778" s="614"/>
      <c r="D778" s="1153" t="s">
        <v>308</v>
      </c>
      <c r="E778" s="1154"/>
      <c r="F778" s="1154"/>
      <c r="G778" s="1154"/>
      <c r="H778" s="1154"/>
      <c r="I778" s="1154"/>
      <c r="J778" s="1154"/>
      <c r="K778" s="1154"/>
      <c r="L778" s="1154"/>
      <c r="M778" s="1155"/>
      <c r="N778" s="1163">
        <v>0</v>
      </c>
      <c r="O778" s="1164"/>
      <c r="P778" s="1164"/>
      <c r="Q778" s="1164"/>
      <c r="R778" s="1164"/>
      <c r="S778" s="1164"/>
      <c r="T778" s="1164"/>
      <c r="U778" s="1164"/>
      <c r="V778" s="1164"/>
      <c r="W778" s="1165"/>
      <c r="X778" s="1163">
        <v>0</v>
      </c>
      <c r="Y778" s="1164"/>
      <c r="Z778" s="1164"/>
      <c r="AA778" s="1164"/>
      <c r="AB778" s="1164"/>
      <c r="AC778" s="1164"/>
      <c r="AD778" s="1164"/>
      <c r="AE778" s="1164"/>
      <c r="AF778" s="1164"/>
      <c r="AG778" s="1165"/>
      <c r="AL778" s="561"/>
      <c r="AM778" s="563"/>
      <c r="AO778" s="632"/>
      <c r="AP778" s="633"/>
    </row>
    <row r="779" spans="1:42" s="17" customFormat="1" ht="29.25" customHeight="1" x14ac:dyDescent="0.2">
      <c r="A779" s="614"/>
      <c r="D779" s="1153" t="s">
        <v>309</v>
      </c>
      <c r="E779" s="1154"/>
      <c r="F779" s="1154"/>
      <c r="G779" s="1154"/>
      <c r="H779" s="1154"/>
      <c r="I779" s="1154"/>
      <c r="J779" s="1154"/>
      <c r="K779" s="1154"/>
      <c r="L779" s="1154"/>
      <c r="M779" s="1155"/>
      <c r="N779" s="1163">
        <v>0</v>
      </c>
      <c r="O779" s="1164"/>
      <c r="P779" s="1164"/>
      <c r="Q779" s="1164"/>
      <c r="R779" s="1164"/>
      <c r="S779" s="1164"/>
      <c r="T779" s="1164"/>
      <c r="U779" s="1164"/>
      <c r="V779" s="1164"/>
      <c r="W779" s="1165"/>
      <c r="X779" s="1163">
        <v>0</v>
      </c>
      <c r="Y779" s="1164"/>
      <c r="Z779" s="1164"/>
      <c r="AA779" s="1164"/>
      <c r="AB779" s="1164"/>
      <c r="AC779" s="1164"/>
      <c r="AD779" s="1164"/>
      <c r="AE779" s="1164"/>
      <c r="AF779" s="1164"/>
      <c r="AG779" s="1165"/>
      <c r="AL779" s="561"/>
      <c r="AM779" s="563"/>
      <c r="AO779" s="630"/>
      <c r="AP779" s="631"/>
    </row>
    <row r="780" spans="1:42" s="17" customFormat="1" ht="29.25" customHeight="1" x14ac:dyDescent="0.2">
      <c r="A780" s="614"/>
      <c r="D780" s="1153" t="s">
        <v>310</v>
      </c>
      <c r="E780" s="1154"/>
      <c r="F780" s="1154"/>
      <c r="G780" s="1154"/>
      <c r="H780" s="1154"/>
      <c r="I780" s="1154"/>
      <c r="J780" s="1154"/>
      <c r="K780" s="1154"/>
      <c r="L780" s="1154"/>
      <c r="M780" s="1155"/>
      <c r="N780" s="1163">
        <v>0</v>
      </c>
      <c r="O780" s="1164"/>
      <c r="P780" s="1164"/>
      <c r="Q780" s="1164"/>
      <c r="R780" s="1164"/>
      <c r="S780" s="1164"/>
      <c r="T780" s="1164"/>
      <c r="U780" s="1164"/>
      <c r="V780" s="1164"/>
      <c r="W780" s="1165"/>
      <c r="X780" s="1163">
        <v>0</v>
      </c>
      <c r="Y780" s="1164"/>
      <c r="Z780" s="1164"/>
      <c r="AA780" s="1164"/>
      <c r="AB780" s="1164"/>
      <c r="AC780" s="1164"/>
      <c r="AD780" s="1164"/>
      <c r="AE780" s="1164"/>
      <c r="AF780" s="1164"/>
      <c r="AG780" s="1165"/>
      <c r="AL780" s="561"/>
      <c r="AM780" s="563"/>
      <c r="AO780" s="632"/>
      <c r="AP780" s="633"/>
    </row>
    <row r="781" spans="1:42" s="17" customFormat="1" ht="29.25" customHeight="1" thickBot="1" x14ac:dyDescent="0.25">
      <c r="A781" s="614"/>
      <c r="D781" s="1687" t="s">
        <v>311</v>
      </c>
      <c r="E781" s="1688"/>
      <c r="F781" s="1688"/>
      <c r="G781" s="1688"/>
      <c r="H781" s="1688"/>
      <c r="I781" s="1688"/>
      <c r="J781" s="1688"/>
      <c r="K781" s="1688"/>
      <c r="L781" s="1688"/>
      <c r="M781" s="1689"/>
      <c r="N781" s="1690">
        <v>0</v>
      </c>
      <c r="O781" s="1691"/>
      <c r="P781" s="1691"/>
      <c r="Q781" s="1691"/>
      <c r="R781" s="1691"/>
      <c r="S781" s="1691"/>
      <c r="T781" s="1691"/>
      <c r="U781" s="1691"/>
      <c r="V781" s="1691"/>
      <c r="W781" s="1692"/>
      <c r="X781" s="1690">
        <v>0</v>
      </c>
      <c r="Y781" s="1691"/>
      <c r="Z781" s="1691"/>
      <c r="AA781" s="1691"/>
      <c r="AB781" s="1691"/>
      <c r="AC781" s="1691"/>
      <c r="AD781" s="1691"/>
      <c r="AE781" s="1691"/>
      <c r="AF781" s="1691"/>
      <c r="AG781" s="1692"/>
      <c r="AL781" s="576"/>
      <c r="AM781" s="563"/>
      <c r="AO781" s="632"/>
      <c r="AP781" s="633"/>
    </row>
    <row r="782" spans="1:42" s="17" customFormat="1" ht="29.25" customHeight="1" thickBot="1" x14ac:dyDescent="0.25">
      <c r="A782" s="1008"/>
      <c r="D782" s="1320" t="s">
        <v>313</v>
      </c>
      <c r="E782" s="1321"/>
      <c r="F782" s="1321"/>
      <c r="G782" s="1321"/>
      <c r="H782" s="1321"/>
      <c r="I782" s="1321"/>
      <c r="J782" s="1321"/>
      <c r="K782" s="1321"/>
      <c r="L782" s="1321"/>
      <c r="M782" s="1322"/>
      <c r="N782" s="1694">
        <v>7459</v>
      </c>
      <c r="O782" s="1695"/>
      <c r="P782" s="1695"/>
      <c r="Q782" s="1695"/>
      <c r="R782" s="1695"/>
      <c r="S782" s="1695"/>
      <c r="T782" s="1695"/>
      <c r="U782" s="1695"/>
      <c r="V782" s="1695"/>
      <c r="W782" s="1696"/>
      <c r="X782" s="1694">
        <v>6561</v>
      </c>
      <c r="Y782" s="1695"/>
      <c r="Z782" s="1695"/>
      <c r="AA782" s="1695"/>
      <c r="AB782" s="1695"/>
      <c r="AC782" s="1695"/>
      <c r="AD782" s="1695"/>
      <c r="AE782" s="1695"/>
      <c r="AF782" s="1695"/>
      <c r="AG782" s="1696"/>
      <c r="AL782" s="576" t="e">
        <v>#REF!</v>
      </c>
      <c r="AM782" s="563" t="e">
        <v>#REF!</v>
      </c>
      <c r="AO782" s="632"/>
      <c r="AP782" s="633"/>
    </row>
    <row r="783" spans="1:42" s="17" customFormat="1" ht="29.25" customHeight="1" thickBot="1" x14ac:dyDescent="0.25">
      <c r="A783" s="614"/>
      <c r="D783" s="1320" t="s">
        <v>314</v>
      </c>
      <c r="E783" s="1321"/>
      <c r="F783" s="1321"/>
      <c r="G783" s="1321"/>
      <c r="H783" s="1321"/>
      <c r="I783" s="1321"/>
      <c r="J783" s="1321"/>
      <c r="K783" s="1321"/>
      <c r="L783" s="1321"/>
      <c r="M783" s="1322"/>
      <c r="N783" s="1701">
        <v>1866</v>
      </c>
      <c r="O783" s="1701"/>
      <c r="P783" s="1701"/>
      <c r="Q783" s="1701"/>
      <c r="R783" s="1701"/>
      <c r="S783" s="1701"/>
      <c r="T783" s="1701"/>
      <c r="U783" s="1701"/>
      <c r="V783" s="1701"/>
      <c r="W783" s="1701"/>
      <c r="X783" s="1701">
        <v>2493</v>
      </c>
      <c r="Y783" s="1701"/>
      <c r="Z783" s="1701"/>
      <c r="AA783" s="1701"/>
      <c r="AB783" s="1701"/>
      <c r="AC783" s="1701"/>
      <c r="AD783" s="1701"/>
      <c r="AE783" s="1701"/>
      <c r="AF783" s="1701"/>
      <c r="AG783" s="1701"/>
      <c r="AL783" s="576">
        <v>0</v>
      </c>
      <c r="AM783" s="563">
        <v>0</v>
      </c>
      <c r="AO783" s="576">
        <v>1866</v>
      </c>
      <c r="AP783" s="563">
        <v>2493</v>
      </c>
    </row>
    <row r="784" spans="1:42" s="17" customFormat="1" ht="29.25" customHeight="1" x14ac:dyDescent="0.2">
      <c r="A784" s="614"/>
      <c r="D784" s="1698" t="s">
        <v>315</v>
      </c>
      <c r="E784" s="1699"/>
      <c r="F784" s="1699"/>
      <c r="G784" s="1699"/>
      <c r="H784" s="1699"/>
      <c r="I784" s="1699"/>
      <c r="J784" s="1699"/>
      <c r="K784" s="1699"/>
      <c r="L784" s="1699"/>
      <c r="M784" s="1700"/>
      <c r="N784" s="1693">
        <v>0</v>
      </c>
      <c r="O784" s="1693"/>
      <c r="P784" s="1693"/>
      <c r="Q784" s="1693"/>
      <c r="R784" s="1693"/>
      <c r="S784" s="1693"/>
      <c r="T784" s="1693"/>
      <c r="U784" s="1693"/>
      <c r="V784" s="1693"/>
      <c r="W784" s="1693"/>
      <c r="X784" s="1693">
        <v>0</v>
      </c>
      <c r="Y784" s="1693"/>
      <c r="Z784" s="1693"/>
      <c r="AA784" s="1693"/>
      <c r="AB784" s="1693"/>
      <c r="AC784" s="1693"/>
      <c r="AD784" s="1693"/>
      <c r="AE784" s="1693"/>
      <c r="AF784" s="1693"/>
      <c r="AG784" s="1693"/>
      <c r="AL784" s="576"/>
      <c r="AM784" s="563"/>
      <c r="AO784" s="576">
        <v>0</v>
      </c>
      <c r="AP784" s="563">
        <v>0</v>
      </c>
    </row>
    <row r="785" spans="1:42" s="17" customFormat="1" ht="29.25" customHeight="1" x14ac:dyDescent="0.2">
      <c r="A785" s="614"/>
      <c r="D785" s="1153" t="s">
        <v>316</v>
      </c>
      <c r="E785" s="1154"/>
      <c r="F785" s="1154"/>
      <c r="G785" s="1154"/>
      <c r="H785" s="1154"/>
      <c r="I785" s="1154"/>
      <c r="J785" s="1154"/>
      <c r="K785" s="1154"/>
      <c r="L785" s="1154"/>
      <c r="M785" s="1155"/>
      <c r="N785" s="1152">
        <v>0</v>
      </c>
      <c r="O785" s="1152"/>
      <c r="P785" s="1152"/>
      <c r="Q785" s="1152"/>
      <c r="R785" s="1152"/>
      <c r="S785" s="1152"/>
      <c r="T785" s="1152"/>
      <c r="U785" s="1152"/>
      <c r="V785" s="1152"/>
      <c r="W785" s="1152"/>
      <c r="X785" s="1152">
        <v>0</v>
      </c>
      <c r="Y785" s="1152"/>
      <c r="Z785" s="1152"/>
      <c r="AA785" s="1152"/>
      <c r="AB785" s="1152"/>
      <c r="AC785" s="1152"/>
      <c r="AD785" s="1152"/>
      <c r="AE785" s="1152"/>
      <c r="AF785" s="1152"/>
      <c r="AG785" s="1152"/>
      <c r="AL785" s="561"/>
      <c r="AM785" s="563"/>
      <c r="AO785" s="561"/>
      <c r="AP785" s="574"/>
    </row>
    <row r="786" spans="1:42" s="17" customFormat="1" ht="29.25" customHeight="1" x14ac:dyDescent="0.2">
      <c r="A786" s="614"/>
      <c r="D786" s="1427" t="s">
        <v>317</v>
      </c>
      <c r="E786" s="1428"/>
      <c r="F786" s="1428"/>
      <c r="G786" s="1428"/>
      <c r="H786" s="1428"/>
      <c r="I786" s="1428"/>
      <c r="J786" s="1428"/>
      <c r="K786" s="1428"/>
      <c r="L786" s="1428"/>
      <c r="M786" s="1429"/>
      <c r="N786" s="1152">
        <v>1866</v>
      </c>
      <c r="O786" s="1152"/>
      <c r="P786" s="1152"/>
      <c r="Q786" s="1152"/>
      <c r="R786" s="1152"/>
      <c r="S786" s="1152"/>
      <c r="T786" s="1152"/>
      <c r="U786" s="1152"/>
      <c r="V786" s="1152"/>
      <c r="W786" s="1152"/>
      <c r="X786" s="1152">
        <v>2493</v>
      </c>
      <c r="Y786" s="1152"/>
      <c r="Z786" s="1152"/>
      <c r="AA786" s="1152"/>
      <c r="AB786" s="1152"/>
      <c r="AC786" s="1152"/>
      <c r="AD786" s="1152"/>
      <c r="AE786" s="1152"/>
      <c r="AF786" s="1152"/>
      <c r="AG786" s="1152"/>
      <c r="AL786" s="576">
        <v>0</v>
      </c>
      <c r="AM786" s="563">
        <v>0</v>
      </c>
      <c r="AO786" s="561"/>
      <c r="AP786" s="574"/>
    </row>
    <row r="787" spans="1:42" s="17" customFormat="1" ht="29.25" customHeight="1" x14ac:dyDescent="0.2">
      <c r="A787" s="614"/>
      <c r="D787" s="1702" t="s">
        <v>2002</v>
      </c>
      <c r="E787" s="1154"/>
      <c r="F787" s="1154"/>
      <c r="G787" s="1154"/>
      <c r="H787" s="1154"/>
      <c r="I787" s="1154"/>
      <c r="J787" s="1154"/>
      <c r="K787" s="1154"/>
      <c r="L787" s="1154"/>
      <c r="M787" s="1155"/>
      <c r="N787" s="1152">
        <v>1568</v>
      </c>
      <c r="O787" s="1152"/>
      <c r="P787" s="1152"/>
      <c r="Q787" s="1152"/>
      <c r="R787" s="1152"/>
      <c r="S787" s="1152"/>
      <c r="T787" s="1152"/>
      <c r="U787" s="1152"/>
      <c r="V787" s="1152"/>
      <c r="W787" s="1152"/>
      <c r="X787" s="1152">
        <v>2176</v>
      </c>
      <c r="Y787" s="1152"/>
      <c r="Z787" s="1152"/>
      <c r="AA787" s="1152"/>
      <c r="AB787" s="1152"/>
      <c r="AC787" s="1152"/>
      <c r="AD787" s="1152"/>
      <c r="AE787" s="1152"/>
      <c r="AF787" s="1152"/>
      <c r="AG787" s="1152"/>
      <c r="AL787" s="561"/>
      <c r="AM787" s="563"/>
      <c r="AO787" s="561"/>
      <c r="AP787" s="574"/>
    </row>
    <row r="788" spans="1:42" s="17" customFormat="1" ht="29.25" customHeight="1" thickBot="1" x14ac:dyDescent="0.25">
      <c r="A788" s="614"/>
      <c r="D788" s="1703" t="s">
        <v>2003</v>
      </c>
      <c r="E788" s="1688"/>
      <c r="F788" s="1688"/>
      <c r="G788" s="1688"/>
      <c r="H788" s="1688"/>
      <c r="I788" s="1688"/>
      <c r="J788" s="1688"/>
      <c r="K788" s="1688"/>
      <c r="L788" s="1688"/>
      <c r="M788" s="1689"/>
      <c r="N788" s="1704">
        <v>298</v>
      </c>
      <c r="O788" s="1704"/>
      <c r="P788" s="1704"/>
      <c r="Q788" s="1704"/>
      <c r="R788" s="1704"/>
      <c r="S788" s="1704"/>
      <c r="T788" s="1704"/>
      <c r="U788" s="1704"/>
      <c r="V788" s="1704"/>
      <c r="W788" s="1704"/>
      <c r="X788" s="1704">
        <v>317</v>
      </c>
      <c r="Y788" s="1704"/>
      <c r="Z788" s="1704"/>
      <c r="AA788" s="1704"/>
      <c r="AB788" s="1704"/>
      <c r="AC788" s="1704"/>
      <c r="AD788" s="1704"/>
      <c r="AE788" s="1704"/>
      <c r="AF788" s="1704"/>
      <c r="AG788" s="1704"/>
      <c r="AL788" s="561"/>
      <c r="AM788" s="563"/>
      <c r="AO788" s="561"/>
      <c r="AP788" s="574"/>
    </row>
    <row r="789" spans="1:42" s="17" customFormat="1" ht="29.25" customHeight="1" thickBot="1" x14ac:dyDescent="0.25">
      <c r="A789" s="614"/>
      <c r="D789" s="1320" t="s">
        <v>318</v>
      </c>
      <c r="E789" s="1321"/>
      <c r="F789" s="1321"/>
      <c r="G789" s="1321"/>
      <c r="H789" s="1321"/>
      <c r="I789" s="1321"/>
      <c r="J789" s="1321"/>
      <c r="K789" s="1321"/>
      <c r="L789" s="1321"/>
      <c r="M789" s="1322"/>
      <c r="N789" s="1701">
        <v>0</v>
      </c>
      <c r="O789" s="1701"/>
      <c r="P789" s="1701"/>
      <c r="Q789" s="1701"/>
      <c r="R789" s="1701"/>
      <c r="S789" s="1701"/>
      <c r="T789" s="1701"/>
      <c r="U789" s="1701"/>
      <c r="V789" s="1701"/>
      <c r="W789" s="1701"/>
      <c r="X789" s="1701">
        <v>0</v>
      </c>
      <c r="Y789" s="1701"/>
      <c r="Z789" s="1701"/>
      <c r="AA789" s="1701"/>
      <c r="AB789" s="1701"/>
      <c r="AC789" s="1701"/>
      <c r="AD789" s="1701"/>
      <c r="AE789" s="1701"/>
      <c r="AF789" s="1701"/>
      <c r="AG789" s="1701"/>
      <c r="AL789" s="576" t="e">
        <v>#REF!</v>
      </c>
      <c r="AM789" s="563" t="e">
        <v>#REF!</v>
      </c>
      <c r="AO789" s="576">
        <v>0</v>
      </c>
      <c r="AP789" s="563">
        <v>0</v>
      </c>
    </row>
    <row r="790" spans="1:42" ht="14.25" customHeight="1" x14ac:dyDescent="0.2">
      <c r="D790" s="628"/>
      <c r="E790" s="628"/>
      <c r="F790" s="628"/>
      <c r="G790" s="628"/>
      <c r="H790" s="628"/>
      <c r="I790" s="628"/>
      <c r="J790" s="628"/>
      <c r="K790" s="628"/>
      <c r="L790" s="628"/>
      <c r="M790" s="628"/>
      <c r="N790" s="629"/>
      <c r="O790" s="629"/>
      <c r="P790" s="629"/>
      <c r="Q790" s="629"/>
      <c r="R790" s="629"/>
      <c r="S790" s="629"/>
      <c r="T790" s="629"/>
      <c r="U790" s="629"/>
      <c r="V790" s="629"/>
      <c r="W790" s="629"/>
      <c r="X790" s="629"/>
      <c r="Y790" s="629"/>
      <c r="Z790" s="629"/>
      <c r="AA790" s="629"/>
      <c r="AB790" s="629"/>
      <c r="AC790" s="629"/>
      <c r="AD790" s="629"/>
      <c r="AE790" s="629"/>
      <c r="AF790" s="629"/>
      <c r="AG790" s="629"/>
    </row>
    <row r="791" spans="1:42" ht="14.25" customHeight="1" x14ac:dyDescent="0.2">
      <c r="D791" s="628"/>
      <c r="E791" s="628"/>
      <c r="F791" s="628"/>
      <c r="G791" s="628"/>
      <c r="H791" s="628"/>
      <c r="I791" s="628"/>
      <c r="J791" s="628"/>
      <c r="K791" s="628"/>
      <c r="L791" s="628"/>
      <c r="M791" s="628"/>
      <c r="N791" s="629"/>
      <c r="O791" s="629"/>
      <c r="P791" s="629"/>
      <c r="Q791" s="629"/>
      <c r="R791" s="629"/>
      <c r="S791" s="629"/>
      <c r="T791" s="629"/>
      <c r="U791" s="629"/>
      <c r="V791" s="629"/>
      <c r="W791" s="629"/>
      <c r="X791" s="629"/>
      <c r="Y791" s="629"/>
      <c r="Z791" s="629"/>
      <c r="AA791" s="629"/>
      <c r="AB791" s="629"/>
      <c r="AC791" s="629"/>
      <c r="AD791" s="629"/>
      <c r="AE791" s="629"/>
      <c r="AF791" s="629"/>
      <c r="AG791" s="629"/>
    </row>
    <row r="792" spans="1:42" ht="14.25" hidden="1" customHeight="1" thickBot="1" x14ac:dyDescent="0.25">
      <c r="A792" s="551">
        <v>39</v>
      </c>
      <c r="D792" s="1418" t="s">
        <v>131</v>
      </c>
      <c r="E792" s="1419"/>
      <c r="F792" s="1419"/>
      <c r="G792" s="1419"/>
      <c r="H792" s="1419"/>
      <c r="I792" s="1419"/>
      <c r="J792" s="1419"/>
      <c r="K792" s="1419"/>
      <c r="L792" s="1419"/>
      <c r="M792" s="1420"/>
      <c r="N792" s="1206" t="s">
        <v>2</v>
      </c>
      <c r="O792" s="1207"/>
      <c r="P792" s="1207"/>
      <c r="Q792" s="1207"/>
      <c r="R792" s="1207"/>
      <c r="S792" s="1207"/>
      <c r="T792" s="1207"/>
      <c r="U792" s="1207"/>
      <c r="V792" s="1207"/>
      <c r="W792" s="1208"/>
      <c r="X792" s="1206" t="s">
        <v>3</v>
      </c>
      <c r="Y792" s="1207"/>
      <c r="Z792" s="1207"/>
      <c r="AA792" s="1207"/>
      <c r="AB792" s="1207"/>
      <c r="AC792" s="1207"/>
      <c r="AD792" s="1207"/>
      <c r="AE792" s="1207"/>
      <c r="AF792" s="1207"/>
      <c r="AG792" s="1208"/>
    </row>
    <row r="793" spans="1:42" ht="14.25" hidden="1" customHeight="1" thickTop="1" thickBot="1" x14ac:dyDescent="0.25">
      <c r="D793" s="1421"/>
      <c r="E793" s="1422"/>
      <c r="F793" s="1422"/>
      <c r="G793" s="1422"/>
      <c r="H793" s="1422"/>
      <c r="I793" s="1422"/>
      <c r="J793" s="1422"/>
      <c r="K793" s="1422"/>
      <c r="L793" s="1422"/>
      <c r="M793" s="1423"/>
      <c r="N793" s="1209"/>
      <c r="O793" s="1210"/>
      <c r="P793" s="1210"/>
      <c r="Q793" s="1210"/>
      <c r="R793" s="1210"/>
      <c r="S793" s="1210"/>
      <c r="T793" s="1210"/>
      <c r="U793" s="1210"/>
      <c r="V793" s="1210"/>
      <c r="W793" s="1211"/>
      <c r="X793" s="1209"/>
      <c r="Y793" s="1210"/>
      <c r="Z793" s="1210"/>
      <c r="AA793" s="1210"/>
      <c r="AB793" s="1210"/>
      <c r="AC793" s="1210"/>
      <c r="AD793" s="1210"/>
      <c r="AE793" s="1210"/>
      <c r="AF793" s="1210"/>
      <c r="AG793" s="1211"/>
      <c r="AL793" s="777" t="s">
        <v>2</v>
      </c>
      <c r="AM793" s="778" t="s">
        <v>3</v>
      </c>
      <c r="AO793" s="777" t="s">
        <v>2</v>
      </c>
      <c r="AP793" s="778" t="s">
        <v>3</v>
      </c>
    </row>
    <row r="794" spans="1:42" s="17" customFormat="1" ht="29.25" hidden="1" customHeight="1" x14ac:dyDescent="0.2">
      <c r="A794" s="776"/>
      <c r="D794" s="1424" t="s">
        <v>1695</v>
      </c>
      <c r="E794" s="1425"/>
      <c r="F794" s="1425"/>
      <c r="G794" s="1425"/>
      <c r="H794" s="1425"/>
      <c r="I794" s="1425"/>
      <c r="J794" s="1425"/>
      <c r="K794" s="1425"/>
      <c r="L794" s="1425"/>
      <c r="M794" s="1426"/>
      <c r="N794" s="1152"/>
      <c r="O794" s="1152"/>
      <c r="P794" s="1152"/>
      <c r="Q794" s="1152"/>
      <c r="R794" s="1152"/>
      <c r="S794" s="1152"/>
      <c r="T794" s="1152"/>
      <c r="U794" s="1152"/>
      <c r="V794" s="1152"/>
      <c r="W794" s="1152"/>
      <c r="X794" s="1152"/>
      <c r="Y794" s="1152"/>
      <c r="Z794" s="1152"/>
      <c r="AA794" s="1152"/>
      <c r="AB794" s="1152"/>
      <c r="AC794" s="1152"/>
      <c r="AD794" s="1152"/>
      <c r="AE794" s="1152"/>
      <c r="AF794" s="1152"/>
      <c r="AG794" s="1152"/>
      <c r="AL794" s="585">
        <v>0</v>
      </c>
      <c r="AM794" s="569">
        <v>0</v>
      </c>
      <c r="AO794" s="585">
        <v>0</v>
      </c>
      <c r="AP794" s="585">
        <v>0</v>
      </c>
    </row>
    <row r="795" spans="1:42" s="17" customFormat="1" ht="29.25" hidden="1" customHeight="1" x14ac:dyDescent="0.2">
      <c r="A795" s="776"/>
      <c r="D795" s="1153" t="s">
        <v>307</v>
      </c>
      <c r="E795" s="1154"/>
      <c r="F795" s="1154"/>
      <c r="G795" s="1154"/>
      <c r="H795" s="1154"/>
      <c r="I795" s="1154"/>
      <c r="J795" s="1154"/>
      <c r="K795" s="1154"/>
      <c r="L795" s="1154"/>
      <c r="M795" s="1155"/>
      <c r="N795" s="1176"/>
      <c r="O795" s="1176"/>
      <c r="P795" s="1176"/>
      <c r="Q795" s="1176"/>
      <c r="R795" s="1176"/>
      <c r="S795" s="1176"/>
      <c r="T795" s="1176"/>
      <c r="U795" s="1176"/>
      <c r="V795" s="1176"/>
      <c r="W795" s="1176"/>
      <c r="X795" s="1176"/>
      <c r="Y795" s="1176"/>
      <c r="Z795" s="1176"/>
      <c r="AA795" s="1176"/>
      <c r="AB795" s="1176"/>
      <c r="AC795" s="1176"/>
      <c r="AD795" s="1176"/>
      <c r="AE795" s="1176"/>
      <c r="AF795" s="1176"/>
      <c r="AG795" s="1176"/>
      <c r="AL795" s="561"/>
      <c r="AM795" s="563"/>
      <c r="AO795" s="630"/>
      <c r="AP795" s="631"/>
    </row>
    <row r="796" spans="1:42" s="17" customFormat="1" ht="29.25" hidden="1" customHeight="1" x14ac:dyDescent="0.2">
      <c r="A796" s="776"/>
      <c r="D796" s="1153" t="s">
        <v>308</v>
      </c>
      <c r="E796" s="1154"/>
      <c r="F796" s="1154"/>
      <c r="G796" s="1154"/>
      <c r="H796" s="1154"/>
      <c r="I796" s="1154"/>
      <c r="J796" s="1154"/>
      <c r="K796" s="1154"/>
      <c r="L796" s="1154"/>
      <c r="M796" s="1155"/>
      <c r="N796" s="1152"/>
      <c r="O796" s="1152"/>
      <c r="P796" s="1152"/>
      <c r="Q796" s="1152"/>
      <c r="R796" s="1152"/>
      <c r="S796" s="1152"/>
      <c r="T796" s="1152"/>
      <c r="U796" s="1152"/>
      <c r="V796" s="1152"/>
      <c r="W796" s="1152"/>
      <c r="X796" s="1152"/>
      <c r="Y796" s="1152"/>
      <c r="Z796" s="1152"/>
      <c r="AA796" s="1152"/>
      <c r="AB796" s="1152"/>
      <c r="AC796" s="1152"/>
      <c r="AD796" s="1152"/>
      <c r="AE796" s="1152"/>
      <c r="AF796" s="1152"/>
      <c r="AG796" s="1152"/>
      <c r="AL796" s="561"/>
      <c r="AM796" s="563"/>
      <c r="AO796" s="632"/>
      <c r="AP796" s="633"/>
    </row>
    <row r="797" spans="1:42" s="17" customFormat="1" ht="29.25" hidden="1" customHeight="1" x14ac:dyDescent="0.2">
      <c r="A797" s="776"/>
      <c r="D797" s="1153" t="s">
        <v>309</v>
      </c>
      <c r="E797" s="1154"/>
      <c r="F797" s="1154"/>
      <c r="G797" s="1154"/>
      <c r="H797" s="1154"/>
      <c r="I797" s="1154"/>
      <c r="J797" s="1154"/>
      <c r="K797" s="1154"/>
      <c r="L797" s="1154"/>
      <c r="M797" s="1155"/>
      <c r="N797" s="1152"/>
      <c r="O797" s="1152"/>
      <c r="P797" s="1152"/>
      <c r="Q797" s="1152"/>
      <c r="R797" s="1152"/>
      <c r="S797" s="1152"/>
      <c r="T797" s="1152"/>
      <c r="U797" s="1152"/>
      <c r="V797" s="1152"/>
      <c r="W797" s="1152"/>
      <c r="X797" s="1152"/>
      <c r="Y797" s="1152"/>
      <c r="Z797" s="1152"/>
      <c r="AA797" s="1152"/>
      <c r="AB797" s="1152"/>
      <c r="AC797" s="1152"/>
      <c r="AD797" s="1152"/>
      <c r="AE797" s="1152"/>
      <c r="AF797" s="1152"/>
      <c r="AG797" s="1152"/>
      <c r="AL797" s="561"/>
      <c r="AM797" s="563"/>
      <c r="AO797" s="630"/>
      <c r="AP797" s="631"/>
    </row>
    <row r="798" spans="1:42" s="17" customFormat="1" ht="29.25" hidden="1" customHeight="1" x14ac:dyDescent="0.2">
      <c r="A798" s="776"/>
      <c r="D798" s="1153" t="s">
        <v>310</v>
      </c>
      <c r="E798" s="1154"/>
      <c r="F798" s="1154"/>
      <c r="G798" s="1154"/>
      <c r="H798" s="1154"/>
      <c r="I798" s="1154"/>
      <c r="J798" s="1154"/>
      <c r="K798" s="1154"/>
      <c r="L798" s="1154"/>
      <c r="M798" s="1155"/>
      <c r="N798" s="1152"/>
      <c r="O798" s="1152"/>
      <c r="P798" s="1152"/>
      <c r="Q798" s="1152"/>
      <c r="R798" s="1152"/>
      <c r="S798" s="1152"/>
      <c r="T798" s="1152"/>
      <c r="U798" s="1152"/>
      <c r="V798" s="1152"/>
      <c r="W798" s="1152"/>
      <c r="X798" s="1152"/>
      <c r="Y798" s="1152"/>
      <c r="Z798" s="1152"/>
      <c r="AA798" s="1152"/>
      <c r="AB798" s="1152"/>
      <c r="AC798" s="1152"/>
      <c r="AD798" s="1152"/>
      <c r="AE798" s="1152"/>
      <c r="AF798" s="1152"/>
      <c r="AG798" s="1152"/>
      <c r="AL798" s="561"/>
      <c r="AM798" s="563"/>
      <c r="AO798" s="632"/>
      <c r="AP798" s="633"/>
    </row>
    <row r="799" spans="1:42" s="17" customFormat="1" ht="29.25" hidden="1" customHeight="1" thickBot="1" x14ac:dyDescent="0.25">
      <c r="A799" s="776"/>
      <c r="D799" s="1156" t="s">
        <v>311</v>
      </c>
      <c r="E799" s="1157"/>
      <c r="F799" s="1157"/>
      <c r="G799" s="1157"/>
      <c r="H799" s="1157"/>
      <c r="I799" s="1157"/>
      <c r="J799" s="1157"/>
      <c r="K799" s="1157"/>
      <c r="L799" s="1157"/>
      <c r="M799" s="1158"/>
      <c r="N799" s="1159"/>
      <c r="O799" s="1159"/>
      <c r="P799" s="1159"/>
      <c r="Q799" s="1159"/>
      <c r="R799" s="1159"/>
      <c r="S799" s="1159"/>
      <c r="T799" s="1159"/>
      <c r="U799" s="1159"/>
      <c r="V799" s="1159"/>
      <c r="W799" s="1159"/>
      <c r="X799" s="1159"/>
      <c r="Y799" s="1159"/>
      <c r="Z799" s="1159"/>
      <c r="AA799" s="1159"/>
      <c r="AB799" s="1159"/>
      <c r="AC799" s="1159"/>
      <c r="AD799" s="1159"/>
      <c r="AE799" s="1159"/>
      <c r="AF799" s="1159"/>
      <c r="AG799" s="1159"/>
      <c r="AL799" s="576"/>
      <c r="AM799" s="563"/>
      <c r="AO799" s="632"/>
      <c r="AP799" s="633"/>
    </row>
    <row r="800" spans="1:42" ht="14.25" hidden="1" customHeight="1" x14ac:dyDescent="0.2">
      <c r="D800" s="628"/>
      <c r="E800" s="628"/>
      <c r="F800" s="628"/>
      <c r="G800" s="628"/>
      <c r="H800" s="628"/>
      <c r="I800" s="628"/>
      <c r="J800" s="628"/>
      <c r="K800" s="628"/>
      <c r="L800" s="628"/>
      <c r="M800" s="628"/>
      <c r="N800" s="629"/>
      <c r="O800" s="629"/>
      <c r="P800" s="629"/>
      <c r="Q800" s="629"/>
      <c r="R800" s="629"/>
      <c r="S800" s="629"/>
      <c r="T800" s="629"/>
      <c r="U800" s="629"/>
      <c r="V800" s="629"/>
      <c r="W800" s="629"/>
      <c r="X800" s="629"/>
      <c r="Y800" s="629"/>
      <c r="Z800" s="629"/>
      <c r="AA800" s="629"/>
      <c r="AB800" s="629"/>
      <c r="AC800" s="629"/>
      <c r="AD800" s="629"/>
      <c r="AE800" s="629"/>
      <c r="AF800" s="629"/>
      <c r="AG800" s="629"/>
    </row>
    <row r="801" spans="1:33" ht="14.25" hidden="1" customHeight="1" x14ac:dyDescent="0.2">
      <c r="D801" s="628"/>
      <c r="E801" s="628"/>
      <c r="F801" s="628"/>
      <c r="G801" s="628"/>
      <c r="H801" s="628"/>
      <c r="I801" s="628"/>
      <c r="J801" s="628"/>
      <c r="K801" s="628"/>
      <c r="L801" s="628"/>
      <c r="M801" s="628"/>
      <c r="N801" s="629"/>
      <c r="O801" s="629"/>
      <c r="P801" s="629"/>
      <c r="Q801" s="629"/>
      <c r="R801" s="629"/>
      <c r="S801" s="629"/>
      <c r="T801" s="629"/>
      <c r="U801" s="629"/>
      <c r="V801" s="629"/>
      <c r="W801" s="629"/>
      <c r="X801" s="629"/>
      <c r="Y801" s="629"/>
      <c r="Z801" s="629"/>
      <c r="AA801" s="629"/>
      <c r="AB801" s="629"/>
      <c r="AC801" s="629"/>
      <c r="AD801" s="629"/>
      <c r="AE801" s="629"/>
      <c r="AF801" s="629"/>
      <c r="AG801" s="629"/>
    </row>
    <row r="802" spans="1:33" ht="14.25" customHeight="1" x14ac:dyDescent="0.2">
      <c r="D802" s="628"/>
      <c r="E802" s="628"/>
      <c r="F802" s="628"/>
      <c r="G802" s="628"/>
      <c r="H802" s="628"/>
      <c r="I802" s="628"/>
      <c r="J802" s="628"/>
      <c r="K802" s="628"/>
      <c r="L802" s="628"/>
      <c r="M802" s="628"/>
      <c r="N802" s="629"/>
      <c r="O802" s="629"/>
      <c r="P802" s="629"/>
      <c r="Q802" s="629"/>
      <c r="R802" s="629"/>
      <c r="S802" s="629"/>
      <c r="T802" s="629"/>
      <c r="U802" s="629"/>
      <c r="V802" s="629"/>
      <c r="W802" s="629"/>
      <c r="X802" s="629"/>
      <c r="Y802" s="629"/>
      <c r="Z802" s="629"/>
      <c r="AA802" s="629"/>
      <c r="AB802" s="629"/>
      <c r="AC802" s="629"/>
      <c r="AD802" s="629"/>
      <c r="AE802" s="629"/>
      <c r="AF802" s="629"/>
      <c r="AG802" s="629"/>
    </row>
    <row r="803" spans="1:33" ht="14.25" customHeight="1" x14ac:dyDescent="0.2">
      <c r="D803" s="1217" t="s">
        <v>1338</v>
      </c>
      <c r="E803" s="1217"/>
      <c r="F803" s="1217"/>
      <c r="G803" s="1217"/>
      <c r="H803" s="1217"/>
      <c r="I803" s="1217"/>
      <c r="J803" s="1217"/>
      <c r="K803" s="1217"/>
      <c r="L803" s="1217"/>
      <c r="M803" s="1217"/>
      <c r="N803" s="1217"/>
      <c r="O803" s="1217"/>
      <c r="P803" s="1217"/>
      <c r="Q803" s="1217"/>
      <c r="R803" s="1217"/>
      <c r="S803" s="1217"/>
      <c r="T803" s="1217"/>
      <c r="U803" s="1217"/>
      <c r="V803" s="1217"/>
      <c r="W803" s="1217"/>
      <c r="X803" s="1217"/>
      <c r="Y803" s="1217"/>
      <c r="Z803" s="1217"/>
      <c r="AA803" s="1217"/>
      <c r="AB803" s="1217"/>
      <c r="AC803" s="1217"/>
      <c r="AD803" s="1217"/>
      <c r="AE803" s="1217"/>
      <c r="AF803" s="1217"/>
      <c r="AG803" s="1217"/>
    </row>
    <row r="805" spans="1:33" ht="14.25" customHeight="1" x14ac:dyDescent="0.2">
      <c r="D805" s="1437" t="s">
        <v>1339</v>
      </c>
      <c r="E805" s="1214"/>
      <c r="F805" s="1214"/>
      <c r="G805" s="1214"/>
      <c r="H805" s="1214"/>
      <c r="I805" s="1214"/>
      <c r="J805" s="1214"/>
      <c r="K805" s="1214"/>
      <c r="L805" s="1214"/>
      <c r="M805" s="1214"/>
      <c r="N805" s="1214"/>
      <c r="O805" s="1214"/>
      <c r="P805" s="1214"/>
      <c r="Q805" s="1214"/>
      <c r="R805" s="1214"/>
      <c r="S805" s="1214"/>
      <c r="T805" s="1214"/>
      <c r="U805" s="1214"/>
      <c r="V805" s="1214"/>
      <c r="W805" s="1214"/>
      <c r="X805" s="1214"/>
      <c r="Y805" s="1214"/>
      <c r="Z805" s="1214"/>
      <c r="AA805" s="1214"/>
      <c r="AB805" s="1214"/>
      <c r="AC805" s="1214"/>
      <c r="AD805" s="1214"/>
      <c r="AE805" s="1214"/>
      <c r="AF805" s="1214"/>
      <c r="AG805" s="1214"/>
    </row>
    <row r="806" spans="1:33" ht="14.25" customHeight="1" thickBot="1" x14ac:dyDescent="0.25"/>
    <row r="807" spans="1:33" ht="28.5" customHeight="1" thickBot="1" x14ac:dyDescent="0.25">
      <c r="A807" s="551">
        <v>40</v>
      </c>
      <c r="D807" s="1212" t="s">
        <v>131</v>
      </c>
      <c r="E807" s="1212"/>
      <c r="F807" s="1212"/>
      <c r="G807" s="1212"/>
      <c r="H807" s="1212"/>
      <c r="I807" s="1212"/>
      <c r="J807" s="1212"/>
      <c r="K807" s="1212"/>
      <c r="L807" s="1212"/>
      <c r="M807" s="1212"/>
      <c r="N807" s="1212"/>
      <c r="O807" s="1212"/>
      <c r="P807" s="1212" t="s">
        <v>2</v>
      </c>
      <c r="Q807" s="1212"/>
      <c r="R807" s="1212"/>
      <c r="S807" s="1212"/>
      <c r="T807" s="1212"/>
      <c r="U807" s="1212"/>
      <c r="V807" s="1212"/>
      <c r="W807" s="1212"/>
      <c r="X807" s="1212"/>
      <c r="Y807" s="1212" t="s">
        <v>3</v>
      </c>
      <c r="Z807" s="1212"/>
      <c r="AA807" s="1212"/>
      <c r="AB807" s="1212"/>
      <c r="AC807" s="1212"/>
      <c r="AD807" s="1212"/>
      <c r="AE807" s="1212"/>
      <c r="AF807" s="1212"/>
      <c r="AG807" s="1212"/>
    </row>
    <row r="808" spans="1:33" ht="46.5" customHeight="1" x14ac:dyDescent="0.2">
      <c r="D808" s="1269" t="s">
        <v>320</v>
      </c>
      <c r="E808" s="1269"/>
      <c r="F808" s="1269"/>
      <c r="G808" s="1269"/>
      <c r="H808" s="1269"/>
      <c r="I808" s="1269"/>
      <c r="J808" s="1269"/>
      <c r="K808" s="1269"/>
      <c r="L808" s="1269"/>
      <c r="M808" s="1269"/>
      <c r="N808" s="1269"/>
      <c r="O808" s="1269"/>
      <c r="P808" s="1236">
        <v>0</v>
      </c>
      <c r="Q808" s="1236"/>
      <c r="R808" s="1236"/>
      <c r="S808" s="1236"/>
      <c r="T808" s="1236"/>
      <c r="U808" s="1236"/>
      <c r="V808" s="1236"/>
      <c r="W808" s="1236"/>
      <c r="X808" s="1236"/>
      <c r="Y808" s="1236">
        <v>0</v>
      </c>
      <c r="Z808" s="1236"/>
      <c r="AA808" s="1236"/>
      <c r="AB808" s="1236"/>
      <c r="AC808" s="1236"/>
      <c r="AD808" s="1236"/>
      <c r="AE808" s="1236"/>
      <c r="AF808" s="1236"/>
      <c r="AG808" s="1236"/>
    </row>
    <row r="809" spans="1:33" ht="45.75" customHeight="1" x14ac:dyDescent="0.2">
      <c r="D809" s="1147" t="s">
        <v>321</v>
      </c>
      <c r="E809" s="1147"/>
      <c r="F809" s="1147"/>
      <c r="G809" s="1147"/>
      <c r="H809" s="1147"/>
      <c r="I809" s="1147"/>
      <c r="J809" s="1147"/>
      <c r="K809" s="1147"/>
      <c r="L809" s="1147"/>
      <c r="M809" s="1147"/>
      <c r="N809" s="1147"/>
      <c r="O809" s="1147"/>
      <c r="P809" s="1148">
        <v>0</v>
      </c>
      <c r="Q809" s="1148"/>
      <c r="R809" s="1148"/>
      <c r="S809" s="1148"/>
      <c r="T809" s="1148"/>
      <c r="U809" s="1148"/>
      <c r="V809" s="1148"/>
      <c r="W809" s="1148"/>
      <c r="X809" s="1148"/>
      <c r="Y809" s="1148">
        <v>0</v>
      </c>
      <c r="Z809" s="1148"/>
      <c r="AA809" s="1148"/>
      <c r="AB809" s="1148"/>
      <c r="AC809" s="1148"/>
      <c r="AD809" s="1148"/>
      <c r="AE809" s="1148"/>
      <c r="AF809" s="1148"/>
      <c r="AG809" s="1148"/>
    </row>
    <row r="810" spans="1:33" ht="72" customHeight="1" x14ac:dyDescent="0.2">
      <c r="D810" s="1147" t="s">
        <v>322</v>
      </c>
      <c r="E810" s="1147"/>
      <c r="F810" s="1147"/>
      <c r="G810" s="1147"/>
      <c r="H810" s="1147"/>
      <c r="I810" s="1147"/>
      <c r="J810" s="1147"/>
      <c r="K810" s="1147"/>
      <c r="L810" s="1147"/>
      <c r="M810" s="1147"/>
      <c r="N810" s="1147"/>
      <c r="O810" s="1147"/>
      <c r="P810" s="1148">
        <v>0</v>
      </c>
      <c r="Q810" s="1148"/>
      <c r="R810" s="1148"/>
      <c r="S810" s="1148"/>
      <c r="T810" s="1148"/>
      <c r="U810" s="1148"/>
      <c r="V810" s="1148"/>
      <c r="W810" s="1148"/>
      <c r="X810" s="1148"/>
      <c r="Y810" s="1148">
        <v>0</v>
      </c>
      <c r="Z810" s="1148"/>
      <c r="AA810" s="1148"/>
      <c r="AB810" s="1148"/>
      <c r="AC810" s="1148"/>
      <c r="AD810" s="1148"/>
      <c r="AE810" s="1148"/>
      <c r="AF810" s="1148"/>
      <c r="AG810" s="1148"/>
    </row>
    <row r="811" spans="1:33" ht="55.5" customHeight="1" x14ac:dyDescent="0.2">
      <c r="D811" s="1147" t="s">
        <v>323</v>
      </c>
      <c r="E811" s="1147"/>
      <c r="F811" s="1147"/>
      <c r="G811" s="1147"/>
      <c r="H811" s="1147"/>
      <c r="I811" s="1147"/>
      <c r="J811" s="1147"/>
      <c r="K811" s="1147"/>
      <c r="L811" s="1147"/>
      <c r="M811" s="1147"/>
      <c r="N811" s="1147"/>
      <c r="O811" s="1147"/>
      <c r="P811" s="1148">
        <v>0</v>
      </c>
      <c r="Q811" s="1148"/>
      <c r="R811" s="1148"/>
      <c r="S811" s="1148"/>
      <c r="T811" s="1148"/>
      <c r="U811" s="1148"/>
      <c r="V811" s="1148"/>
      <c r="W811" s="1148"/>
      <c r="X811" s="1148"/>
      <c r="Y811" s="1148">
        <v>0</v>
      </c>
      <c r="Z811" s="1148"/>
      <c r="AA811" s="1148"/>
      <c r="AB811" s="1148"/>
      <c r="AC811" s="1148"/>
      <c r="AD811" s="1148"/>
      <c r="AE811" s="1148"/>
      <c r="AF811" s="1148"/>
      <c r="AG811" s="1148"/>
    </row>
    <row r="812" spans="1:33" ht="55.5" customHeight="1" x14ac:dyDescent="0.2">
      <c r="D812" s="1147" t="s">
        <v>324</v>
      </c>
      <c r="E812" s="1147"/>
      <c r="F812" s="1147"/>
      <c r="G812" s="1147"/>
      <c r="H812" s="1147"/>
      <c r="I812" s="1147"/>
      <c r="J812" s="1147"/>
      <c r="K812" s="1147"/>
      <c r="L812" s="1147"/>
      <c r="M812" s="1147"/>
      <c r="N812" s="1147"/>
      <c r="O812" s="1147"/>
      <c r="P812" s="1148">
        <v>0</v>
      </c>
      <c r="Q812" s="1148"/>
      <c r="R812" s="1148"/>
      <c r="S812" s="1148"/>
      <c r="T812" s="1148"/>
      <c r="U812" s="1148"/>
      <c r="V812" s="1148"/>
      <c r="W812" s="1148"/>
      <c r="X812" s="1148"/>
      <c r="Y812" s="1148">
        <v>0</v>
      </c>
      <c r="Z812" s="1148"/>
      <c r="AA812" s="1148"/>
      <c r="AB812" s="1148"/>
      <c r="AC812" s="1148"/>
      <c r="AD812" s="1148"/>
      <c r="AE812" s="1148"/>
      <c r="AF812" s="1148"/>
      <c r="AG812" s="1148"/>
    </row>
    <row r="813" spans="1:33" ht="44.25" customHeight="1" thickBot="1" x14ac:dyDescent="0.25">
      <c r="D813" s="1262" t="s">
        <v>325</v>
      </c>
      <c r="E813" s="1262"/>
      <c r="F813" s="1262"/>
      <c r="G813" s="1262"/>
      <c r="H813" s="1262"/>
      <c r="I813" s="1262"/>
      <c r="J813" s="1262"/>
      <c r="K813" s="1262"/>
      <c r="L813" s="1262"/>
      <c r="M813" s="1262"/>
      <c r="N813" s="1262"/>
      <c r="O813" s="1262"/>
      <c r="P813" s="1243">
        <v>0</v>
      </c>
      <c r="Q813" s="1243"/>
      <c r="R813" s="1243"/>
      <c r="S813" s="1243"/>
      <c r="T813" s="1243"/>
      <c r="U813" s="1243"/>
      <c r="V813" s="1243"/>
      <c r="W813" s="1243"/>
      <c r="X813" s="1243"/>
      <c r="Y813" s="1243">
        <v>0</v>
      </c>
      <c r="Z813" s="1243"/>
      <c r="AA813" s="1243"/>
      <c r="AB813" s="1243"/>
      <c r="AC813" s="1243"/>
      <c r="AD813" s="1243"/>
      <c r="AE813" s="1243"/>
      <c r="AF813" s="1243"/>
      <c r="AG813" s="1243"/>
    </row>
    <row r="816" spans="1:33" ht="14.25" customHeight="1" x14ac:dyDescent="0.2">
      <c r="D816" s="1448" t="s">
        <v>1339</v>
      </c>
      <c r="E816" s="1449"/>
      <c r="F816" s="1449"/>
      <c r="G816" s="1449"/>
      <c r="H816" s="1449"/>
      <c r="I816" s="1449"/>
      <c r="J816" s="1449"/>
      <c r="K816" s="1449"/>
      <c r="L816" s="1449"/>
      <c r="M816" s="1449"/>
      <c r="N816" s="1449"/>
      <c r="O816" s="1449"/>
      <c r="P816" s="1449"/>
      <c r="Q816" s="1449"/>
      <c r="R816" s="1449"/>
      <c r="S816" s="1449"/>
      <c r="T816" s="1449"/>
      <c r="U816" s="1449"/>
      <c r="V816" s="1449"/>
      <c r="W816" s="1449"/>
      <c r="X816" s="1449"/>
      <c r="Y816" s="1449"/>
      <c r="Z816" s="1449"/>
      <c r="AA816" s="1449"/>
      <c r="AB816" s="1449"/>
      <c r="AC816" s="1449"/>
      <c r="AD816" s="1449"/>
      <c r="AE816" s="1449"/>
      <c r="AF816" s="1449"/>
      <c r="AG816" s="1449"/>
    </row>
    <row r="817" spans="1:42" ht="14.25" customHeight="1" thickBot="1" x14ac:dyDescent="0.25"/>
    <row r="818" spans="1:42" ht="14.25" customHeight="1" thickBot="1" x14ac:dyDescent="0.25">
      <c r="A818" s="551">
        <v>41</v>
      </c>
      <c r="D818" s="1168" t="s">
        <v>1</v>
      </c>
      <c r="E818" s="1168"/>
      <c r="F818" s="1168"/>
      <c r="G818" s="1168"/>
      <c r="H818" s="1168"/>
      <c r="I818" s="1168"/>
      <c r="J818" s="1206" t="s">
        <v>2</v>
      </c>
      <c r="K818" s="1207"/>
      <c r="L818" s="1207"/>
      <c r="M818" s="1207"/>
      <c r="N818" s="1207"/>
      <c r="O818" s="1207"/>
      <c r="P818" s="1207"/>
      <c r="Q818" s="1207"/>
      <c r="R818" s="1207"/>
      <c r="S818" s="1207"/>
      <c r="T818" s="1207"/>
      <c r="U818" s="1208"/>
      <c r="V818" s="1206" t="s">
        <v>3</v>
      </c>
      <c r="W818" s="1207"/>
      <c r="X818" s="1207"/>
      <c r="Y818" s="1207"/>
      <c r="Z818" s="1207"/>
      <c r="AA818" s="1207"/>
      <c r="AB818" s="1207"/>
      <c r="AC818" s="1207"/>
      <c r="AD818" s="1207"/>
      <c r="AE818" s="1207"/>
      <c r="AF818" s="1207"/>
      <c r="AG818" s="1208"/>
    </row>
    <row r="819" spans="1:42" ht="14.25" customHeight="1" thickTop="1" thickBot="1" x14ac:dyDescent="0.25">
      <c r="D819" s="1168"/>
      <c r="E819" s="1168"/>
      <c r="F819" s="1168"/>
      <c r="G819" s="1168"/>
      <c r="H819" s="1168"/>
      <c r="I819" s="1168"/>
      <c r="J819" s="1209"/>
      <c r="K819" s="1210"/>
      <c r="L819" s="1210"/>
      <c r="M819" s="1210"/>
      <c r="N819" s="1210"/>
      <c r="O819" s="1210"/>
      <c r="P819" s="1210"/>
      <c r="Q819" s="1210"/>
      <c r="R819" s="1210"/>
      <c r="S819" s="1210"/>
      <c r="T819" s="1210"/>
      <c r="U819" s="1211"/>
      <c r="V819" s="1209"/>
      <c r="W819" s="1210"/>
      <c r="X819" s="1210"/>
      <c r="Y819" s="1210"/>
      <c r="Z819" s="1210"/>
      <c r="AA819" s="1210"/>
      <c r="AB819" s="1210"/>
      <c r="AC819" s="1210"/>
      <c r="AD819" s="1210"/>
      <c r="AE819" s="1210"/>
      <c r="AF819" s="1210"/>
      <c r="AG819" s="1211"/>
      <c r="AO819" s="615" t="s">
        <v>2</v>
      </c>
      <c r="AP819" s="612" t="s">
        <v>3</v>
      </c>
    </row>
    <row r="820" spans="1:42" ht="14.25" customHeight="1" thickBot="1" x14ac:dyDescent="0.25">
      <c r="D820" s="1168"/>
      <c r="E820" s="1168"/>
      <c r="F820" s="1168"/>
      <c r="G820" s="1168"/>
      <c r="H820" s="1168"/>
      <c r="I820" s="1168"/>
      <c r="J820" s="1212" t="s">
        <v>327</v>
      </c>
      <c r="K820" s="1212"/>
      <c r="L820" s="1212"/>
      <c r="M820" s="1212"/>
      <c r="N820" s="1212" t="s">
        <v>328</v>
      </c>
      <c r="O820" s="1212"/>
      <c r="P820" s="1212"/>
      <c r="Q820" s="1212"/>
      <c r="R820" s="1212" t="s">
        <v>1340</v>
      </c>
      <c r="S820" s="1212"/>
      <c r="T820" s="1212"/>
      <c r="U820" s="1212"/>
      <c r="V820" s="1212" t="s">
        <v>327</v>
      </c>
      <c r="W820" s="1212"/>
      <c r="X820" s="1212"/>
      <c r="Y820" s="1212"/>
      <c r="Z820" s="1212" t="s">
        <v>328</v>
      </c>
      <c r="AA820" s="1212"/>
      <c r="AB820" s="1212"/>
      <c r="AC820" s="1212"/>
      <c r="AD820" s="1212" t="s">
        <v>1340</v>
      </c>
      <c r="AE820" s="1212"/>
      <c r="AF820" s="1212"/>
      <c r="AG820" s="1212"/>
      <c r="AO820" s="634"/>
      <c r="AP820" s="635"/>
    </row>
    <row r="821" spans="1:42" ht="34.5" customHeight="1" x14ac:dyDescent="0.2">
      <c r="D821" s="1282" t="s">
        <v>330</v>
      </c>
      <c r="E821" s="1283"/>
      <c r="F821" s="1283"/>
      <c r="G821" s="1283"/>
      <c r="H821" s="1283"/>
      <c r="I821" s="1284"/>
      <c r="J821" s="1236">
        <v>5274.77</v>
      </c>
      <c r="K821" s="1236"/>
      <c r="L821" s="1236"/>
      <c r="M821" s="1270"/>
      <c r="N821" s="1433" t="s">
        <v>18</v>
      </c>
      <c r="O821" s="1434"/>
      <c r="P821" s="1434"/>
      <c r="Q821" s="1435"/>
      <c r="R821" s="1436" t="s">
        <v>18</v>
      </c>
      <c r="S821" s="1434"/>
      <c r="T821" s="1434"/>
      <c r="U821" s="1434"/>
      <c r="V821" s="1236">
        <v>126</v>
      </c>
      <c r="W821" s="1236"/>
      <c r="X821" s="1236"/>
      <c r="Y821" s="1270"/>
      <c r="Z821" s="1433" t="s">
        <v>18</v>
      </c>
      <c r="AA821" s="1434"/>
      <c r="AB821" s="1434"/>
      <c r="AC821" s="1435"/>
      <c r="AD821" s="1436" t="s">
        <v>18</v>
      </c>
      <c r="AE821" s="1434"/>
      <c r="AF821" s="1434"/>
      <c r="AG821" s="1434"/>
      <c r="AO821" s="576">
        <v>5274.77</v>
      </c>
      <c r="AP821" s="563">
        <v>126</v>
      </c>
    </row>
    <row r="822" spans="1:42" ht="27.75" customHeight="1" x14ac:dyDescent="0.2">
      <c r="D822" s="1153" t="s">
        <v>331</v>
      </c>
      <c r="E822" s="1154"/>
      <c r="F822" s="1154"/>
      <c r="G822" s="1154"/>
      <c r="H822" s="1154"/>
      <c r="I822" s="1155"/>
      <c r="J822" s="1382" t="s">
        <v>18</v>
      </c>
      <c r="K822" s="1382"/>
      <c r="L822" s="1382"/>
      <c r="M822" s="1430"/>
      <c r="N822" s="1239">
        <v>1107.7017000000001</v>
      </c>
      <c r="O822" s="1148"/>
      <c r="P822" s="1148"/>
      <c r="Q822" s="1237"/>
      <c r="R822" s="1705">
        <v>0.21</v>
      </c>
      <c r="S822" s="1706"/>
      <c r="T822" s="1706"/>
      <c r="U822" s="1706"/>
      <c r="V822" s="1382" t="s">
        <v>18</v>
      </c>
      <c r="W822" s="1382"/>
      <c r="X822" s="1382"/>
      <c r="Y822" s="1430"/>
      <c r="Z822" s="1239">
        <v>26.459999999999997</v>
      </c>
      <c r="AA822" s="1148"/>
      <c r="AB822" s="1148"/>
      <c r="AC822" s="1237"/>
      <c r="AD822" s="1705">
        <v>0.21</v>
      </c>
      <c r="AE822" s="1706"/>
      <c r="AF822" s="1706"/>
      <c r="AG822" s="1706"/>
      <c r="AO822" s="561"/>
      <c r="AP822" s="574"/>
    </row>
    <row r="823" spans="1:42" ht="27.75" customHeight="1" x14ac:dyDescent="0.2">
      <c r="D823" s="1153" t="s">
        <v>332</v>
      </c>
      <c r="E823" s="1154"/>
      <c r="F823" s="1154"/>
      <c r="G823" s="1154"/>
      <c r="H823" s="1154"/>
      <c r="I823" s="1155"/>
      <c r="J823" s="1438">
        <v>703.75</v>
      </c>
      <c r="K823" s="1438"/>
      <c r="L823" s="1438"/>
      <c r="M823" s="1439"/>
      <c r="N823" s="1440">
        <v>147.78749999999999</v>
      </c>
      <c r="O823" s="1438"/>
      <c r="P823" s="1438"/>
      <c r="Q823" s="1441"/>
      <c r="R823" s="1705">
        <v>0.21</v>
      </c>
      <c r="S823" s="1706"/>
      <c r="T823" s="1706"/>
      <c r="U823" s="1706"/>
      <c r="V823" s="1438">
        <v>1210.4100000000001</v>
      </c>
      <c r="W823" s="1438"/>
      <c r="X823" s="1438"/>
      <c r="Y823" s="1439"/>
      <c r="Z823" s="1239">
        <v>254.18610000000001</v>
      </c>
      <c r="AA823" s="1148"/>
      <c r="AB823" s="1148"/>
      <c r="AC823" s="1237"/>
      <c r="AD823" s="1705">
        <v>0.21</v>
      </c>
      <c r="AE823" s="1706"/>
      <c r="AF823" s="1706"/>
      <c r="AG823" s="1706"/>
      <c r="AO823" s="561"/>
      <c r="AP823" s="574"/>
    </row>
    <row r="824" spans="1:42" ht="27.75" customHeight="1" x14ac:dyDescent="0.2">
      <c r="D824" s="1153" t="s">
        <v>333</v>
      </c>
      <c r="E824" s="1154"/>
      <c r="F824" s="1154"/>
      <c r="G824" s="1154"/>
      <c r="H824" s="1154"/>
      <c r="I824" s="1155"/>
      <c r="J824" s="1148">
        <v>0</v>
      </c>
      <c r="K824" s="1148"/>
      <c r="L824" s="1148"/>
      <c r="M824" s="1294"/>
      <c r="N824" s="1239">
        <v>0</v>
      </c>
      <c r="O824" s="1148"/>
      <c r="P824" s="1148"/>
      <c r="Q824" s="1237"/>
      <c r="R824" s="1431">
        <v>0</v>
      </c>
      <c r="S824" s="1432"/>
      <c r="T824" s="1432"/>
      <c r="U824" s="1432"/>
      <c r="V824" s="1148">
        <v>0</v>
      </c>
      <c r="W824" s="1148"/>
      <c r="X824" s="1148"/>
      <c r="Y824" s="1294"/>
      <c r="Z824" s="1239">
        <v>0</v>
      </c>
      <c r="AA824" s="1148"/>
      <c r="AB824" s="1148"/>
      <c r="AC824" s="1237"/>
      <c r="AD824" s="1431">
        <v>0</v>
      </c>
      <c r="AE824" s="1432"/>
      <c r="AF824" s="1432"/>
      <c r="AG824" s="1432"/>
      <c r="AO824" s="561"/>
      <c r="AP824" s="574"/>
    </row>
    <row r="825" spans="1:42" ht="27.75" customHeight="1" x14ac:dyDescent="0.2">
      <c r="D825" s="1153" t="s">
        <v>1692</v>
      </c>
      <c r="E825" s="1154"/>
      <c r="F825" s="1154"/>
      <c r="G825" s="1154"/>
      <c r="H825" s="1154"/>
      <c r="I825" s="1155"/>
      <c r="J825" s="1148">
        <v>0</v>
      </c>
      <c r="K825" s="1148"/>
      <c r="L825" s="1148"/>
      <c r="M825" s="1294"/>
      <c r="N825" s="1239">
        <v>0</v>
      </c>
      <c r="O825" s="1148"/>
      <c r="P825" s="1148"/>
      <c r="Q825" s="1237"/>
      <c r="R825" s="1431">
        <v>0</v>
      </c>
      <c r="S825" s="1432"/>
      <c r="T825" s="1432"/>
      <c r="U825" s="1432"/>
      <c r="V825" s="1148">
        <v>0</v>
      </c>
      <c r="W825" s="1148"/>
      <c r="X825" s="1148"/>
      <c r="Y825" s="1294"/>
      <c r="Z825" s="1239">
        <v>0</v>
      </c>
      <c r="AA825" s="1148"/>
      <c r="AB825" s="1148"/>
      <c r="AC825" s="1237"/>
      <c r="AD825" s="1431">
        <v>0</v>
      </c>
      <c r="AE825" s="1432"/>
      <c r="AF825" s="1432"/>
      <c r="AG825" s="1432"/>
      <c r="AO825" s="561"/>
      <c r="AP825" s="574"/>
    </row>
    <row r="826" spans="1:42" ht="27.75" customHeight="1" x14ac:dyDescent="0.2">
      <c r="D826" s="1153" t="s">
        <v>334</v>
      </c>
      <c r="E826" s="1154"/>
      <c r="F826" s="1154"/>
      <c r="G826" s="1154"/>
      <c r="H826" s="1154"/>
      <c r="I826" s="1155"/>
      <c r="J826" s="1148">
        <v>0</v>
      </c>
      <c r="K826" s="1148"/>
      <c r="L826" s="1148"/>
      <c r="M826" s="1294"/>
      <c r="N826" s="1239">
        <v>0</v>
      </c>
      <c r="O826" s="1148"/>
      <c r="P826" s="1148"/>
      <c r="Q826" s="1237"/>
      <c r="R826" s="1431">
        <v>0</v>
      </c>
      <c r="S826" s="1432"/>
      <c r="T826" s="1432"/>
      <c r="U826" s="1432"/>
      <c r="V826" s="1148">
        <v>0</v>
      </c>
      <c r="W826" s="1148"/>
      <c r="X826" s="1148"/>
      <c r="Y826" s="1294"/>
      <c r="Z826" s="1239">
        <v>0</v>
      </c>
      <c r="AA826" s="1148"/>
      <c r="AB826" s="1148"/>
      <c r="AC826" s="1237"/>
      <c r="AD826" s="1431">
        <v>0</v>
      </c>
      <c r="AE826" s="1432"/>
      <c r="AF826" s="1432"/>
      <c r="AG826" s="1432"/>
      <c r="AO826" s="561"/>
      <c r="AP826" s="574"/>
    </row>
    <row r="827" spans="1:42" ht="27.75" customHeight="1" x14ac:dyDescent="0.2">
      <c r="D827" s="1153" t="s">
        <v>1693</v>
      </c>
      <c r="E827" s="1154"/>
      <c r="F827" s="1154"/>
      <c r="G827" s="1154"/>
      <c r="H827" s="1154"/>
      <c r="I827" s="1155"/>
      <c r="J827" s="1148">
        <v>0</v>
      </c>
      <c r="K827" s="1148"/>
      <c r="L827" s="1148"/>
      <c r="M827" s="1294"/>
      <c r="N827" s="1239">
        <v>0</v>
      </c>
      <c r="O827" s="1148"/>
      <c r="P827" s="1148"/>
      <c r="Q827" s="1237"/>
      <c r="R827" s="1431">
        <v>0</v>
      </c>
      <c r="S827" s="1432"/>
      <c r="T827" s="1432"/>
      <c r="U827" s="1432"/>
      <c r="V827" s="1148">
        <v>0</v>
      </c>
      <c r="W827" s="1148"/>
      <c r="X827" s="1148"/>
      <c r="Y827" s="1294"/>
      <c r="Z827" s="1239">
        <v>0</v>
      </c>
      <c r="AA827" s="1148"/>
      <c r="AB827" s="1148"/>
      <c r="AC827" s="1237"/>
      <c r="AD827" s="1431">
        <v>0</v>
      </c>
      <c r="AE827" s="1432"/>
      <c r="AF827" s="1432"/>
      <c r="AG827" s="1432"/>
      <c r="AO827" s="561"/>
      <c r="AP827" s="574"/>
    </row>
    <row r="828" spans="1:42" ht="27.75" customHeight="1" x14ac:dyDescent="0.2">
      <c r="D828" s="1702" t="s">
        <v>2004</v>
      </c>
      <c r="E828" s="1154"/>
      <c r="F828" s="1154"/>
      <c r="G828" s="1154"/>
      <c r="H828" s="1154"/>
      <c r="I828" s="1155"/>
      <c r="J828" s="1148">
        <v>0</v>
      </c>
      <c r="K828" s="1148"/>
      <c r="L828" s="1148"/>
      <c r="M828" s="1294"/>
      <c r="N828" s="1239">
        <v>-655.88</v>
      </c>
      <c r="O828" s="1148"/>
      <c r="P828" s="1148"/>
      <c r="Q828" s="1237"/>
      <c r="R828" s="1705">
        <v>0.21</v>
      </c>
      <c r="S828" s="1706"/>
      <c r="T828" s="1706"/>
      <c r="U828" s="1706"/>
      <c r="V828" s="1148">
        <v>0</v>
      </c>
      <c r="W828" s="1148"/>
      <c r="X828" s="1148"/>
      <c r="Y828" s="1294"/>
      <c r="Z828" s="1239">
        <v>0</v>
      </c>
      <c r="AA828" s="1148"/>
      <c r="AB828" s="1148"/>
      <c r="AC828" s="1237"/>
      <c r="AD828" s="1431">
        <v>0</v>
      </c>
      <c r="AE828" s="1432"/>
      <c r="AF828" s="1432"/>
      <c r="AG828" s="1432"/>
      <c r="AO828" s="561"/>
      <c r="AP828" s="574"/>
    </row>
    <row r="829" spans="1:42" ht="27.75" customHeight="1" x14ac:dyDescent="0.2">
      <c r="D829" s="1153" t="s">
        <v>14</v>
      </c>
      <c r="E829" s="1154"/>
      <c r="F829" s="1154"/>
      <c r="G829" s="1154"/>
      <c r="H829" s="1154"/>
      <c r="I829" s="1155"/>
      <c r="J829" s="1148">
        <v>5978.52</v>
      </c>
      <c r="K829" s="1148"/>
      <c r="L829" s="1148"/>
      <c r="M829" s="1294"/>
      <c r="N829" s="1707">
        <v>599.60919999999999</v>
      </c>
      <c r="O829" s="1148"/>
      <c r="P829" s="1148"/>
      <c r="Q829" s="1237"/>
      <c r="R829" s="1708" t="s">
        <v>18</v>
      </c>
      <c r="S829" s="1382"/>
      <c r="T829" s="1382"/>
      <c r="U829" s="1382"/>
      <c r="V829" s="1148">
        <v>1336.41</v>
      </c>
      <c r="W829" s="1148"/>
      <c r="X829" s="1148"/>
      <c r="Y829" s="1294"/>
      <c r="Z829" s="1239">
        <v>280.64609999999999</v>
      </c>
      <c r="AA829" s="1148"/>
      <c r="AB829" s="1148"/>
      <c r="AC829" s="1237"/>
      <c r="AD829" s="1705">
        <v>0.21</v>
      </c>
      <c r="AE829" s="1706"/>
      <c r="AF829" s="1706"/>
      <c r="AG829" s="1706"/>
      <c r="AO829" s="561"/>
      <c r="AP829" s="574"/>
    </row>
    <row r="830" spans="1:42" ht="27.75" customHeight="1" x14ac:dyDescent="0.2">
      <c r="D830" s="1153" t="s">
        <v>335</v>
      </c>
      <c r="E830" s="1154"/>
      <c r="F830" s="1154"/>
      <c r="G830" s="1154"/>
      <c r="H830" s="1154"/>
      <c r="I830" s="1155"/>
      <c r="J830" s="1382" t="s">
        <v>18</v>
      </c>
      <c r="K830" s="1382"/>
      <c r="L830" s="1382"/>
      <c r="M830" s="1430"/>
      <c r="N830" s="1239">
        <v>600</v>
      </c>
      <c r="O830" s="1148"/>
      <c r="P830" s="1148"/>
      <c r="Q830" s="1237"/>
      <c r="R830" s="1705">
        <v>0.21</v>
      </c>
      <c r="S830" s="1706"/>
      <c r="T830" s="1706"/>
      <c r="U830" s="1706"/>
      <c r="V830" s="1382" t="s">
        <v>18</v>
      </c>
      <c r="W830" s="1382"/>
      <c r="X830" s="1382"/>
      <c r="Y830" s="1430"/>
      <c r="Z830" s="1239">
        <v>480</v>
      </c>
      <c r="AA830" s="1148"/>
      <c r="AB830" s="1148"/>
      <c r="AC830" s="1237"/>
      <c r="AD830" s="1705">
        <v>0.21</v>
      </c>
      <c r="AE830" s="1706"/>
      <c r="AF830" s="1706"/>
      <c r="AG830" s="1706"/>
      <c r="AO830" s="576">
        <v>600</v>
      </c>
      <c r="AP830" s="563">
        <v>480</v>
      </c>
    </row>
    <row r="831" spans="1:42" ht="27.75" customHeight="1" x14ac:dyDescent="0.2">
      <c r="D831" s="1153" t="s">
        <v>336</v>
      </c>
      <c r="E831" s="1154"/>
      <c r="F831" s="1154"/>
      <c r="G831" s="1154"/>
      <c r="H831" s="1154"/>
      <c r="I831" s="1155"/>
      <c r="J831" s="1382" t="s">
        <v>18</v>
      </c>
      <c r="K831" s="1382"/>
      <c r="L831" s="1382"/>
      <c r="M831" s="1430"/>
      <c r="N831" s="1239">
        <v>0</v>
      </c>
      <c r="O831" s="1148"/>
      <c r="P831" s="1148"/>
      <c r="Q831" s="1237"/>
      <c r="R831" s="1431">
        <v>0</v>
      </c>
      <c r="S831" s="1432"/>
      <c r="T831" s="1432"/>
      <c r="U831" s="1432"/>
      <c r="V831" s="1382" t="s">
        <v>18</v>
      </c>
      <c r="W831" s="1382"/>
      <c r="X831" s="1382"/>
      <c r="Y831" s="1430"/>
      <c r="Z831" s="1239">
        <v>0</v>
      </c>
      <c r="AA831" s="1148"/>
      <c r="AB831" s="1148"/>
      <c r="AC831" s="1237"/>
      <c r="AD831" s="1431">
        <v>0</v>
      </c>
      <c r="AE831" s="1432"/>
      <c r="AF831" s="1432"/>
      <c r="AG831" s="1432"/>
      <c r="AO831" s="576">
        <v>0</v>
      </c>
      <c r="AP831" s="563">
        <v>0</v>
      </c>
    </row>
    <row r="832" spans="1:42" ht="27.75" customHeight="1" thickBot="1" x14ac:dyDescent="0.25">
      <c r="D832" s="1156" t="s">
        <v>337</v>
      </c>
      <c r="E832" s="1157"/>
      <c r="F832" s="1157"/>
      <c r="G832" s="1157"/>
      <c r="H832" s="1157"/>
      <c r="I832" s="1158"/>
      <c r="J832" s="1442" t="s">
        <v>18</v>
      </c>
      <c r="K832" s="1442"/>
      <c r="L832" s="1442"/>
      <c r="M832" s="1443"/>
      <c r="N832" s="1444">
        <v>600</v>
      </c>
      <c r="O832" s="1330"/>
      <c r="P832" s="1330"/>
      <c r="Q832" s="1445"/>
      <c r="R832" s="1709">
        <v>0.21</v>
      </c>
      <c r="S832" s="1710"/>
      <c r="T832" s="1710"/>
      <c r="U832" s="1710"/>
      <c r="V832" s="1442" t="s">
        <v>18</v>
      </c>
      <c r="W832" s="1442"/>
      <c r="X832" s="1442"/>
      <c r="Y832" s="1443"/>
      <c r="Z832" s="1444">
        <v>480</v>
      </c>
      <c r="AA832" s="1330"/>
      <c r="AB832" s="1330"/>
      <c r="AC832" s="1445"/>
      <c r="AD832" s="1446">
        <v>0</v>
      </c>
      <c r="AE832" s="1447"/>
      <c r="AF832" s="1447"/>
      <c r="AG832" s="1447"/>
      <c r="AO832" s="564">
        <v>600</v>
      </c>
      <c r="AP832" s="566">
        <v>480</v>
      </c>
    </row>
    <row r="835" spans="4:33" ht="14.25" customHeight="1" x14ac:dyDescent="0.2">
      <c r="D835" s="1217" t="s">
        <v>1341</v>
      </c>
      <c r="E835" s="1217"/>
      <c r="F835" s="1217"/>
      <c r="G835" s="1217"/>
      <c r="H835" s="1217"/>
      <c r="I835" s="1217"/>
      <c r="J835" s="1217"/>
      <c r="K835" s="1217"/>
      <c r="L835" s="1217"/>
      <c r="M835" s="1217"/>
      <c r="N835" s="1217"/>
      <c r="O835" s="1217"/>
      <c r="P835" s="1217"/>
      <c r="Q835" s="1217"/>
      <c r="R835" s="1217"/>
      <c r="S835" s="1217"/>
      <c r="T835" s="1217"/>
      <c r="U835" s="1217"/>
      <c r="V835" s="1217"/>
      <c r="W835" s="1217"/>
      <c r="X835" s="1217"/>
      <c r="Y835" s="1217"/>
      <c r="Z835" s="1217"/>
      <c r="AA835" s="1217"/>
      <c r="AB835" s="1217"/>
      <c r="AC835" s="1217"/>
      <c r="AD835" s="1217"/>
      <c r="AE835" s="1217"/>
      <c r="AF835" s="1217"/>
      <c r="AG835" s="1217"/>
    </row>
    <row r="837" spans="4:33" ht="14.25" customHeight="1" x14ac:dyDescent="0.2">
      <c r="D837" s="1437" t="s">
        <v>1342</v>
      </c>
      <c r="E837" s="1214"/>
      <c r="F837" s="1214"/>
      <c r="G837" s="1214"/>
      <c r="H837" s="1214"/>
      <c r="I837" s="1214"/>
      <c r="J837" s="1214"/>
      <c r="K837" s="1214"/>
      <c r="L837" s="1214"/>
      <c r="M837" s="1214"/>
      <c r="N837" s="1214"/>
      <c r="O837" s="1214"/>
      <c r="P837" s="1214"/>
      <c r="Q837" s="1214"/>
      <c r="R837" s="1214"/>
      <c r="S837" s="1214"/>
      <c r="T837" s="1214"/>
      <c r="U837" s="1214"/>
      <c r="V837" s="1214"/>
      <c r="W837" s="1214"/>
      <c r="X837" s="1214"/>
      <c r="Y837" s="1214"/>
      <c r="Z837" s="1214"/>
      <c r="AA837" s="1214"/>
      <c r="AB837" s="1214"/>
      <c r="AC837" s="1214"/>
      <c r="AD837" s="1214"/>
      <c r="AE837" s="1214"/>
      <c r="AF837" s="1214"/>
      <c r="AG837" s="1214"/>
    </row>
    <row r="839" spans="4:33" ht="14.25" customHeight="1" x14ac:dyDescent="0.2">
      <c r="D839" s="1437" t="s">
        <v>1994</v>
      </c>
      <c r="E839" s="1214"/>
      <c r="F839" s="1214"/>
      <c r="G839" s="1214"/>
      <c r="H839" s="1214"/>
      <c r="I839" s="1214"/>
      <c r="J839" s="1214"/>
      <c r="K839" s="1214"/>
      <c r="L839" s="1214"/>
      <c r="M839" s="1214"/>
      <c r="N839" s="1214"/>
      <c r="O839" s="1214"/>
      <c r="P839" s="1214"/>
      <c r="Q839" s="1214"/>
      <c r="R839" s="1214"/>
      <c r="S839" s="1214"/>
      <c r="T839" s="1214"/>
      <c r="U839" s="1214"/>
      <c r="V839" s="1214"/>
      <c r="W839" s="1214"/>
      <c r="X839" s="1214"/>
      <c r="Y839" s="1214"/>
      <c r="Z839" s="1214"/>
      <c r="AA839" s="1214"/>
      <c r="AB839" s="1214"/>
      <c r="AC839" s="1214"/>
      <c r="AD839" s="1214"/>
      <c r="AE839" s="1214"/>
      <c r="AF839" s="1214"/>
      <c r="AG839" s="1214"/>
    </row>
    <row r="840" spans="4:33" ht="14.25" customHeight="1" x14ac:dyDescent="0.2">
      <c r="D840" s="1145"/>
      <c r="E840" s="1145"/>
      <c r="F840" s="1145"/>
      <c r="G840" s="1145"/>
      <c r="H840" s="1145"/>
      <c r="I840" s="1145"/>
      <c r="J840" s="1145"/>
      <c r="K840" s="1145"/>
      <c r="L840" s="1145"/>
      <c r="M840" s="1145"/>
      <c r="N840" s="1145"/>
      <c r="O840" s="1145"/>
      <c r="P840" s="1145"/>
      <c r="Q840" s="1145"/>
      <c r="R840" s="1145"/>
      <c r="S840" s="1145"/>
      <c r="T840" s="1145"/>
      <c r="U840" s="1145"/>
      <c r="V840" s="1145"/>
      <c r="W840" s="1145"/>
      <c r="X840" s="1145"/>
      <c r="Y840" s="1145"/>
      <c r="Z840" s="1145"/>
      <c r="AA840" s="1145"/>
      <c r="AB840" s="1145"/>
      <c r="AC840" s="1145"/>
      <c r="AD840" s="1145"/>
      <c r="AE840" s="1145"/>
      <c r="AF840" s="1145"/>
      <c r="AG840" s="1145"/>
    </row>
    <row r="841" spans="4:33" ht="14.25" customHeight="1" x14ac:dyDescent="0.2">
      <c r="D841" s="536" t="s">
        <v>1967</v>
      </c>
    </row>
    <row r="843" spans="4:33" ht="27" customHeight="1" x14ac:dyDescent="0.2">
      <c r="D843" s="1231" t="s">
        <v>1697</v>
      </c>
      <c r="E843" s="1231"/>
      <c r="F843" s="1231"/>
      <c r="G843" s="1231"/>
      <c r="H843" s="1231"/>
      <c r="I843" s="1231"/>
      <c r="J843" s="1231"/>
      <c r="K843" s="1231"/>
      <c r="L843" s="1231"/>
      <c r="M843" s="1231"/>
      <c r="N843" s="1231"/>
      <c r="O843" s="1231"/>
      <c r="P843" s="1231"/>
      <c r="Q843" s="1231"/>
      <c r="R843" s="1231"/>
      <c r="S843" s="1231"/>
      <c r="T843" s="1231"/>
      <c r="U843" s="1231"/>
      <c r="V843" s="1231"/>
      <c r="W843" s="1231"/>
      <c r="X843" s="1231"/>
      <c r="Y843" s="1231"/>
      <c r="Z843" s="1231"/>
      <c r="AA843" s="1231"/>
      <c r="AB843" s="1231"/>
      <c r="AC843" s="1231"/>
      <c r="AD843" s="1231"/>
      <c r="AE843" s="1231"/>
      <c r="AF843" s="1231"/>
      <c r="AG843" s="1231"/>
    </row>
    <row r="844" spans="4:33" ht="14.25" customHeight="1" x14ac:dyDescent="0.2">
      <c r="D844" s="1437" t="s">
        <v>1994</v>
      </c>
      <c r="E844" s="1214"/>
      <c r="F844" s="1214"/>
      <c r="G844" s="1214"/>
      <c r="H844" s="1214"/>
      <c r="I844" s="1214"/>
      <c r="J844" s="1214"/>
      <c r="K844" s="1214"/>
      <c r="L844" s="1214"/>
      <c r="M844" s="1214"/>
      <c r="N844" s="1214"/>
      <c r="O844" s="1214"/>
      <c r="P844" s="1214"/>
      <c r="Q844" s="1214"/>
      <c r="R844" s="1214"/>
      <c r="S844" s="1214"/>
      <c r="T844" s="1214"/>
      <c r="U844" s="1214"/>
      <c r="V844" s="1214"/>
      <c r="W844" s="1214"/>
      <c r="X844" s="1214"/>
      <c r="Y844" s="1214"/>
      <c r="Z844" s="1214"/>
      <c r="AA844" s="1214"/>
      <c r="AB844" s="1214"/>
      <c r="AC844" s="1214"/>
      <c r="AD844" s="1214"/>
      <c r="AE844" s="1214"/>
      <c r="AF844" s="1214"/>
      <c r="AG844" s="1214"/>
    </row>
    <row r="858" spans="4:41" ht="14.25" customHeight="1" x14ac:dyDescent="0.2">
      <c r="D858" s="1166" t="s">
        <v>1968</v>
      </c>
      <c r="E858" s="1166"/>
      <c r="F858" s="1166"/>
      <c r="G858" s="1166"/>
      <c r="H858" s="1166"/>
      <c r="I858" s="1166"/>
      <c r="J858" s="1166"/>
      <c r="K858" s="1166"/>
      <c r="L858" s="1166"/>
      <c r="M858" s="1166"/>
      <c r="N858" s="1166"/>
      <c r="O858" s="1166"/>
      <c r="P858" s="1166"/>
      <c r="Q858" s="1166"/>
      <c r="R858" s="1166"/>
      <c r="S858" s="1166"/>
      <c r="T858" s="1166"/>
      <c r="U858" s="1166"/>
      <c r="V858" s="1166"/>
      <c r="W858" s="1166"/>
      <c r="X858" s="1166"/>
      <c r="Y858" s="1166"/>
      <c r="Z858" s="1166"/>
      <c r="AA858" s="1166"/>
      <c r="AB858" s="1166"/>
      <c r="AC858" s="1166"/>
      <c r="AD858" s="1166"/>
      <c r="AE858" s="1166"/>
      <c r="AF858" s="1166"/>
      <c r="AG858" s="1166"/>
    </row>
    <row r="859" spans="4:41" ht="14.25" customHeight="1" thickBot="1" x14ac:dyDescent="0.25"/>
    <row r="860" spans="4:41" ht="14.25" customHeight="1" thickBot="1" x14ac:dyDescent="0.25">
      <c r="D860" s="1168" t="s">
        <v>429</v>
      </c>
      <c r="E860" s="1168"/>
      <c r="F860" s="1168"/>
      <c r="G860" s="1168"/>
      <c r="H860" s="1168"/>
      <c r="I860" s="1168"/>
      <c r="J860" s="1168"/>
      <c r="K860" s="1168"/>
      <c r="L860" s="1168"/>
      <c r="M860" s="1168"/>
      <c r="N860" s="1168" t="s">
        <v>2</v>
      </c>
      <c r="O860" s="1168"/>
      <c r="P860" s="1168"/>
      <c r="Q860" s="1168"/>
      <c r="R860" s="1168"/>
      <c r="S860" s="1168"/>
      <c r="T860" s="1168"/>
      <c r="U860" s="1168"/>
      <c r="V860" s="1168"/>
      <c r="W860" s="1168"/>
      <c r="X860" s="1168"/>
      <c r="Y860" s="1168"/>
      <c r="Z860" s="1168"/>
      <c r="AA860" s="1168"/>
      <c r="AB860" s="1168"/>
      <c r="AC860" s="1168"/>
      <c r="AD860" s="1168"/>
      <c r="AE860" s="1168"/>
      <c r="AF860" s="1168"/>
      <c r="AG860" s="1168"/>
    </row>
    <row r="861" spans="4:41" ht="35.25" customHeight="1" thickTop="1" thickBot="1" x14ac:dyDescent="0.25">
      <c r="D861" s="1168"/>
      <c r="E861" s="1168"/>
      <c r="F861" s="1168"/>
      <c r="G861" s="1168"/>
      <c r="H861" s="1168"/>
      <c r="I861" s="1168"/>
      <c r="J861" s="1168"/>
      <c r="K861" s="1168"/>
      <c r="L861" s="1168"/>
      <c r="M861" s="1168"/>
      <c r="N861" s="1212" t="s">
        <v>1703</v>
      </c>
      <c r="O861" s="1212"/>
      <c r="P861" s="1212"/>
      <c r="Q861" s="1212"/>
      <c r="R861" s="1212" t="s">
        <v>27</v>
      </c>
      <c r="S861" s="1212"/>
      <c r="T861" s="1212"/>
      <c r="U861" s="1212"/>
      <c r="V861" s="1212" t="s">
        <v>28</v>
      </c>
      <c r="W861" s="1212"/>
      <c r="X861" s="1212"/>
      <c r="Y861" s="1212"/>
      <c r="Z861" s="1212" t="s">
        <v>29</v>
      </c>
      <c r="AA861" s="1212"/>
      <c r="AB861" s="1212"/>
      <c r="AC861" s="1212"/>
      <c r="AD861" s="1212" t="s">
        <v>392</v>
      </c>
      <c r="AE861" s="1212"/>
      <c r="AF861" s="1212"/>
      <c r="AG861" s="1212"/>
      <c r="AL861" s="545" t="s">
        <v>436</v>
      </c>
      <c r="AM861" s="545" t="s">
        <v>392</v>
      </c>
      <c r="AO861" s="545" t="s">
        <v>392</v>
      </c>
    </row>
    <row r="862" spans="4:41" ht="14.25" customHeight="1" x14ac:dyDescent="0.2">
      <c r="D862" s="1167" t="s">
        <v>393</v>
      </c>
      <c r="E862" s="1167"/>
      <c r="F862" s="1167"/>
      <c r="G862" s="1167"/>
      <c r="H862" s="1167"/>
      <c r="I862" s="1167"/>
      <c r="J862" s="1167"/>
      <c r="K862" s="1167"/>
      <c r="L862" s="1167"/>
      <c r="M862" s="1167"/>
      <c r="N862" s="1331">
        <v>6639</v>
      </c>
      <c r="O862" s="1331"/>
      <c r="P862" s="1331"/>
      <c r="Q862" s="1331"/>
      <c r="R862" s="1331">
        <v>0</v>
      </c>
      <c r="S862" s="1331"/>
      <c r="T862" s="1331"/>
      <c r="U862" s="1331"/>
      <c r="V862" s="1331">
        <v>0</v>
      </c>
      <c r="W862" s="1331"/>
      <c r="X862" s="1331"/>
      <c r="Y862" s="1331"/>
      <c r="Z862" s="1331">
        <v>0</v>
      </c>
      <c r="AA862" s="1331"/>
      <c r="AB862" s="1331"/>
      <c r="AC862" s="1331"/>
      <c r="AD862" s="1332">
        <v>6639</v>
      </c>
      <c r="AE862" s="1332"/>
      <c r="AF862" s="1332"/>
      <c r="AG862" s="1332"/>
      <c r="AL862" s="591">
        <v>0</v>
      </c>
      <c r="AM862" s="595">
        <v>0</v>
      </c>
      <c r="AO862" s="593">
        <v>6639</v>
      </c>
    </row>
    <row r="863" spans="4:41" ht="14.25" customHeight="1" x14ac:dyDescent="0.2">
      <c r="D863" s="1147" t="s">
        <v>394</v>
      </c>
      <c r="E863" s="1147"/>
      <c r="F863" s="1147"/>
      <c r="G863" s="1147"/>
      <c r="H863" s="1147"/>
      <c r="I863" s="1147"/>
      <c r="J863" s="1147"/>
      <c r="K863" s="1147"/>
      <c r="L863" s="1147"/>
      <c r="M863" s="1147"/>
      <c r="N863" s="1148">
        <v>0</v>
      </c>
      <c r="O863" s="1148"/>
      <c r="P863" s="1148"/>
      <c r="Q863" s="1148"/>
      <c r="R863" s="1148">
        <v>0</v>
      </c>
      <c r="S863" s="1148"/>
      <c r="T863" s="1148"/>
      <c r="U863" s="1148"/>
      <c r="V863" s="1148">
        <v>0</v>
      </c>
      <c r="W863" s="1148"/>
      <c r="X863" s="1148"/>
      <c r="Y863" s="1148"/>
      <c r="Z863" s="1148">
        <v>0</v>
      </c>
      <c r="AA863" s="1148"/>
      <c r="AB863" s="1148"/>
      <c r="AC863" s="1148"/>
      <c r="AD863" s="1149">
        <v>0</v>
      </c>
      <c r="AE863" s="1149"/>
      <c r="AF863" s="1149"/>
      <c r="AG863" s="1149"/>
      <c r="AL863" s="312">
        <v>0</v>
      </c>
      <c r="AM863" s="310">
        <v>0</v>
      </c>
      <c r="AO863" s="313">
        <v>0</v>
      </c>
    </row>
    <row r="864" spans="4:41" ht="14.25" customHeight="1" x14ac:dyDescent="0.2">
      <c r="D864" s="1147" t="s">
        <v>430</v>
      </c>
      <c r="E864" s="1147"/>
      <c r="F864" s="1147"/>
      <c r="G864" s="1147"/>
      <c r="H864" s="1147"/>
      <c r="I864" s="1147"/>
      <c r="J864" s="1147"/>
      <c r="K864" s="1147"/>
      <c r="L864" s="1147"/>
      <c r="M864" s="1147"/>
      <c r="N864" s="1148">
        <v>0</v>
      </c>
      <c r="O864" s="1148"/>
      <c r="P864" s="1148"/>
      <c r="Q864" s="1148"/>
      <c r="R864" s="1148">
        <v>0</v>
      </c>
      <c r="S864" s="1148"/>
      <c r="T864" s="1148"/>
      <c r="U864" s="1148"/>
      <c r="V864" s="1148">
        <v>0</v>
      </c>
      <c r="W864" s="1148"/>
      <c r="X864" s="1148"/>
      <c r="Y864" s="1148"/>
      <c r="Z864" s="1148">
        <v>0</v>
      </c>
      <c r="AA864" s="1148"/>
      <c r="AB864" s="1148"/>
      <c r="AC864" s="1148"/>
      <c r="AD864" s="1149">
        <v>0</v>
      </c>
      <c r="AE864" s="1149"/>
      <c r="AF864" s="1149"/>
      <c r="AG864" s="1149"/>
      <c r="AL864" s="312">
        <v>0</v>
      </c>
      <c r="AM864" s="310">
        <v>0</v>
      </c>
      <c r="AO864" s="313">
        <v>0</v>
      </c>
    </row>
    <row r="865" spans="4:41" ht="14.25" customHeight="1" x14ac:dyDescent="0.2">
      <c r="D865" s="1147" t="s">
        <v>431</v>
      </c>
      <c r="E865" s="1147"/>
      <c r="F865" s="1147"/>
      <c r="G865" s="1147"/>
      <c r="H865" s="1147"/>
      <c r="I865" s="1147"/>
      <c r="J865" s="1147"/>
      <c r="K865" s="1147"/>
      <c r="L865" s="1147"/>
      <c r="M865" s="1147"/>
      <c r="N865" s="1148">
        <v>0</v>
      </c>
      <c r="O865" s="1148"/>
      <c r="P865" s="1148"/>
      <c r="Q865" s="1148"/>
      <c r="R865" s="1148">
        <v>0</v>
      </c>
      <c r="S865" s="1148"/>
      <c r="T865" s="1148"/>
      <c r="U865" s="1148"/>
      <c r="V865" s="1148">
        <v>0</v>
      </c>
      <c r="W865" s="1148"/>
      <c r="X865" s="1148"/>
      <c r="Y865" s="1148"/>
      <c r="Z865" s="1148">
        <v>0</v>
      </c>
      <c r="AA865" s="1148"/>
      <c r="AB865" s="1148"/>
      <c r="AC865" s="1148"/>
      <c r="AD865" s="1149">
        <v>0</v>
      </c>
      <c r="AE865" s="1149"/>
      <c r="AF865" s="1149"/>
      <c r="AG865" s="1149"/>
      <c r="AL865" s="312">
        <v>0</v>
      </c>
      <c r="AM865" s="310">
        <v>0</v>
      </c>
      <c r="AO865" s="313">
        <v>0</v>
      </c>
    </row>
    <row r="866" spans="4:41" ht="14.25" customHeight="1" x14ac:dyDescent="0.2">
      <c r="D866" s="1147" t="s">
        <v>395</v>
      </c>
      <c r="E866" s="1147"/>
      <c r="F866" s="1147"/>
      <c r="G866" s="1147"/>
      <c r="H866" s="1147"/>
      <c r="I866" s="1147"/>
      <c r="J866" s="1147"/>
      <c r="K866" s="1147"/>
      <c r="L866" s="1147"/>
      <c r="M866" s="1147"/>
      <c r="N866" s="1148">
        <v>0</v>
      </c>
      <c r="O866" s="1148"/>
      <c r="P866" s="1148"/>
      <c r="Q866" s="1148"/>
      <c r="R866" s="1148">
        <v>50000</v>
      </c>
      <c r="S866" s="1148"/>
      <c r="T866" s="1148"/>
      <c r="U866" s="1148"/>
      <c r="V866" s="1148">
        <v>0</v>
      </c>
      <c r="W866" s="1148"/>
      <c r="X866" s="1148"/>
      <c r="Y866" s="1148"/>
      <c r="Z866" s="1148">
        <v>0</v>
      </c>
      <c r="AA866" s="1148"/>
      <c r="AB866" s="1148"/>
      <c r="AC866" s="1148"/>
      <c r="AD866" s="1149">
        <v>50000</v>
      </c>
      <c r="AE866" s="1149"/>
      <c r="AF866" s="1149"/>
      <c r="AG866" s="1149"/>
      <c r="AL866" s="312">
        <v>0</v>
      </c>
      <c r="AM866" s="310">
        <v>0</v>
      </c>
      <c r="AO866" s="313">
        <v>50000</v>
      </c>
    </row>
    <row r="867" spans="4:41" ht="14.25" customHeight="1" x14ac:dyDescent="0.2">
      <c r="D867" s="1147" t="s">
        <v>396</v>
      </c>
      <c r="E867" s="1147"/>
      <c r="F867" s="1147"/>
      <c r="G867" s="1147"/>
      <c r="H867" s="1147"/>
      <c r="I867" s="1147"/>
      <c r="J867" s="1147"/>
      <c r="K867" s="1147"/>
      <c r="L867" s="1147"/>
      <c r="M867" s="1147"/>
      <c r="N867" s="1148">
        <v>0</v>
      </c>
      <c r="O867" s="1148"/>
      <c r="P867" s="1148"/>
      <c r="Q867" s="1148"/>
      <c r="R867" s="1148">
        <v>0</v>
      </c>
      <c r="S867" s="1148"/>
      <c r="T867" s="1148"/>
      <c r="U867" s="1148"/>
      <c r="V867" s="1148">
        <v>0</v>
      </c>
      <c r="W867" s="1148"/>
      <c r="X867" s="1148"/>
      <c r="Y867" s="1148"/>
      <c r="Z867" s="1148">
        <v>0</v>
      </c>
      <c r="AA867" s="1148"/>
      <c r="AB867" s="1148"/>
      <c r="AC867" s="1148"/>
      <c r="AD867" s="1149">
        <v>0</v>
      </c>
      <c r="AE867" s="1149"/>
      <c r="AF867" s="1149"/>
      <c r="AG867" s="1149"/>
      <c r="AL867" s="312">
        <v>0</v>
      </c>
      <c r="AM867" s="310">
        <v>0</v>
      </c>
      <c r="AO867" s="313">
        <v>0</v>
      </c>
    </row>
    <row r="868" spans="4:41" ht="22.5" customHeight="1" x14ac:dyDescent="0.2">
      <c r="D868" s="1147" t="s">
        <v>397</v>
      </c>
      <c r="E868" s="1147"/>
      <c r="F868" s="1147"/>
      <c r="G868" s="1147"/>
      <c r="H868" s="1147"/>
      <c r="I868" s="1147"/>
      <c r="J868" s="1147"/>
      <c r="K868" s="1147"/>
      <c r="L868" s="1147"/>
      <c r="M868" s="1147"/>
      <c r="N868" s="1148">
        <v>0</v>
      </c>
      <c r="O868" s="1148"/>
      <c r="P868" s="1148"/>
      <c r="Q868" s="1148"/>
      <c r="R868" s="1148">
        <v>0</v>
      </c>
      <c r="S868" s="1148"/>
      <c r="T868" s="1148"/>
      <c r="U868" s="1148"/>
      <c r="V868" s="1148">
        <v>0</v>
      </c>
      <c r="W868" s="1148"/>
      <c r="X868" s="1148"/>
      <c r="Y868" s="1148"/>
      <c r="Z868" s="1148">
        <v>0</v>
      </c>
      <c r="AA868" s="1148"/>
      <c r="AB868" s="1148"/>
      <c r="AC868" s="1148"/>
      <c r="AD868" s="1149">
        <v>0</v>
      </c>
      <c r="AE868" s="1149"/>
      <c r="AF868" s="1149"/>
      <c r="AG868" s="1149"/>
      <c r="AL868" s="312">
        <v>0</v>
      </c>
      <c r="AM868" s="310">
        <v>0</v>
      </c>
      <c r="AO868" s="313">
        <v>0</v>
      </c>
    </row>
    <row r="869" spans="4:41" ht="22.5" customHeight="1" x14ac:dyDescent="0.2">
      <c r="D869" s="1146" t="s">
        <v>1704</v>
      </c>
      <c r="E869" s="1147"/>
      <c r="F869" s="1147"/>
      <c r="G869" s="1147"/>
      <c r="H869" s="1147"/>
      <c r="I869" s="1147"/>
      <c r="J869" s="1147"/>
      <c r="K869" s="1147"/>
      <c r="L869" s="1147"/>
      <c r="M869" s="1147"/>
      <c r="N869" s="1148">
        <v>0</v>
      </c>
      <c r="O869" s="1148"/>
      <c r="P869" s="1148"/>
      <c r="Q869" s="1148"/>
      <c r="R869" s="1148">
        <v>0</v>
      </c>
      <c r="S869" s="1148"/>
      <c r="T869" s="1148"/>
      <c r="U869" s="1148"/>
      <c r="V869" s="1148">
        <v>0</v>
      </c>
      <c r="W869" s="1148"/>
      <c r="X869" s="1148"/>
      <c r="Y869" s="1148"/>
      <c r="Z869" s="1148">
        <v>0</v>
      </c>
      <c r="AA869" s="1148"/>
      <c r="AB869" s="1148"/>
      <c r="AC869" s="1148"/>
      <c r="AD869" s="1149">
        <v>0</v>
      </c>
      <c r="AE869" s="1149"/>
      <c r="AF869" s="1149"/>
      <c r="AG869" s="1149"/>
      <c r="AL869" s="312">
        <v>0</v>
      </c>
      <c r="AM869" s="310">
        <v>0</v>
      </c>
      <c r="AO869" s="313"/>
    </row>
    <row r="870" spans="4:41" ht="14.25" customHeight="1" x14ac:dyDescent="0.2">
      <c r="D870" s="1147" t="s">
        <v>398</v>
      </c>
      <c r="E870" s="1147"/>
      <c r="F870" s="1147"/>
      <c r="G870" s="1147"/>
      <c r="H870" s="1147"/>
      <c r="I870" s="1147"/>
      <c r="J870" s="1147"/>
      <c r="K870" s="1147"/>
      <c r="L870" s="1147"/>
      <c r="M870" s="1147"/>
      <c r="N870" s="1148">
        <v>0</v>
      </c>
      <c r="O870" s="1148"/>
      <c r="P870" s="1148"/>
      <c r="Q870" s="1148"/>
      <c r="R870" s="1148">
        <v>0</v>
      </c>
      <c r="S870" s="1148"/>
      <c r="T870" s="1148"/>
      <c r="U870" s="1148"/>
      <c r="V870" s="1148">
        <v>0</v>
      </c>
      <c r="W870" s="1148"/>
      <c r="X870" s="1148"/>
      <c r="Y870" s="1148"/>
      <c r="Z870" s="1148">
        <v>0</v>
      </c>
      <c r="AA870" s="1148"/>
      <c r="AB870" s="1148"/>
      <c r="AC870" s="1148"/>
      <c r="AD870" s="1149">
        <v>0</v>
      </c>
      <c r="AE870" s="1149"/>
      <c r="AF870" s="1149"/>
      <c r="AG870" s="1149"/>
      <c r="AL870" s="312">
        <v>0</v>
      </c>
      <c r="AM870" s="310">
        <v>0</v>
      </c>
      <c r="AO870" s="313">
        <v>0</v>
      </c>
    </row>
    <row r="871" spans="4:41" ht="22.5" customHeight="1" x14ac:dyDescent="0.2">
      <c r="D871" s="1147" t="s">
        <v>432</v>
      </c>
      <c r="E871" s="1147"/>
      <c r="F871" s="1147"/>
      <c r="G871" s="1147"/>
      <c r="H871" s="1147"/>
      <c r="I871" s="1147"/>
      <c r="J871" s="1147"/>
      <c r="K871" s="1147"/>
      <c r="L871" s="1147"/>
      <c r="M871" s="1147"/>
      <c r="N871" s="1148">
        <v>0</v>
      </c>
      <c r="O871" s="1148"/>
      <c r="P871" s="1148"/>
      <c r="Q871" s="1148"/>
      <c r="R871" s="1148">
        <v>0</v>
      </c>
      <c r="S871" s="1148"/>
      <c r="T871" s="1148"/>
      <c r="U871" s="1148"/>
      <c r="V871" s="1148">
        <v>0</v>
      </c>
      <c r="W871" s="1148"/>
      <c r="X871" s="1148"/>
      <c r="Y871" s="1148"/>
      <c r="Z871" s="1148">
        <v>0</v>
      </c>
      <c r="AA871" s="1148"/>
      <c r="AB871" s="1148"/>
      <c r="AC871" s="1148"/>
      <c r="AD871" s="1149">
        <v>0</v>
      </c>
      <c r="AE871" s="1149"/>
      <c r="AF871" s="1149"/>
      <c r="AG871" s="1149"/>
      <c r="AL871" s="312">
        <v>0</v>
      </c>
      <c r="AM871" s="310">
        <v>0</v>
      </c>
      <c r="AO871" s="313">
        <v>0</v>
      </c>
    </row>
    <row r="872" spans="4:41" ht="14.25" customHeight="1" x14ac:dyDescent="0.2">
      <c r="D872" s="1147" t="s">
        <v>399</v>
      </c>
      <c r="E872" s="1147"/>
      <c r="F872" s="1147"/>
      <c r="G872" s="1147"/>
      <c r="H872" s="1147"/>
      <c r="I872" s="1147"/>
      <c r="J872" s="1147"/>
      <c r="K872" s="1147"/>
      <c r="L872" s="1147"/>
      <c r="M872" s="1147"/>
      <c r="N872" s="1148">
        <v>664</v>
      </c>
      <c r="O872" s="1148"/>
      <c r="P872" s="1148"/>
      <c r="Q872" s="1148"/>
      <c r="R872" s="1148">
        <v>0</v>
      </c>
      <c r="S872" s="1148"/>
      <c r="T872" s="1148"/>
      <c r="U872" s="1148"/>
      <c r="V872" s="1148">
        <v>0</v>
      </c>
      <c r="W872" s="1148"/>
      <c r="X872" s="1148"/>
      <c r="Y872" s="1148"/>
      <c r="Z872" s="1148">
        <v>0</v>
      </c>
      <c r="AA872" s="1148"/>
      <c r="AB872" s="1148"/>
      <c r="AC872" s="1148"/>
      <c r="AD872" s="1149">
        <v>664</v>
      </c>
      <c r="AE872" s="1149"/>
      <c r="AF872" s="1149"/>
      <c r="AG872" s="1149"/>
      <c r="AL872" s="312">
        <v>0</v>
      </c>
      <c r="AM872" s="310">
        <v>0</v>
      </c>
      <c r="AO872" s="313">
        <v>664</v>
      </c>
    </row>
    <row r="873" spans="4:41" ht="14.25" customHeight="1" x14ac:dyDescent="0.2">
      <c r="D873" s="1147" t="s">
        <v>400</v>
      </c>
      <c r="E873" s="1147"/>
      <c r="F873" s="1147"/>
      <c r="G873" s="1147"/>
      <c r="H873" s="1147"/>
      <c r="I873" s="1147"/>
      <c r="J873" s="1147"/>
      <c r="K873" s="1147"/>
      <c r="L873" s="1147"/>
      <c r="M873" s="1147"/>
      <c r="N873" s="1148">
        <v>0</v>
      </c>
      <c r="O873" s="1148"/>
      <c r="P873" s="1148"/>
      <c r="Q873" s="1148"/>
      <c r="R873" s="1148">
        <v>0</v>
      </c>
      <c r="S873" s="1148"/>
      <c r="T873" s="1148"/>
      <c r="U873" s="1148"/>
      <c r="V873" s="1148">
        <v>0</v>
      </c>
      <c r="W873" s="1148"/>
      <c r="X873" s="1148"/>
      <c r="Y873" s="1148"/>
      <c r="Z873" s="1148">
        <v>0</v>
      </c>
      <c r="AA873" s="1148"/>
      <c r="AB873" s="1148"/>
      <c r="AC873" s="1148"/>
      <c r="AD873" s="1149">
        <v>0</v>
      </c>
      <c r="AE873" s="1149"/>
      <c r="AF873" s="1149"/>
      <c r="AG873" s="1149"/>
      <c r="AL873" s="312">
        <v>0</v>
      </c>
      <c r="AM873" s="310">
        <v>0</v>
      </c>
      <c r="AO873" s="313">
        <v>664</v>
      </c>
    </row>
    <row r="874" spans="4:41" ht="14.25" customHeight="1" x14ac:dyDescent="0.2">
      <c r="D874" s="1147" t="s">
        <v>401</v>
      </c>
      <c r="E874" s="1147"/>
      <c r="F874" s="1147"/>
      <c r="G874" s="1147"/>
      <c r="H874" s="1147"/>
      <c r="I874" s="1147"/>
      <c r="J874" s="1147"/>
      <c r="K874" s="1147"/>
      <c r="L874" s="1147"/>
      <c r="M874" s="1147"/>
      <c r="N874" s="1148">
        <v>0</v>
      </c>
      <c r="O874" s="1148"/>
      <c r="P874" s="1148"/>
      <c r="Q874" s="1148"/>
      <c r="R874" s="1148">
        <v>0</v>
      </c>
      <c r="S874" s="1148"/>
      <c r="T874" s="1148"/>
      <c r="U874" s="1148"/>
      <c r="V874" s="1148">
        <v>0</v>
      </c>
      <c r="W874" s="1148"/>
      <c r="X874" s="1148"/>
      <c r="Y874" s="1148"/>
      <c r="Z874" s="1148">
        <v>0</v>
      </c>
      <c r="AA874" s="1148"/>
      <c r="AB874" s="1148"/>
      <c r="AC874" s="1148"/>
      <c r="AD874" s="1149">
        <v>0</v>
      </c>
      <c r="AE874" s="1149"/>
      <c r="AF874" s="1149"/>
      <c r="AG874" s="1149"/>
      <c r="AL874" s="312">
        <v>0</v>
      </c>
      <c r="AM874" s="310">
        <v>0</v>
      </c>
      <c r="AO874" s="313">
        <v>0</v>
      </c>
    </row>
    <row r="875" spans="4:41" ht="14.25" customHeight="1" x14ac:dyDescent="0.2">
      <c r="D875" s="1147" t="s">
        <v>402</v>
      </c>
      <c r="E875" s="1147"/>
      <c r="F875" s="1147"/>
      <c r="G875" s="1147"/>
      <c r="H875" s="1147"/>
      <c r="I875" s="1147"/>
      <c r="J875" s="1147"/>
      <c r="K875" s="1147"/>
      <c r="L875" s="1147"/>
      <c r="M875" s="1147"/>
      <c r="N875" s="1148">
        <v>63165</v>
      </c>
      <c r="O875" s="1148"/>
      <c r="P875" s="1148"/>
      <c r="Q875" s="1148"/>
      <c r="R875" s="1148">
        <v>0</v>
      </c>
      <c r="S875" s="1148"/>
      <c r="T875" s="1148"/>
      <c r="U875" s="1148"/>
      <c r="V875" s="1148">
        <v>0</v>
      </c>
      <c r="W875" s="1148"/>
      <c r="X875" s="1148"/>
      <c r="Y875" s="1148"/>
      <c r="Z875" s="1148">
        <v>0</v>
      </c>
      <c r="AA875" s="1148"/>
      <c r="AB875" s="1148"/>
      <c r="AC875" s="1148"/>
      <c r="AD875" s="1149">
        <v>63165</v>
      </c>
      <c r="AE875" s="1149"/>
      <c r="AF875" s="1149"/>
      <c r="AG875" s="1149"/>
      <c r="AL875" s="312">
        <v>0</v>
      </c>
      <c r="AM875" s="310">
        <v>0</v>
      </c>
      <c r="AO875" s="313">
        <v>63165</v>
      </c>
    </row>
    <row r="876" spans="4:41" ht="14.25" customHeight="1" x14ac:dyDescent="0.2">
      <c r="D876" s="1147" t="s">
        <v>433</v>
      </c>
      <c r="E876" s="1147"/>
      <c r="F876" s="1147"/>
      <c r="G876" s="1147"/>
      <c r="H876" s="1147"/>
      <c r="I876" s="1147"/>
      <c r="J876" s="1147"/>
      <c r="K876" s="1147"/>
      <c r="L876" s="1147"/>
      <c r="M876" s="1147"/>
      <c r="N876" s="1148">
        <v>-118352</v>
      </c>
      <c r="O876" s="1148"/>
      <c r="P876" s="1148"/>
      <c r="Q876" s="1148"/>
      <c r="R876" s="1148">
        <v>0</v>
      </c>
      <c r="S876" s="1148"/>
      <c r="T876" s="1148"/>
      <c r="U876" s="1148"/>
      <c r="V876" s="1148">
        <v>0</v>
      </c>
      <c r="W876" s="1148"/>
      <c r="X876" s="1148"/>
      <c r="Y876" s="1148"/>
      <c r="Z876" s="1148">
        <v>-354</v>
      </c>
      <c r="AA876" s="1148"/>
      <c r="AB876" s="1148"/>
      <c r="AC876" s="1148"/>
      <c r="AD876" s="1149">
        <v>-118706</v>
      </c>
      <c r="AE876" s="1149"/>
      <c r="AF876" s="1149"/>
      <c r="AG876" s="1149"/>
      <c r="AL876" s="312">
        <v>0</v>
      </c>
      <c r="AM876" s="310">
        <v>0</v>
      </c>
      <c r="AO876" s="313">
        <v>-118706</v>
      </c>
    </row>
    <row r="877" spans="4:41" ht="25.5" customHeight="1" x14ac:dyDescent="0.2">
      <c r="D877" s="1147" t="s">
        <v>434</v>
      </c>
      <c r="E877" s="1147"/>
      <c r="F877" s="1147"/>
      <c r="G877" s="1147"/>
      <c r="H877" s="1147"/>
      <c r="I877" s="1147"/>
      <c r="J877" s="1147"/>
      <c r="K877" s="1147"/>
      <c r="L877" s="1147"/>
      <c r="M877" s="1147"/>
      <c r="N877" s="1152">
        <v>-354</v>
      </c>
      <c r="O877" s="1152"/>
      <c r="P877" s="1152"/>
      <c r="Q877" s="1152"/>
      <c r="R877" s="1152">
        <v>4675</v>
      </c>
      <c r="S877" s="1152"/>
      <c r="T877" s="1152"/>
      <c r="U877" s="1152"/>
      <c r="V877" s="1152">
        <v>0</v>
      </c>
      <c r="W877" s="1152"/>
      <c r="X877" s="1152"/>
      <c r="Y877" s="1152"/>
      <c r="Z877" s="1152">
        <v>354</v>
      </c>
      <c r="AA877" s="1152"/>
      <c r="AB877" s="1152"/>
      <c r="AC877" s="1152"/>
      <c r="AD877" s="1149">
        <v>4675</v>
      </c>
      <c r="AE877" s="1149"/>
      <c r="AF877" s="1149"/>
      <c r="AG877" s="1149"/>
      <c r="AL877" s="312">
        <v>0</v>
      </c>
      <c r="AM877" s="310">
        <v>0</v>
      </c>
      <c r="AO877" s="313">
        <v>4675</v>
      </c>
    </row>
    <row r="878" spans="4:41" ht="14.25" customHeight="1" x14ac:dyDescent="0.2">
      <c r="D878" s="1147" t="s">
        <v>403</v>
      </c>
      <c r="E878" s="1147"/>
      <c r="F878" s="1147"/>
      <c r="G878" s="1147"/>
      <c r="H878" s="1147"/>
      <c r="I878" s="1147"/>
      <c r="J878" s="1147"/>
      <c r="K878" s="1147"/>
      <c r="L878" s="1147"/>
      <c r="M878" s="1147"/>
      <c r="N878" s="1148">
        <v>0</v>
      </c>
      <c r="O878" s="1148"/>
      <c r="P878" s="1148"/>
      <c r="Q878" s="1148"/>
      <c r="R878" s="1148">
        <v>0</v>
      </c>
      <c r="S878" s="1148"/>
      <c r="T878" s="1148"/>
      <c r="U878" s="1148"/>
      <c r="V878" s="1148">
        <v>0</v>
      </c>
      <c r="W878" s="1148"/>
      <c r="X878" s="1148"/>
      <c r="Y878" s="1148"/>
      <c r="Z878" s="1148">
        <v>0</v>
      </c>
      <c r="AA878" s="1148"/>
      <c r="AB878" s="1148"/>
      <c r="AC878" s="1148"/>
      <c r="AD878" s="1149">
        <v>0</v>
      </c>
      <c r="AE878" s="1149"/>
      <c r="AF878" s="1149"/>
      <c r="AG878" s="1149"/>
      <c r="AL878" s="312">
        <v>0</v>
      </c>
      <c r="AM878" s="310">
        <v>0</v>
      </c>
      <c r="AO878" s="314"/>
    </row>
    <row r="879" spans="4:41" ht="14.25" customHeight="1" x14ac:dyDescent="0.2">
      <c r="D879" s="1147" t="s">
        <v>404</v>
      </c>
      <c r="E879" s="1147"/>
      <c r="F879" s="1147"/>
      <c r="G879" s="1147"/>
      <c r="H879" s="1147"/>
      <c r="I879" s="1147"/>
      <c r="J879" s="1147"/>
      <c r="K879" s="1147"/>
      <c r="L879" s="1147"/>
      <c r="M879" s="1147"/>
      <c r="N879" s="1148">
        <v>0</v>
      </c>
      <c r="O879" s="1148"/>
      <c r="P879" s="1148"/>
      <c r="Q879" s="1148"/>
      <c r="R879" s="1148">
        <v>0</v>
      </c>
      <c r="S879" s="1148"/>
      <c r="T879" s="1148"/>
      <c r="U879" s="1148"/>
      <c r="V879" s="1148">
        <v>0</v>
      </c>
      <c r="W879" s="1148"/>
      <c r="X879" s="1148"/>
      <c r="Y879" s="1148"/>
      <c r="Z879" s="1148">
        <v>0</v>
      </c>
      <c r="AA879" s="1148"/>
      <c r="AB879" s="1148"/>
      <c r="AC879" s="1148"/>
      <c r="AD879" s="1149">
        <v>0</v>
      </c>
      <c r="AE879" s="1149"/>
      <c r="AF879" s="1149"/>
      <c r="AG879" s="1149"/>
      <c r="AL879" s="312">
        <v>0</v>
      </c>
      <c r="AM879" s="310">
        <v>0</v>
      </c>
      <c r="AO879" s="314"/>
    </row>
    <row r="880" spans="4:41" ht="25.5" customHeight="1" thickBot="1" x14ac:dyDescent="0.25">
      <c r="D880" s="1329" t="s">
        <v>435</v>
      </c>
      <c r="E880" s="1329"/>
      <c r="F880" s="1329"/>
      <c r="G880" s="1329"/>
      <c r="H880" s="1329"/>
      <c r="I880" s="1329"/>
      <c r="J880" s="1329"/>
      <c r="K880" s="1329"/>
      <c r="L880" s="1329"/>
      <c r="M880" s="1329"/>
      <c r="N880" s="1281">
        <v>0</v>
      </c>
      <c r="O880" s="1281"/>
      <c r="P880" s="1281"/>
      <c r="Q880" s="1281"/>
      <c r="R880" s="1281">
        <v>0</v>
      </c>
      <c r="S880" s="1281"/>
      <c r="T880" s="1281"/>
      <c r="U880" s="1281"/>
      <c r="V880" s="1281">
        <v>0</v>
      </c>
      <c r="W880" s="1281"/>
      <c r="X880" s="1281"/>
      <c r="Y880" s="1281"/>
      <c r="Z880" s="1281">
        <v>0</v>
      </c>
      <c r="AA880" s="1281"/>
      <c r="AB880" s="1281"/>
      <c r="AC880" s="1281"/>
      <c r="AD880" s="1330">
        <v>0</v>
      </c>
      <c r="AE880" s="1330"/>
      <c r="AF880" s="1330"/>
      <c r="AG880" s="1330"/>
      <c r="AL880" s="592">
        <v>0</v>
      </c>
      <c r="AM880" s="596">
        <v>0</v>
      </c>
      <c r="AO880" s="594"/>
    </row>
    <row r="882" spans="4:41" ht="14.25" customHeight="1" thickBot="1" x14ac:dyDescent="0.25"/>
    <row r="883" spans="4:41" ht="14.25" customHeight="1" thickBot="1" x14ac:dyDescent="0.25">
      <c r="D883" s="1168" t="s">
        <v>429</v>
      </c>
      <c r="E883" s="1168"/>
      <c r="F883" s="1168"/>
      <c r="G883" s="1168"/>
      <c r="H883" s="1168"/>
      <c r="I883" s="1168"/>
      <c r="J883" s="1168"/>
      <c r="K883" s="1168"/>
      <c r="L883" s="1168"/>
      <c r="M883" s="1168"/>
      <c r="N883" s="1168" t="s">
        <v>3</v>
      </c>
      <c r="O883" s="1168"/>
      <c r="P883" s="1168"/>
      <c r="Q883" s="1168"/>
      <c r="R883" s="1168"/>
      <c r="S883" s="1168"/>
      <c r="T883" s="1168"/>
      <c r="U883" s="1168"/>
      <c r="V883" s="1168"/>
      <c r="W883" s="1168"/>
      <c r="X883" s="1168"/>
      <c r="Y883" s="1168"/>
      <c r="Z883" s="1168"/>
      <c r="AA883" s="1168"/>
      <c r="AB883" s="1168"/>
      <c r="AC883" s="1168"/>
      <c r="AD883" s="1168"/>
      <c r="AE883" s="1168"/>
      <c r="AF883" s="1168"/>
      <c r="AG883" s="1168"/>
    </row>
    <row r="884" spans="4:41" ht="22.5" customHeight="1" thickTop="1" thickBot="1" x14ac:dyDescent="0.25">
      <c r="D884" s="1168"/>
      <c r="E884" s="1168"/>
      <c r="F884" s="1168"/>
      <c r="G884" s="1168"/>
      <c r="H884" s="1168"/>
      <c r="I884" s="1168"/>
      <c r="J884" s="1168"/>
      <c r="K884" s="1168"/>
      <c r="L884" s="1168"/>
      <c r="M884" s="1168"/>
      <c r="N884" s="1212" t="s">
        <v>1703</v>
      </c>
      <c r="O884" s="1212"/>
      <c r="P884" s="1212"/>
      <c r="Q884" s="1212"/>
      <c r="R884" s="1212" t="s">
        <v>27</v>
      </c>
      <c r="S884" s="1212"/>
      <c r="T884" s="1212"/>
      <c r="U884" s="1212"/>
      <c r="V884" s="1212" t="s">
        <v>28</v>
      </c>
      <c r="W884" s="1212"/>
      <c r="X884" s="1212"/>
      <c r="Y884" s="1212"/>
      <c r="Z884" s="1212" t="s">
        <v>29</v>
      </c>
      <c r="AA884" s="1212"/>
      <c r="AB884" s="1212"/>
      <c r="AC884" s="1212"/>
      <c r="AD884" s="1212" t="s">
        <v>392</v>
      </c>
      <c r="AE884" s="1212"/>
      <c r="AF884" s="1212"/>
      <c r="AG884" s="1212"/>
      <c r="AM884" s="545" t="s">
        <v>392</v>
      </c>
      <c r="AO884" s="545" t="s">
        <v>392</v>
      </c>
    </row>
    <row r="885" spans="4:41" ht="14.25" customHeight="1" x14ac:dyDescent="0.2">
      <c r="D885" s="1167" t="s">
        <v>393</v>
      </c>
      <c r="E885" s="1167"/>
      <c r="F885" s="1167"/>
      <c r="G885" s="1167"/>
      <c r="H885" s="1167"/>
      <c r="I885" s="1167"/>
      <c r="J885" s="1167"/>
      <c r="K885" s="1167"/>
      <c r="L885" s="1167"/>
      <c r="M885" s="1167"/>
      <c r="N885" s="1331">
        <v>6639</v>
      </c>
      <c r="O885" s="1331"/>
      <c r="P885" s="1331"/>
      <c r="Q885" s="1331"/>
      <c r="R885" s="1331">
        <v>0</v>
      </c>
      <c r="S885" s="1331"/>
      <c r="T885" s="1331"/>
      <c r="U885" s="1331"/>
      <c r="V885" s="1331">
        <v>0</v>
      </c>
      <c r="W885" s="1331"/>
      <c r="X885" s="1331"/>
      <c r="Y885" s="1331"/>
      <c r="Z885" s="1331">
        <v>0</v>
      </c>
      <c r="AA885" s="1331"/>
      <c r="AB885" s="1331"/>
      <c r="AC885" s="1331"/>
      <c r="AD885" s="1332">
        <v>6639</v>
      </c>
      <c r="AE885" s="1332"/>
      <c r="AF885" s="1332"/>
      <c r="AG885" s="1332"/>
      <c r="AM885" s="591">
        <v>0</v>
      </c>
      <c r="AO885" s="593">
        <v>6639</v>
      </c>
    </row>
    <row r="886" spans="4:41" ht="14.25" customHeight="1" x14ac:dyDescent="0.2">
      <c r="D886" s="1147" t="s">
        <v>394</v>
      </c>
      <c r="E886" s="1147"/>
      <c r="F886" s="1147"/>
      <c r="G886" s="1147"/>
      <c r="H886" s="1147"/>
      <c r="I886" s="1147"/>
      <c r="J886" s="1147"/>
      <c r="K886" s="1147"/>
      <c r="L886" s="1147"/>
      <c r="M886" s="1147"/>
      <c r="N886" s="1148">
        <v>0</v>
      </c>
      <c r="O886" s="1148"/>
      <c r="P886" s="1148"/>
      <c r="Q886" s="1148"/>
      <c r="R886" s="1148">
        <v>0</v>
      </c>
      <c r="S886" s="1148"/>
      <c r="T886" s="1148"/>
      <c r="U886" s="1148"/>
      <c r="V886" s="1148">
        <v>0</v>
      </c>
      <c r="W886" s="1148"/>
      <c r="X886" s="1148"/>
      <c r="Y886" s="1148"/>
      <c r="Z886" s="1148">
        <v>0</v>
      </c>
      <c r="AA886" s="1148"/>
      <c r="AB886" s="1148"/>
      <c r="AC886" s="1148"/>
      <c r="AD886" s="1149">
        <v>0</v>
      </c>
      <c r="AE886" s="1149"/>
      <c r="AF886" s="1149"/>
      <c r="AG886" s="1149"/>
      <c r="AM886" s="312">
        <v>0</v>
      </c>
      <c r="AO886" s="313">
        <v>0</v>
      </c>
    </row>
    <row r="887" spans="4:41" ht="14.25" customHeight="1" x14ac:dyDescent="0.2">
      <c r="D887" s="1147" t="s">
        <v>430</v>
      </c>
      <c r="E887" s="1147"/>
      <c r="F887" s="1147"/>
      <c r="G887" s="1147"/>
      <c r="H887" s="1147"/>
      <c r="I887" s="1147"/>
      <c r="J887" s="1147"/>
      <c r="K887" s="1147"/>
      <c r="L887" s="1147"/>
      <c r="M887" s="1147"/>
      <c r="N887" s="1148">
        <v>0</v>
      </c>
      <c r="O887" s="1148"/>
      <c r="P887" s="1148"/>
      <c r="Q887" s="1148"/>
      <c r="R887" s="1148">
        <v>0</v>
      </c>
      <c r="S887" s="1148"/>
      <c r="T887" s="1148"/>
      <c r="U887" s="1148"/>
      <c r="V887" s="1148">
        <v>0</v>
      </c>
      <c r="W887" s="1148"/>
      <c r="X887" s="1148"/>
      <c r="Y887" s="1148"/>
      <c r="Z887" s="1148">
        <v>0</v>
      </c>
      <c r="AA887" s="1148"/>
      <c r="AB887" s="1148"/>
      <c r="AC887" s="1148"/>
      <c r="AD887" s="1149">
        <v>0</v>
      </c>
      <c r="AE887" s="1149"/>
      <c r="AF887" s="1149"/>
      <c r="AG887" s="1149"/>
      <c r="AM887" s="312">
        <v>0</v>
      </c>
      <c r="AO887" s="313">
        <v>0</v>
      </c>
    </row>
    <row r="888" spans="4:41" ht="14.25" customHeight="1" x14ac:dyDescent="0.2">
      <c r="D888" s="1147" t="s">
        <v>431</v>
      </c>
      <c r="E888" s="1147"/>
      <c r="F888" s="1147"/>
      <c r="G888" s="1147"/>
      <c r="H888" s="1147"/>
      <c r="I888" s="1147"/>
      <c r="J888" s="1147"/>
      <c r="K888" s="1147"/>
      <c r="L888" s="1147"/>
      <c r="M888" s="1147"/>
      <c r="N888" s="1148">
        <v>0</v>
      </c>
      <c r="O888" s="1148"/>
      <c r="P888" s="1148"/>
      <c r="Q888" s="1148"/>
      <c r="R888" s="1148">
        <v>0</v>
      </c>
      <c r="S888" s="1148"/>
      <c r="T888" s="1148"/>
      <c r="U888" s="1148"/>
      <c r="V888" s="1148">
        <v>0</v>
      </c>
      <c r="W888" s="1148"/>
      <c r="X888" s="1148"/>
      <c r="Y888" s="1148"/>
      <c r="Z888" s="1148">
        <v>0</v>
      </c>
      <c r="AA888" s="1148"/>
      <c r="AB888" s="1148"/>
      <c r="AC888" s="1148"/>
      <c r="AD888" s="1149">
        <v>0</v>
      </c>
      <c r="AE888" s="1149"/>
      <c r="AF888" s="1149"/>
      <c r="AG888" s="1149"/>
      <c r="AM888" s="312">
        <v>0</v>
      </c>
      <c r="AO888" s="313">
        <v>0</v>
      </c>
    </row>
    <row r="889" spans="4:41" ht="14.25" customHeight="1" x14ac:dyDescent="0.2">
      <c r="D889" s="1147" t="s">
        <v>395</v>
      </c>
      <c r="E889" s="1147"/>
      <c r="F889" s="1147"/>
      <c r="G889" s="1147"/>
      <c r="H889" s="1147"/>
      <c r="I889" s="1147"/>
      <c r="J889" s="1147"/>
      <c r="K889" s="1147"/>
      <c r="L889" s="1147"/>
      <c r="M889" s="1147"/>
      <c r="N889" s="1148">
        <v>0</v>
      </c>
      <c r="O889" s="1148"/>
      <c r="P889" s="1148"/>
      <c r="Q889" s="1148"/>
      <c r="R889" s="1148">
        <v>0</v>
      </c>
      <c r="S889" s="1148"/>
      <c r="T889" s="1148"/>
      <c r="U889" s="1148"/>
      <c r="V889" s="1148">
        <v>0</v>
      </c>
      <c r="W889" s="1148"/>
      <c r="X889" s="1148"/>
      <c r="Y889" s="1148"/>
      <c r="Z889" s="1148">
        <v>0</v>
      </c>
      <c r="AA889" s="1148"/>
      <c r="AB889" s="1148"/>
      <c r="AC889" s="1148"/>
      <c r="AD889" s="1149">
        <v>0</v>
      </c>
      <c r="AE889" s="1149"/>
      <c r="AF889" s="1149"/>
      <c r="AG889" s="1149"/>
      <c r="AM889" s="312">
        <v>0</v>
      </c>
      <c r="AO889" s="313">
        <v>50000</v>
      </c>
    </row>
    <row r="890" spans="4:41" ht="14.25" customHeight="1" x14ac:dyDescent="0.2">
      <c r="D890" s="1147" t="s">
        <v>396</v>
      </c>
      <c r="E890" s="1147"/>
      <c r="F890" s="1147"/>
      <c r="G890" s="1147"/>
      <c r="H890" s="1147"/>
      <c r="I890" s="1147"/>
      <c r="J890" s="1147"/>
      <c r="K890" s="1147"/>
      <c r="L890" s="1147"/>
      <c r="M890" s="1147"/>
      <c r="N890" s="1148">
        <v>0</v>
      </c>
      <c r="O890" s="1148"/>
      <c r="P890" s="1148"/>
      <c r="Q890" s="1148"/>
      <c r="R890" s="1148">
        <v>0</v>
      </c>
      <c r="S890" s="1148"/>
      <c r="T890" s="1148"/>
      <c r="U890" s="1148"/>
      <c r="V890" s="1148">
        <v>0</v>
      </c>
      <c r="W890" s="1148"/>
      <c r="X890" s="1148"/>
      <c r="Y890" s="1148"/>
      <c r="Z890" s="1148">
        <v>0</v>
      </c>
      <c r="AA890" s="1148"/>
      <c r="AB890" s="1148"/>
      <c r="AC890" s="1148"/>
      <c r="AD890" s="1149">
        <v>0</v>
      </c>
      <c r="AE890" s="1149"/>
      <c r="AF890" s="1149"/>
      <c r="AG890" s="1149"/>
      <c r="AM890" s="312">
        <v>0</v>
      </c>
      <c r="AO890" s="313">
        <v>0</v>
      </c>
    </row>
    <row r="891" spans="4:41" ht="21.75" customHeight="1" x14ac:dyDescent="0.2">
      <c r="D891" s="1147" t="s">
        <v>397</v>
      </c>
      <c r="E891" s="1147"/>
      <c r="F891" s="1147"/>
      <c r="G891" s="1147"/>
      <c r="H891" s="1147"/>
      <c r="I891" s="1147"/>
      <c r="J891" s="1147"/>
      <c r="K891" s="1147"/>
      <c r="L891" s="1147"/>
      <c r="M891" s="1147"/>
      <c r="N891" s="1148">
        <v>0</v>
      </c>
      <c r="O891" s="1148"/>
      <c r="P891" s="1148"/>
      <c r="Q891" s="1148"/>
      <c r="R891" s="1148">
        <v>0</v>
      </c>
      <c r="S891" s="1148"/>
      <c r="T891" s="1148"/>
      <c r="U891" s="1148"/>
      <c r="V891" s="1148">
        <v>0</v>
      </c>
      <c r="W891" s="1148"/>
      <c r="X891" s="1148"/>
      <c r="Y891" s="1148"/>
      <c r="Z891" s="1148">
        <v>0</v>
      </c>
      <c r="AA891" s="1148"/>
      <c r="AB891" s="1148"/>
      <c r="AC891" s="1148"/>
      <c r="AD891" s="1149">
        <v>0</v>
      </c>
      <c r="AE891" s="1149"/>
      <c r="AF891" s="1149"/>
      <c r="AG891" s="1149"/>
      <c r="AM891" s="312">
        <v>0</v>
      </c>
      <c r="AO891" s="313">
        <v>0</v>
      </c>
    </row>
    <row r="892" spans="4:41" ht="21.75" customHeight="1" x14ac:dyDescent="0.2">
      <c r="D892" s="1146" t="s">
        <v>1704</v>
      </c>
      <c r="E892" s="1147"/>
      <c r="F892" s="1147"/>
      <c r="G892" s="1147"/>
      <c r="H892" s="1147"/>
      <c r="I892" s="1147"/>
      <c r="J892" s="1147"/>
      <c r="K892" s="1147"/>
      <c r="L892" s="1147"/>
      <c r="M892" s="1147"/>
      <c r="N892" s="1148">
        <v>0</v>
      </c>
      <c r="O892" s="1148"/>
      <c r="P892" s="1148"/>
      <c r="Q892" s="1148"/>
      <c r="R892" s="1148">
        <v>0</v>
      </c>
      <c r="S892" s="1148"/>
      <c r="T892" s="1148"/>
      <c r="U892" s="1148"/>
      <c r="V892" s="1148">
        <v>0</v>
      </c>
      <c r="W892" s="1148"/>
      <c r="X892" s="1148"/>
      <c r="Y892" s="1148"/>
      <c r="Z892" s="1148">
        <v>0</v>
      </c>
      <c r="AA892" s="1148"/>
      <c r="AB892" s="1148"/>
      <c r="AC892" s="1148"/>
      <c r="AD892" s="1149">
        <v>0</v>
      </c>
      <c r="AE892" s="1149"/>
      <c r="AF892" s="1149"/>
      <c r="AG892" s="1149"/>
      <c r="AM892" s="312">
        <v>0</v>
      </c>
      <c r="AO892" s="313"/>
    </row>
    <row r="893" spans="4:41" ht="14.25" customHeight="1" x14ac:dyDescent="0.2">
      <c r="D893" s="1147" t="s">
        <v>398</v>
      </c>
      <c r="E893" s="1147"/>
      <c r="F893" s="1147"/>
      <c r="G893" s="1147"/>
      <c r="H893" s="1147"/>
      <c r="I893" s="1147"/>
      <c r="J893" s="1147"/>
      <c r="K893" s="1147"/>
      <c r="L893" s="1147"/>
      <c r="M893" s="1147"/>
      <c r="N893" s="1148">
        <v>0</v>
      </c>
      <c r="O893" s="1148"/>
      <c r="P893" s="1148"/>
      <c r="Q893" s="1148"/>
      <c r="R893" s="1148">
        <v>0</v>
      </c>
      <c r="S893" s="1148"/>
      <c r="T893" s="1148"/>
      <c r="U893" s="1148"/>
      <c r="V893" s="1148">
        <v>0</v>
      </c>
      <c r="W893" s="1148"/>
      <c r="X893" s="1148"/>
      <c r="Y893" s="1148"/>
      <c r="Z893" s="1148">
        <v>0</v>
      </c>
      <c r="AA893" s="1148"/>
      <c r="AB893" s="1148"/>
      <c r="AC893" s="1148"/>
      <c r="AD893" s="1149">
        <v>0</v>
      </c>
      <c r="AE893" s="1149"/>
      <c r="AF893" s="1149"/>
      <c r="AG893" s="1149"/>
      <c r="AM893" s="312">
        <v>0</v>
      </c>
      <c r="AO893" s="313">
        <v>0</v>
      </c>
    </row>
    <row r="894" spans="4:41" ht="24.75" customHeight="1" x14ac:dyDescent="0.2">
      <c r="D894" s="1147" t="s">
        <v>432</v>
      </c>
      <c r="E894" s="1147"/>
      <c r="F894" s="1147"/>
      <c r="G894" s="1147"/>
      <c r="H894" s="1147"/>
      <c r="I894" s="1147"/>
      <c r="J894" s="1147"/>
      <c r="K894" s="1147"/>
      <c r="L894" s="1147"/>
      <c r="M894" s="1147"/>
      <c r="N894" s="1148">
        <v>0</v>
      </c>
      <c r="O894" s="1148"/>
      <c r="P894" s="1148"/>
      <c r="Q894" s="1148"/>
      <c r="R894" s="1148">
        <v>0</v>
      </c>
      <c r="S894" s="1148"/>
      <c r="T894" s="1148"/>
      <c r="U894" s="1148"/>
      <c r="V894" s="1148">
        <v>0</v>
      </c>
      <c r="W894" s="1148"/>
      <c r="X894" s="1148"/>
      <c r="Y894" s="1148"/>
      <c r="Z894" s="1148">
        <v>0</v>
      </c>
      <c r="AA894" s="1148"/>
      <c r="AB894" s="1148"/>
      <c r="AC894" s="1148"/>
      <c r="AD894" s="1149">
        <v>0</v>
      </c>
      <c r="AE894" s="1149"/>
      <c r="AF894" s="1149"/>
      <c r="AG894" s="1149"/>
      <c r="AM894" s="312">
        <v>0</v>
      </c>
      <c r="AO894" s="313">
        <v>0</v>
      </c>
    </row>
    <row r="895" spans="4:41" ht="14.25" customHeight="1" x14ac:dyDescent="0.2">
      <c r="D895" s="1147" t="s">
        <v>399</v>
      </c>
      <c r="E895" s="1147"/>
      <c r="F895" s="1147"/>
      <c r="G895" s="1147"/>
      <c r="H895" s="1147"/>
      <c r="I895" s="1147"/>
      <c r="J895" s="1147"/>
      <c r="K895" s="1147"/>
      <c r="L895" s="1147"/>
      <c r="M895" s="1147"/>
      <c r="N895" s="1148">
        <v>664</v>
      </c>
      <c r="O895" s="1148"/>
      <c r="P895" s="1148"/>
      <c r="Q895" s="1148"/>
      <c r="R895" s="1148">
        <v>0</v>
      </c>
      <c r="S895" s="1148"/>
      <c r="T895" s="1148"/>
      <c r="U895" s="1148"/>
      <c r="V895" s="1148">
        <v>0</v>
      </c>
      <c r="W895" s="1148"/>
      <c r="X895" s="1148"/>
      <c r="Y895" s="1148"/>
      <c r="Z895" s="1148">
        <v>0</v>
      </c>
      <c r="AA895" s="1148"/>
      <c r="AB895" s="1148"/>
      <c r="AC895" s="1148"/>
      <c r="AD895" s="1149">
        <v>664</v>
      </c>
      <c r="AE895" s="1149"/>
      <c r="AF895" s="1149"/>
      <c r="AG895" s="1149"/>
      <c r="AM895" s="312">
        <v>0</v>
      </c>
      <c r="AO895" s="313">
        <v>664</v>
      </c>
    </row>
    <row r="896" spans="4:41" ht="14.25" customHeight="1" x14ac:dyDescent="0.2">
      <c r="D896" s="1147" t="s">
        <v>400</v>
      </c>
      <c r="E896" s="1147"/>
      <c r="F896" s="1147"/>
      <c r="G896" s="1147"/>
      <c r="H896" s="1147"/>
      <c r="I896" s="1147"/>
      <c r="J896" s="1147"/>
      <c r="K896" s="1147"/>
      <c r="L896" s="1147"/>
      <c r="M896" s="1147"/>
      <c r="N896" s="1148">
        <v>0</v>
      </c>
      <c r="O896" s="1148"/>
      <c r="P896" s="1148"/>
      <c r="Q896" s="1148"/>
      <c r="R896" s="1148">
        <v>0</v>
      </c>
      <c r="S896" s="1148"/>
      <c r="T896" s="1148"/>
      <c r="U896" s="1148"/>
      <c r="V896" s="1148">
        <v>0</v>
      </c>
      <c r="W896" s="1148"/>
      <c r="X896" s="1148"/>
      <c r="Y896" s="1148"/>
      <c r="Z896" s="1148">
        <v>0</v>
      </c>
      <c r="AA896" s="1148"/>
      <c r="AB896" s="1148"/>
      <c r="AC896" s="1148"/>
      <c r="AD896" s="1149">
        <v>0</v>
      </c>
      <c r="AE896" s="1149"/>
      <c r="AF896" s="1149"/>
      <c r="AG896" s="1149"/>
      <c r="AM896" s="312">
        <v>0</v>
      </c>
      <c r="AO896" s="313">
        <v>664</v>
      </c>
    </row>
    <row r="897" spans="4:41" ht="14.25" customHeight="1" x14ac:dyDescent="0.2">
      <c r="D897" s="1147" t="s">
        <v>401</v>
      </c>
      <c r="E897" s="1147"/>
      <c r="F897" s="1147"/>
      <c r="G897" s="1147"/>
      <c r="H897" s="1147"/>
      <c r="I897" s="1147"/>
      <c r="J897" s="1147"/>
      <c r="K897" s="1147"/>
      <c r="L897" s="1147"/>
      <c r="M897" s="1147"/>
      <c r="N897" s="1148">
        <v>0</v>
      </c>
      <c r="O897" s="1148"/>
      <c r="P897" s="1148"/>
      <c r="Q897" s="1148"/>
      <c r="R897" s="1148">
        <v>0</v>
      </c>
      <c r="S897" s="1148"/>
      <c r="T897" s="1148"/>
      <c r="U897" s="1148"/>
      <c r="V897" s="1148">
        <v>0</v>
      </c>
      <c r="W897" s="1148"/>
      <c r="X897" s="1148"/>
      <c r="Y897" s="1148"/>
      <c r="Z897" s="1148">
        <v>0</v>
      </c>
      <c r="AA897" s="1148"/>
      <c r="AB897" s="1148"/>
      <c r="AC897" s="1148"/>
      <c r="AD897" s="1149">
        <v>0</v>
      </c>
      <c r="AE897" s="1149"/>
      <c r="AF897" s="1149"/>
      <c r="AG897" s="1149"/>
      <c r="AM897" s="312">
        <v>0</v>
      </c>
      <c r="AO897" s="313">
        <v>0</v>
      </c>
    </row>
    <row r="898" spans="4:41" ht="14.25" customHeight="1" x14ac:dyDescent="0.2">
      <c r="D898" s="1147" t="s">
        <v>402</v>
      </c>
      <c r="E898" s="1147"/>
      <c r="F898" s="1147"/>
      <c r="G898" s="1147"/>
      <c r="H898" s="1147"/>
      <c r="I898" s="1147"/>
      <c r="J898" s="1147"/>
      <c r="K898" s="1147"/>
      <c r="L898" s="1147"/>
      <c r="M898" s="1147"/>
      <c r="N898" s="1148">
        <v>57711</v>
      </c>
      <c r="O898" s="1148"/>
      <c r="P898" s="1148"/>
      <c r="Q898" s="1148"/>
      <c r="R898" s="1148">
        <v>0</v>
      </c>
      <c r="S898" s="1148"/>
      <c r="T898" s="1148"/>
      <c r="U898" s="1148"/>
      <c r="V898" s="1148">
        <v>0</v>
      </c>
      <c r="W898" s="1148"/>
      <c r="X898" s="1148"/>
      <c r="Y898" s="1148"/>
      <c r="Z898" s="1148">
        <v>5454</v>
      </c>
      <c r="AA898" s="1148"/>
      <c r="AB898" s="1148"/>
      <c r="AC898" s="1148"/>
      <c r="AD898" s="1149">
        <v>63165</v>
      </c>
      <c r="AE898" s="1149"/>
      <c r="AF898" s="1149"/>
      <c r="AG898" s="1149"/>
      <c r="AM898" s="312">
        <v>0</v>
      </c>
      <c r="AO898" s="313">
        <v>63165</v>
      </c>
    </row>
    <row r="899" spans="4:41" ht="14.25" customHeight="1" x14ac:dyDescent="0.2">
      <c r="D899" s="1147" t="s">
        <v>433</v>
      </c>
      <c r="E899" s="1147"/>
      <c r="F899" s="1147"/>
      <c r="G899" s="1147"/>
      <c r="H899" s="1147"/>
      <c r="I899" s="1147"/>
      <c r="J899" s="1147"/>
      <c r="K899" s="1147"/>
      <c r="L899" s="1147"/>
      <c r="M899" s="1147"/>
      <c r="N899" s="1148">
        <v>-118352</v>
      </c>
      <c r="O899" s="1148"/>
      <c r="P899" s="1148"/>
      <c r="Q899" s="1148"/>
      <c r="R899" s="1148">
        <v>0</v>
      </c>
      <c r="S899" s="1148"/>
      <c r="T899" s="1148"/>
      <c r="U899" s="1148"/>
      <c r="V899" s="1148">
        <v>0</v>
      </c>
      <c r="W899" s="1148"/>
      <c r="X899" s="1148"/>
      <c r="Y899" s="1148"/>
      <c r="Z899" s="1148">
        <v>0</v>
      </c>
      <c r="AA899" s="1148"/>
      <c r="AB899" s="1148"/>
      <c r="AC899" s="1148"/>
      <c r="AD899" s="1149">
        <v>-118352</v>
      </c>
      <c r="AE899" s="1149"/>
      <c r="AF899" s="1149"/>
      <c r="AG899" s="1149"/>
      <c r="AM899" s="312">
        <v>0</v>
      </c>
      <c r="AO899" s="313">
        <v>-118706</v>
      </c>
    </row>
    <row r="900" spans="4:41" ht="21.75" customHeight="1" x14ac:dyDescent="0.2">
      <c r="D900" s="1147" t="s">
        <v>434</v>
      </c>
      <c r="E900" s="1147"/>
      <c r="F900" s="1147"/>
      <c r="G900" s="1147"/>
      <c r="H900" s="1147"/>
      <c r="I900" s="1147"/>
      <c r="J900" s="1147"/>
      <c r="K900" s="1147"/>
      <c r="L900" s="1147"/>
      <c r="M900" s="1147"/>
      <c r="N900" s="1152">
        <v>5454</v>
      </c>
      <c r="O900" s="1152"/>
      <c r="P900" s="1152"/>
      <c r="Q900" s="1152"/>
      <c r="R900" s="1152">
        <v>-354</v>
      </c>
      <c r="S900" s="1152"/>
      <c r="T900" s="1152"/>
      <c r="U900" s="1152"/>
      <c r="V900" s="1152">
        <v>0</v>
      </c>
      <c r="W900" s="1152"/>
      <c r="X900" s="1152"/>
      <c r="Y900" s="1152"/>
      <c r="Z900" s="1152">
        <v>-5454</v>
      </c>
      <c r="AA900" s="1152"/>
      <c r="AB900" s="1152"/>
      <c r="AC900" s="1152"/>
      <c r="AD900" s="1149">
        <v>-354</v>
      </c>
      <c r="AE900" s="1149"/>
      <c r="AF900" s="1149"/>
      <c r="AG900" s="1149"/>
      <c r="AM900" s="312">
        <v>0</v>
      </c>
      <c r="AO900" s="313">
        <v>4675</v>
      </c>
    </row>
    <row r="901" spans="4:41" ht="14.25" customHeight="1" x14ac:dyDescent="0.2">
      <c r="D901" s="1147" t="s">
        <v>403</v>
      </c>
      <c r="E901" s="1147"/>
      <c r="F901" s="1147"/>
      <c r="G901" s="1147"/>
      <c r="H901" s="1147"/>
      <c r="I901" s="1147"/>
      <c r="J901" s="1147"/>
      <c r="K901" s="1147"/>
      <c r="L901" s="1147"/>
      <c r="M901" s="1147"/>
      <c r="N901" s="1148">
        <v>0</v>
      </c>
      <c r="O901" s="1148"/>
      <c r="P901" s="1148"/>
      <c r="Q901" s="1148"/>
      <c r="R901" s="1148">
        <v>0</v>
      </c>
      <c r="S901" s="1148"/>
      <c r="T901" s="1148"/>
      <c r="U901" s="1148"/>
      <c r="V901" s="1148">
        <v>0</v>
      </c>
      <c r="W901" s="1148"/>
      <c r="X901" s="1148"/>
      <c r="Y901" s="1148"/>
      <c r="Z901" s="1148">
        <v>0</v>
      </c>
      <c r="AA901" s="1148"/>
      <c r="AB901" s="1148"/>
      <c r="AC901" s="1148"/>
      <c r="AD901" s="1149">
        <v>0</v>
      </c>
      <c r="AE901" s="1149"/>
      <c r="AF901" s="1149"/>
      <c r="AG901" s="1149"/>
      <c r="AM901" s="312">
        <v>0</v>
      </c>
      <c r="AO901" s="314"/>
    </row>
    <row r="902" spans="4:41" ht="14.25" customHeight="1" x14ac:dyDescent="0.2">
      <c r="D902" s="1147" t="s">
        <v>404</v>
      </c>
      <c r="E902" s="1147"/>
      <c r="F902" s="1147"/>
      <c r="G902" s="1147"/>
      <c r="H902" s="1147"/>
      <c r="I902" s="1147"/>
      <c r="J902" s="1147"/>
      <c r="K902" s="1147"/>
      <c r="L902" s="1147"/>
      <c r="M902" s="1147"/>
      <c r="N902" s="1148">
        <v>0</v>
      </c>
      <c r="O902" s="1148"/>
      <c r="P902" s="1148"/>
      <c r="Q902" s="1148"/>
      <c r="R902" s="1148">
        <v>0</v>
      </c>
      <c r="S902" s="1148"/>
      <c r="T902" s="1148"/>
      <c r="U902" s="1148"/>
      <c r="V902" s="1148">
        <v>0</v>
      </c>
      <c r="W902" s="1148"/>
      <c r="X902" s="1148"/>
      <c r="Y902" s="1148"/>
      <c r="Z902" s="1148">
        <v>0</v>
      </c>
      <c r="AA902" s="1148"/>
      <c r="AB902" s="1148"/>
      <c r="AC902" s="1148"/>
      <c r="AD902" s="1149">
        <v>0</v>
      </c>
      <c r="AE902" s="1149"/>
      <c r="AF902" s="1149"/>
      <c r="AG902" s="1149"/>
      <c r="AM902" s="312">
        <v>0</v>
      </c>
      <c r="AO902" s="314"/>
    </row>
    <row r="903" spans="4:41" ht="25.5" customHeight="1" thickBot="1" x14ac:dyDescent="0.25">
      <c r="D903" s="1329" t="s">
        <v>435</v>
      </c>
      <c r="E903" s="1329"/>
      <c r="F903" s="1329"/>
      <c r="G903" s="1329"/>
      <c r="H903" s="1329"/>
      <c r="I903" s="1329"/>
      <c r="J903" s="1329"/>
      <c r="K903" s="1329"/>
      <c r="L903" s="1329"/>
      <c r="M903" s="1329"/>
      <c r="N903" s="1281">
        <v>0</v>
      </c>
      <c r="O903" s="1281"/>
      <c r="P903" s="1281"/>
      <c r="Q903" s="1281"/>
      <c r="R903" s="1281">
        <v>0</v>
      </c>
      <c r="S903" s="1281"/>
      <c r="T903" s="1281"/>
      <c r="U903" s="1281"/>
      <c r="V903" s="1281">
        <v>0</v>
      </c>
      <c r="W903" s="1281"/>
      <c r="X903" s="1281"/>
      <c r="Y903" s="1281"/>
      <c r="Z903" s="1281">
        <v>0</v>
      </c>
      <c r="AA903" s="1281"/>
      <c r="AB903" s="1281"/>
      <c r="AC903" s="1281"/>
      <c r="AD903" s="1330">
        <v>0</v>
      </c>
      <c r="AE903" s="1330"/>
      <c r="AF903" s="1330"/>
      <c r="AG903" s="1330"/>
      <c r="AM903" s="592">
        <v>0</v>
      </c>
      <c r="AO903" s="594"/>
    </row>
    <row r="906" spans="4:41" ht="14.25" customHeight="1" x14ac:dyDescent="0.2">
      <c r="D906" s="1327" t="s">
        <v>2005</v>
      </c>
      <c r="E906" s="1328"/>
      <c r="F906" s="1328"/>
      <c r="G906" s="1328"/>
      <c r="H906" s="1328"/>
      <c r="I906" s="1328"/>
      <c r="J906" s="1328"/>
      <c r="K906" s="1328"/>
      <c r="L906" s="1328"/>
      <c r="M906" s="1328"/>
      <c r="N906" s="1328"/>
      <c r="O906" s="1328"/>
      <c r="P906" s="1328"/>
      <c r="Q906" s="1328"/>
      <c r="R906" s="1328"/>
      <c r="S906" s="1328"/>
      <c r="T906" s="1328"/>
      <c r="U906" s="1328"/>
      <c r="V906" s="1328"/>
      <c r="W906" s="1328"/>
      <c r="X906" s="1328"/>
      <c r="Y906" s="1328"/>
      <c r="Z906" s="1328"/>
      <c r="AA906" s="1328"/>
      <c r="AB906" s="1328"/>
      <c r="AC906" s="1328"/>
      <c r="AD906" s="1328"/>
      <c r="AE906" s="1328"/>
      <c r="AF906" s="1328"/>
      <c r="AG906" s="1328"/>
    </row>
    <row r="908" spans="4:41" ht="14.25" customHeight="1" x14ac:dyDescent="0.2">
      <c r="D908" s="1327" t="s">
        <v>2006</v>
      </c>
      <c r="E908" s="1328"/>
      <c r="F908" s="1328"/>
      <c r="G908" s="1328"/>
      <c r="H908" s="1328"/>
      <c r="I908" s="1328"/>
      <c r="J908" s="1328"/>
      <c r="K908" s="1328"/>
      <c r="L908" s="1328"/>
      <c r="M908" s="1328"/>
      <c r="N908" s="1328"/>
      <c r="O908" s="1328"/>
      <c r="P908" s="1328"/>
      <c r="Q908" s="1328"/>
      <c r="R908" s="1328"/>
      <c r="S908" s="1328"/>
      <c r="T908" s="1328"/>
      <c r="U908" s="1328"/>
      <c r="V908" s="1328"/>
      <c r="W908" s="1328"/>
      <c r="X908" s="1328"/>
      <c r="Y908" s="1328"/>
      <c r="Z908" s="1328"/>
      <c r="AA908" s="1328"/>
      <c r="AB908" s="1328"/>
      <c r="AC908" s="1328"/>
      <c r="AD908" s="1328"/>
      <c r="AE908" s="1328"/>
      <c r="AF908" s="1328"/>
      <c r="AG908" s="1328"/>
    </row>
    <row r="909" spans="4:41" ht="14.25" customHeight="1" x14ac:dyDescent="0.2">
      <c r="D909" s="1711" t="s">
        <v>2007</v>
      </c>
      <c r="E909" s="1712"/>
      <c r="F909" s="1712"/>
      <c r="G909" s="1712"/>
      <c r="H909" s="1712"/>
      <c r="I909" s="1712"/>
      <c r="J909" s="1712"/>
      <c r="K909" s="1712"/>
      <c r="L909" s="1712"/>
      <c r="M909" s="1712"/>
      <c r="N909" s="1712"/>
      <c r="O909" s="1712"/>
      <c r="P909" s="1712"/>
      <c r="Q909" s="1712"/>
      <c r="R909" s="1712"/>
      <c r="S909" s="1712"/>
      <c r="T909" s="1712"/>
      <c r="U909" s="1712"/>
      <c r="V909" s="1712"/>
      <c r="W909" s="1712"/>
      <c r="X909" s="1712"/>
      <c r="Y909" s="1712"/>
      <c r="Z909" s="1712"/>
      <c r="AA909" s="1712"/>
      <c r="AB909" s="1712"/>
      <c r="AC909" s="1712"/>
      <c r="AD909" s="1712"/>
      <c r="AE909" s="1712"/>
      <c r="AF909" s="1712"/>
      <c r="AG909" s="1712"/>
    </row>
    <row r="910" spans="4:41" ht="14.25" customHeight="1" x14ac:dyDescent="0.2">
      <c r="D910" s="1327"/>
      <c r="E910" s="1328"/>
      <c r="F910" s="1328"/>
      <c r="G910" s="1328"/>
      <c r="H910" s="1328"/>
      <c r="I910" s="1328"/>
      <c r="J910" s="1328"/>
      <c r="K910" s="1328"/>
      <c r="L910" s="1328"/>
      <c r="M910" s="1328"/>
      <c r="N910" s="1328"/>
      <c r="O910" s="1328"/>
      <c r="P910" s="1328"/>
      <c r="Q910" s="1328"/>
      <c r="R910" s="1328"/>
      <c r="S910" s="1328"/>
      <c r="T910" s="1328"/>
      <c r="U910" s="1328"/>
      <c r="V910" s="1328"/>
      <c r="W910" s="1328"/>
      <c r="X910" s="1328"/>
      <c r="Y910" s="1328"/>
      <c r="Z910" s="1328"/>
      <c r="AA910" s="1328"/>
      <c r="AB910" s="1328"/>
      <c r="AC910" s="1328"/>
      <c r="AD910" s="1328"/>
      <c r="AE910" s="1328"/>
      <c r="AF910" s="1328"/>
      <c r="AG910" s="1328"/>
    </row>
    <row r="911" spans="4:41" ht="14.25" customHeight="1" x14ac:dyDescent="0.2">
      <c r="D911" s="536" t="s">
        <v>1969</v>
      </c>
    </row>
    <row r="913" spans="4:33" ht="14.25" customHeight="1" x14ac:dyDescent="0.2">
      <c r="D913" s="1145" t="s">
        <v>2008</v>
      </c>
      <c r="E913" s="1214"/>
      <c r="F913" s="1214"/>
      <c r="G913" s="1214"/>
      <c r="H913" s="1214"/>
      <c r="I913" s="1214"/>
      <c r="J913" s="1214"/>
      <c r="K913" s="1214"/>
      <c r="L913" s="1214"/>
      <c r="M913" s="1214"/>
      <c r="N913" s="1214"/>
      <c r="O913" s="1214"/>
      <c r="P913" s="1214"/>
      <c r="Q913" s="1214"/>
      <c r="R913" s="1214"/>
      <c r="S913" s="1214"/>
      <c r="T913" s="1214"/>
      <c r="U913" s="1214"/>
      <c r="V913" s="1214"/>
      <c r="W913" s="1214"/>
      <c r="X913" s="1214"/>
      <c r="Y913" s="1214"/>
      <c r="Z913" s="1214"/>
      <c r="AA913" s="1214"/>
      <c r="AB913" s="1214"/>
      <c r="AC913" s="1214"/>
      <c r="AD913" s="1214"/>
      <c r="AE913" s="1214"/>
      <c r="AF913" s="1214"/>
      <c r="AG913" s="1214"/>
    </row>
    <row r="916" spans="4:33" ht="14.25" customHeight="1" x14ac:dyDescent="0.2">
      <c r="D916" s="536" t="s">
        <v>1970</v>
      </c>
    </row>
    <row r="918" spans="4:33" ht="14.25" customHeight="1" x14ac:dyDescent="0.2">
      <c r="D918" s="1218" t="s">
        <v>2009</v>
      </c>
      <c r="E918" s="1219"/>
      <c r="F918" s="1219"/>
      <c r="G918" s="1219"/>
      <c r="H918" s="1219"/>
      <c r="I918" s="1219"/>
      <c r="J918" s="1219"/>
      <c r="K918" s="1219"/>
      <c r="L918" s="1219"/>
      <c r="M918" s="1219"/>
      <c r="N918" s="1219"/>
      <c r="O918" s="1219"/>
      <c r="P918" s="1219"/>
      <c r="Q918" s="1219"/>
      <c r="R918" s="1219"/>
      <c r="S918" s="1219"/>
      <c r="T918" s="1219"/>
      <c r="U918" s="1219"/>
      <c r="V918" s="1219"/>
      <c r="W918" s="1219"/>
      <c r="X918" s="1219"/>
      <c r="Y918" s="1219"/>
      <c r="Z918" s="1219"/>
      <c r="AA918" s="1219"/>
      <c r="AB918" s="1219"/>
      <c r="AC918" s="1219"/>
      <c r="AD918" s="1219"/>
      <c r="AE918" s="1219"/>
      <c r="AF918" s="1219"/>
      <c r="AG918" s="1219"/>
    </row>
    <row r="919" spans="4:33" ht="14.25" customHeight="1" x14ac:dyDescent="0.2">
      <c r="D919" s="1219"/>
      <c r="E919" s="1219"/>
      <c r="F919" s="1219"/>
      <c r="G919" s="1219"/>
      <c r="H919" s="1219"/>
      <c r="I919" s="1219"/>
      <c r="J919" s="1219"/>
      <c r="K919" s="1219"/>
      <c r="L919" s="1219"/>
      <c r="M919" s="1219"/>
      <c r="N919" s="1219"/>
      <c r="O919" s="1219"/>
      <c r="P919" s="1219"/>
      <c r="Q919" s="1219"/>
      <c r="R919" s="1219"/>
      <c r="S919" s="1219"/>
      <c r="T919" s="1219"/>
      <c r="U919" s="1219"/>
      <c r="V919" s="1219"/>
      <c r="W919" s="1219"/>
      <c r="X919" s="1219"/>
      <c r="Y919" s="1219"/>
      <c r="Z919" s="1219"/>
      <c r="AA919" s="1219"/>
      <c r="AB919" s="1219"/>
      <c r="AC919" s="1219"/>
      <c r="AD919" s="1219"/>
      <c r="AE919" s="1219"/>
      <c r="AF919" s="1219"/>
      <c r="AG919" s="1219"/>
    </row>
    <row r="921" spans="4:33" ht="14.25" customHeight="1" x14ac:dyDescent="0.2">
      <c r="D921" s="1213"/>
      <c r="E921" s="1214"/>
      <c r="F921" s="1214"/>
      <c r="G921" s="1214"/>
      <c r="H921" s="1214"/>
      <c r="I921" s="1214"/>
      <c r="J921" s="1214"/>
      <c r="K921" s="1214"/>
      <c r="L921" s="1214"/>
      <c r="M921" s="1214"/>
      <c r="N921" s="1214"/>
      <c r="O921" s="1214"/>
      <c r="P921" s="1214"/>
      <c r="Q921" s="1214"/>
      <c r="R921" s="1214"/>
      <c r="S921" s="1214"/>
      <c r="T921" s="1214"/>
      <c r="U921" s="1214"/>
      <c r="V921" s="1214"/>
      <c r="W921" s="1214"/>
      <c r="X921" s="1214"/>
      <c r="Y921" s="1214"/>
      <c r="Z921" s="1214"/>
      <c r="AA921" s="1214"/>
      <c r="AB921" s="1214"/>
      <c r="AC921" s="1214"/>
      <c r="AD921" s="1214"/>
      <c r="AE921" s="1214"/>
      <c r="AF921" s="1214"/>
      <c r="AG921" s="1214"/>
    </row>
  </sheetData>
  <mergeCells count="1576">
    <mergeCell ref="J831:M831"/>
    <mergeCell ref="N831:Q831"/>
    <mergeCell ref="R831:U831"/>
    <mergeCell ref="D839:AG839"/>
    <mergeCell ref="D844:AG844"/>
    <mergeCell ref="AD830:AG830"/>
    <mergeCell ref="Y809:AG809"/>
    <mergeCell ref="Y810:AG810"/>
    <mergeCell ref="Y811:AG811"/>
    <mergeCell ref="Y812:AG812"/>
    <mergeCell ref="Y813:AG813"/>
    <mergeCell ref="D812:O812"/>
    <mergeCell ref="D811:O811"/>
    <mergeCell ref="Z826:AC826"/>
    <mergeCell ref="D816:AG816"/>
    <mergeCell ref="D818:I820"/>
    <mergeCell ref="J820:M820"/>
    <mergeCell ref="N820:Q820"/>
    <mergeCell ref="R820:U820"/>
    <mergeCell ref="V820:Y820"/>
    <mergeCell ref="Z820:AC820"/>
    <mergeCell ref="AD820:AG820"/>
    <mergeCell ref="D821:I821"/>
    <mergeCell ref="J821:M821"/>
    <mergeCell ref="V832:Y832"/>
    <mergeCell ref="Z832:AC832"/>
    <mergeCell ref="AD832:AG832"/>
    <mergeCell ref="D840:AG840"/>
    <mergeCell ref="D828:I828"/>
    <mergeCell ref="J828:M828"/>
    <mergeCell ref="N828:Q828"/>
    <mergeCell ref="R828:U828"/>
    <mergeCell ref="V828:Y828"/>
    <mergeCell ref="Z828:AC828"/>
    <mergeCell ref="AD828:AG828"/>
    <mergeCell ref="D825:I825"/>
    <mergeCell ref="J825:M825"/>
    <mergeCell ref="N825:Q825"/>
    <mergeCell ref="R825:U825"/>
    <mergeCell ref="V825:Y825"/>
    <mergeCell ref="Z825:AC825"/>
    <mergeCell ref="AD825:AG825"/>
    <mergeCell ref="D827:I827"/>
    <mergeCell ref="J827:M827"/>
    <mergeCell ref="N827:Q827"/>
    <mergeCell ref="R827:U827"/>
    <mergeCell ref="V827:Y827"/>
    <mergeCell ref="Z827:AC827"/>
    <mergeCell ref="AD827:AG827"/>
    <mergeCell ref="N862:Q862"/>
    <mergeCell ref="N865:Q865"/>
    <mergeCell ref="D843:AG843"/>
    <mergeCell ref="V831:Y831"/>
    <mergeCell ref="Z831:AC831"/>
    <mergeCell ref="AD831:AG831"/>
    <mergeCell ref="D835:AG835"/>
    <mergeCell ref="D837:AG837"/>
    <mergeCell ref="J832:M832"/>
    <mergeCell ref="N832:Q832"/>
    <mergeCell ref="R832:U832"/>
    <mergeCell ref="D829:I829"/>
    <mergeCell ref="D830:I830"/>
    <mergeCell ref="D831:I831"/>
    <mergeCell ref="D832:I832"/>
    <mergeCell ref="J823:M823"/>
    <mergeCell ref="N823:Q823"/>
    <mergeCell ref="R823:U823"/>
    <mergeCell ref="V823:Y823"/>
    <mergeCell ref="Z823:AC823"/>
    <mergeCell ref="AD823:AG823"/>
    <mergeCell ref="J824:M824"/>
    <mergeCell ref="N824:Q824"/>
    <mergeCell ref="R824:U824"/>
    <mergeCell ref="V824:Y824"/>
    <mergeCell ref="Z824:AC824"/>
    <mergeCell ref="AD824:AG824"/>
    <mergeCell ref="J826:M826"/>
    <mergeCell ref="N826:Q826"/>
    <mergeCell ref="R826:U826"/>
    <mergeCell ref="V826:Y826"/>
    <mergeCell ref="AD826:AG826"/>
    <mergeCell ref="J829:M829"/>
    <mergeCell ref="N829:Q829"/>
    <mergeCell ref="R829:U829"/>
    <mergeCell ref="V829:Y829"/>
    <mergeCell ref="Z829:AC829"/>
    <mergeCell ref="AD829:AG829"/>
    <mergeCell ref="J830:M830"/>
    <mergeCell ref="N830:Q830"/>
    <mergeCell ref="R830:U830"/>
    <mergeCell ref="V830:Y830"/>
    <mergeCell ref="Z830:AC830"/>
    <mergeCell ref="D822:I822"/>
    <mergeCell ref="J822:M822"/>
    <mergeCell ref="N822:Q822"/>
    <mergeCell ref="R822:U822"/>
    <mergeCell ref="V822:Y822"/>
    <mergeCell ref="Z822:AC822"/>
    <mergeCell ref="AD822:AG822"/>
    <mergeCell ref="V818:AG819"/>
    <mergeCell ref="J818:U819"/>
    <mergeCell ref="D823:I823"/>
    <mergeCell ref="D824:I824"/>
    <mergeCell ref="D826:I826"/>
    <mergeCell ref="D782:M782"/>
    <mergeCell ref="N782:W782"/>
    <mergeCell ref="X782:AG782"/>
    <mergeCell ref="N821:Q821"/>
    <mergeCell ref="R821:U821"/>
    <mergeCell ref="V821:Y821"/>
    <mergeCell ref="Z821:AC821"/>
    <mergeCell ref="AD821:AG821"/>
    <mergeCell ref="D803:AG803"/>
    <mergeCell ref="D805:AG805"/>
    <mergeCell ref="D807:O807"/>
    <mergeCell ref="P807:X807"/>
    <mergeCell ref="Y807:AG807"/>
    <mergeCell ref="D813:O813"/>
    <mergeCell ref="P811:X811"/>
    <mergeCell ref="P812:X812"/>
    <mergeCell ref="P813:X813"/>
    <mergeCell ref="Y808:AG808"/>
    <mergeCell ref="D789:M789"/>
    <mergeCell ref="N789:W789"/>
    <mergeCell ref="X789:AG789"/>
    <mergeCell ref="D792:M793"/>
    <mergeCell ref="N792:W793"/>
    <mergeCell ref="X792:AG793"/>
    <mergeCell ref="D794:M794"/>
    <mergeCell ref="N794:W794"/>
    <mergeCell ref="X794:AG794"/>
    <mergeCell ref="X783:AG783"/>
    <mergeCell ref="D784:M784"/>
    <mergeCell ref="N784:W784"/>
    <mergeCell ref="X784:AG784"/>
    <mergeCell ref="D785:M785"/>
    <mergeCell ref="N785:W785"/>
    <mergeCell ref="X785:AG785"/>
    <mergeCell ref="D786:M786"/>
    <mergeCell ref="N786:W786"/>
    <mergeCell ref="X786:AG786"/>
    <mergeCell ref="D787:M787"/>
    <mergeCell ref="N787:W787"/>
    <mergeCell ref="X787:AG787"/>
    <mergeCell ref="D788:M788"/>
    <mergeCell ref="N788:W788"/>
    <mergeCell ref="X788:AG788"/>
    <mergeCell ref="D810:O810"/>
    <mergeCell ref="D809:O809"/>
    <mergeCell ref="D808:O808"/>
    <mergeCell ref="P810:X810"/>
    <mergeCell ref="P809:X809"/>
    <mergeCell ref="P808:X808"/>
    <mergeCell ref="X780:AG780"/>
    <mergeCell ref="D781:M781"/>
    <mergeCell ref="N781:W781"/>
    <mergeCell ref="X781:AG781"/>
    <mergeCell ref="D312:AG317"/>
    <mergeCell ref="D272:AG272"/>
    <mergeCell ref="D276:AG277"/>
    <mergeCell ref="D279:AG279"/>
    <mergeCell ref="D283:AG284"/>
    <mergeCell ref="E286:AG286"/>
    <mergeCell ref="E287:AG287"/>
    <mergeCell ref="D328:AG329"/>
    <mergeCell ref="D333:AG335"/>
    <mergeCell ref="E337:AG338"/>
    <mergeCell ref="E340:AG341"/>
    <mergeCell ref="E343:AG343"/>
    <mergeCell ref="D345:AG345"/>
    <mergeCell ref="D320:AG320"/>
    <mergeCell ref="E322:AG323"/>
    <mergeCell ref="E325:AG326"/>
    <mergeCell ref="D463:R463"/>
    <mergeCell ref="S463:AG463"/>
    <mergeCell ref="D349:AG349"/>
    <mergeCell ref="D248:AG249"/>
    <mergeCell ref="D253:AG254"/>
    <mergeCell ref="D256:AG260"/>
    <mergeCell ref="D262:AG262"/>
    <mergeCell ref="D266:AG267"/>
    <mergeCell ref="D269:AG270"/>
    <mergeCell ref="D222:AG223"/>
    <mergeCell ref="D227:AG228"/>
    <mergeCell ref="D232:AG233"/>
    <mergeCell ref="D235:AG236"/>
    <mergeCell ref="D240:AG241"/>
    <mergeCell ref="D243:AG244"/>
    <mergeCell ref="E288:AG293"/>
    <mergeCell ref="D295:AG295"/>
    <mergeCell ref="D297:AG298"/>
    <mergeCell ref="D300:AG305"/>
    <mergeCell ref="D307:AG310"/>
    <mergeCell ref="E168:AG170"/>
    <mergeCell ref="D172:AG173"/>
    <mergeCell ref="D175:AG176"/>
    <mergeCell ref="D180:AG184"/>
    <mergeCell ref="D186:AG187"/>
    <mergeCell ref="D189:AG189"/>
    <mergeCell ref="D147:AG149"/>
    <mergeCell ref="D151:AG152"/>
    <mergeCell ref="D154:AG158"/>
    <mergeCell ref="D160:AG161"/>
    <mergeCell ref="E163:AG164"/>
    <mergeCell ref="E165:AG167"/>
    <mergeCell ref="D202:AG205"/>
    <mergeCell ref="D209:AG211"/>
    <mergeCell ref="D213:AG214"/>
    <mergeCell ref="D218:AG220"/>
    <mergeCell ref="D191:AG191"/>
    <mergeCell ref="D195:AG196"/>
    <mergeCell ref="E198:AG198"/>
    <mergeCell ref="E199:AG199"/>
    <mergeCell ref="E200:AG200"/>
    <mergeCell ref="D141:AG142"/>
    <mergeCell ref="D137:N137"/>
    <mergeCell ref="O137:S137"/>
    <mergeCell ref="T137:X137"/>
    <mergeCell ref="Y137:AC137"/>
    <mergeCell ref="D138:N138"/>
    <mergeCell ref="O138:S138"/>
    <mergeCell ref="T138:X138"/>
    <mergeCell ref="Y138:AC138"/>
    <mergeCell ref="D135:N135"/>
    <mergeCell ref="O135:S135"/>
    <mergeCell ref="T135:X135"/>
    <mergeCell ref="Y135:AC135"/>
    <mergeCell ref="D136:N136"/>
    <mergeCell ref="O136:S136"/>
    <mergeCell ref="T136:X136"/>
    <mergeCell ref="Y136:AC136"/>
    <mergeCell ref="D115:AG118"/>
    <mergeCell ref="D120:AG120"/>
    <mergeCell ref="D122:AG126"/>
    <mergeCell ref="O134:S134"/>
    <mergeCell ref="T134:X134"/>
    <mergeCell ref="Y134:AC134"/>
    <mergeCell ref="D95:AG96"/>
    <mergeCell ref="D100:AG101"/>
    <mergeCell ref="D103:AG104"/>
    <mergeCell ref="D106:AG108"/>
    <mergeCell ref="D110:AG110"/>
    <mergeCell ref="D112:AG113"/>
    <mergeCell ref="D139:N139"/>
    <mergeCell ref="O139:S139"/>
    <mergeCell ref="T139:X139"/>
    <mergeCell ref="Y139:AC139"/>
    <mergeCell ref="D130:AG132"/>
    <mergeCell ref="D90:N90"/>
    <mergeCell ref="D89:N89"/>
    <mergeCell ref="O88:S88"/>
    <mergeCell ref="D71:AG72"/>
    <mergeCell ref="D74:AG75"/>
    <mergeCell ref="D77:AG77"/>
    <mergeCell ref="D79:AG80"/>
    <mergeCell ref="D84:AG86"/>
    <mergeCell ref="T90:X90"/>
    <mergeCell ref="T89:X89"/>
    <mergeCell ref="O93:S93"/>
    <mergeCell ref="O92:S92"/>
    <mergeCell ref="O91:S91"/>
    <mergeCell ref="O90:S90"/>
    <mergeCell ref="O89:S89"/>
    <mergeCell ref="T88:X88"/>
    <mergeCell ref="Y88:AC88"/>
    <mergeCell ref="Y93:AC93"/>
    <mergeCell ref="Y92:AC92"/>
    <mergeCell ref="Y91:AC91"/>
    <mergeCell ref="Y90:AC90"/>
    <mergeCell ref="Y89:AC89"/>
    <mergeCell ref="T93:X93"/>
    <mergeCell ref="T92:X92"/>
    <mergeCell ref="T91:X91"/>
    <mergeCell ref="S493:W493"/>
    <mergeCell ref="S492:W492"/>
    <mergeCell ref="S491:W491"/>
    <mergeCell ref="S490:W490"/>
    <mergeCell ref="S489:W489"/>
    <mergeCell ref="S488:W488"/>
    <mergeCell ref="S487:W487"/>
    <mergeCell ref="S486:W486"/>
    <mergeCell ref="D59:AG60"/>
    <mergeCell ref="D62:AG63"/>
    <mergeCell ref="D9:AG12"/>
    <mergeCell ref="D14:AG15"/>
    <mergeCell ref="AI1:AM1"/>
    <mergeCell ref="Y31:AG31"/>
    <mergeCell ref="Y30:AG30"/>
    <mergeCell ref="Y29:AG29"/>
    <mergeCell ref="Y28:AG28"/>
    <mergeCell ref="P28:X28"/>
    <mergeCell ref="P31:X31"/>
    <mergeCell ref="P30:X30"/>
    <mergeCell ref="P29:X29"/>
    <mergeCell ref="D28:O28"/>
    <mergeCell ref="D31:O31"/>
    <mergeCell ref="D30:O30"/>
    <mergeCell ref="D29:O29"/>
    <mergeCell ref="D66:AG67"/>
    <mergeCell ref="D49:O49"/>
    <mergeCell ref="D44:AG45"/>
    <mergeCell ref="D53:AG54"/>
    <mergeCell ref="D93:N93"/>
    <mergeCell ref="D92:N92"/>
    <mergeCell ref="D91:N91"/>
    <mergeCell ref="D486:H486"/>
    <mergeCell ref="I493:M493"/>
    <mergeCell ref="I492:M492"/>
    <mergeCell ref="I491:M491"/>
    <mergeCell ref="I490:M490"/>
    <mergeCell ref="I489:M489"/>
    <mergeCell ref="I488:M488"/>
    <mergeCell ref="I487:M487"/>
    <mergeCell ref="I486:M486"/>
    <mergeCell ref="D503:AG504"/>
    <mergeCell ref="D479:AG480"/>
    <mergeCell ref="D482:AG482"/>
    <mergeCell ref="D484:H485"/>
    <mergeCell ref="I484:AG484"/>
    <mergeCell ref="I485:M485"/>
    <mergeCell ref="N485:R485"/>
    <mergeCell ref="S485:W485"/>
    <mergeCell ref="X485:AB485"/>
    <mergeCell ref="AC485:AG485"/>
    <mergeCell ref="X486:AB486"/>
    <mergeCell ref="AC493:AG493"/>
    <mergeCell ref="AC492:AG492"/>
    <mergeCell ref="AC491:AG491"/>
    <mergeCell ref="AC490:AG490"/>
    <mergeCell ref="AC489:AG489"/>
    <mergeCell ref="AC488:AG488"/>
    <mergeCell ref="AC487:AG487"/>
    <mergeCell ref="AC486:AG486"/>
    <mergeCell ref="N493:R493"/>
    <mergeCell ref="N492:R492"/>
    <mergeCell ref="N491:R491"/>
    <mergeCell ref="N486:R486"/>
    <mergeCell ref="D507:S507"/>
    <mergeCell ref="T507:AG507"/>
    <mergeCell ref="D508:S508"/>
    <mergeCell ref="T508:AG508"/>
    <mergeCell ref="D513:AG513"/>
    <mergeCell ref="D506:S506"/>
    <mergeCell ref="T506:AG506"/>
    <mergeCell ref="X493:AB493"/>
    <mergeCell ref="X492:AB492"/>
    <mergeCell ref="X491:AB491"/>
    <mergeCell ref="X490:AB490"/>
    <mergeCell ref="X489:AB489"/>
    <mergeCell ref="X488:AB488"/>
    <mergeCell ref="X487:AB487"/>
    <mergeCell ref="D493:H493"/>
    <mergeCell ref="D492:H492"/>
    <mergeCell ref="D491:H491"/>
    <mergeCell ref="D490:H490"/>
    <mergeCell ref="D489:H489"/>
    <mergeCell ref="D488:H488"/>
    <mergeCell ref="D487:H487"/>
    <mergeCell ref="N489:R489"/>
    <mergeCell ref="N488:R488"/>
    <mergeCell ref="N487:R487"/>
    <mergeCell ref="D496:AG496"/>
    <mergeCell ref="D498:S498"/>
    <mergeCell ref="T498:AG498"/>
    <mergeCell ref="D500:S500"/>
    <mergeCell ref="T500:AG500"/>
    <mergeCell ref="T499:AG499"/>
    <mergeCell ref="D499:S499"/>
    <mergeCell ref="N490:R490"/>
    <mergeCell ref="D524:H524"/>
    <mergeCell ref="I524:M524"/>
    <mergeCell ref="N524:R524"/>
    <mergeCell ref="S524:W524"/>
    <mergeCell ref="X524:AB524"/>
    <mergeCell ref="AC524:AG524"/>
    <mergeCell ref="D525:H525"/>
    <mergeCell ref="I525:M525"/>
    <mergeCell ref="N525:R525"/>
    <mergeCell ref="S525:W525"/>
    <mergeCell ref="X525:AB525"/>
    <mergeCell ref="AC525:AG525"/>
    <mergeCell ref="D519:AG519"/>
    <mergeCell ref="D521:H522"/>
    <mergeCell ref="I521:AG521"/>
    <mergeCell ref="I522:M522"/>
    <mergeCell ref="N522:R522"/>
    <mergeCell ref="S522:W522"/>
    <mergeCell ref="X522:AB522"/>
    <mergeCell ref="AC522:AG522"/>
    <mergeCell ref="D523:H523"/>
    <mergeCell ref="I523:M523"/>
    <mergeCell ref="N523:R523"/>
    <mergeCell ref="S523:W523"/>
    <mergeCell ref="X523:AB523"/>
    <mergeCell ref="AC523:AG523"/>
    <mergeCell ref="D528:H528"/>
    <mergeCell ref="I528:M528"/>
    <mergeCell ref="N528:R528"/>
    <mergeCell ref="S528:W528"/>
    <mergeCell ref="X528:AB528"/>
    <mergeCell ref="AC528:AG528"/>
    <mergeCell ref="D526:H526"/>
    <mergeCell ref="I526:M526"/>
    <mergeCell ref="N526:R526"/>
    <mergeCell ref="S526:W526"/>
    <mergeCell ref="X526:AB526"/>
    <mergeCell ref="AC526:AG526"/>
    <mergeCell ref="D527:H527"/>
    <mergeCell ref="I527:M527"/>
    <mergeCell ref="N527:R527"/>
    <mergeCell ref="S527:W527"/>
    <mergeCell ref="X527:AB527"/>
    <mergeCell ref="AC527:AG527"/>
    <mergeCell ref="D530:AG530"/>
    <mergeCell ref="AA532:AG532"/>
    <mergeCell ref="T532:Z532"/>
    <mergeCell ref="M532:S532"/>
    <mergeCell ref="D532:L532"/>
    <mergeCell ref="D533:AG533"/>
    <mergeCell ref="D539:L539"/>
    <mergeCell ref="D538:L538"/>
    <mergeCell ref="D537:L537"/>
    <mergeCell ref="D536:L536"/>
    <mergeCell ref="D535:L535"/>
    <mergeCell ref="D534:L534"/>
    <mergeCell ref="T539:Z539"/>
    <mergeCell ref="T538:Z538"/>
    <mergeCell ref="T537:Z537"/>
    <mergeCell ref="T536:Z536"/>
    <mergeCell ref="T535:Z535"/>
    <mergeCell ref="T534:Z534"/>
    <mergeCell ref="M539:S539"/>
    <mergeCell ref="M538:S538"/>
    <mergeCell ref="M537:S537"/>
    <mergeCell ref="M536:S536"/>
    <mergeCell ref="M535:S535"/>
    <mergeCell ref="D542:L542"/>
    <mergeCell ref="D543:L543"/>
    <mergeCell ref="D544:L544"/>
    <mergeCell ref="D545:L545"/>
    <mergeCell ref="D546:L546"/>
    <mergeCell ref="D547:L547"/>
    <mergeCell ref="D548:L548"/>
    <mergeCell ref="M534:S534"/>
    <mergeCell ref="AA539:AG539"/>
    <mergeCell ref="AA538:AG538"/>
    <mergeCell ref="AA537:AG537"/>
    <mergeCell ref="AA536:AG536"/>
    <mergeCell ref="AA535:AG535"/>
    <mergeCell ref="AA534:AG534"/>
    <mergeCell ref="D540:AG540"/>
    <mergeCell ref="D541:L541"/>
    <mergeCell ref="M541:S541"/>
    <mergeCell ref="T541:Z541"/>
    <mergeCell ref="AA541:AG541"/>
    <mergeCell ref="M545:S545"/>
    <mergeCell ref="T545:Z545"/>
    <mergeCell ref="AA545:AG545"/>
    <mergeCell ref="M546:S546"/>
    <mergeCell ref="T546:Z546"/>
    <mergeCell ref="AA546:AG546"/>
    <mergeCell ref="M547:S547"/>
    <mergeCell ref="T547:Z547"/>
    <mergeCell ref="AA547:AG547"/>
    <mergeCell ref="M542:S542"/>
    <mergeCell ref="T542:Z542"/>
    <mergeCell ref="AA542:AG542"/>
    <mergeCell ref="M543:S543"/>
    <mergeCell ref="T543:Z543"/>
    <mergeCell ref="AA543:AG543"/>
    <mergeCell ref="M544:S544"/>
    <mergeCell ref="T544:Z544"/>
    <mergeCell ref="AA544:AG544"/>
    <mergeCell ref="N554:W554"/>
    <mergeCell ref="X554:AG554"/>
    <mergeCell ref="D555:M555"/>
    <mergeCell ref="N555:W555"/>
    <mergeCell ref="X555:AG555"/>
    <mergeCell ref="D550:AG550"/>
    <mergeCell ref="N553:W553"/>
    <mergeCell ref="X553:AG553"/>
    <mergeCell ref="M548:S548"/>
    <mergeCell ref="T548:Z548"/>
    <mergeCell ref="AA548:AG548"/>
    <mergeCell ref="N564:W564"/>
    <mergeCell ref="X564:AG564"/>
    <mergeCell ref="D573:O573"/>
    <mergeCell ref="P573:X573"/>
    <mergeCell ref="Y573:AG573"/>
    <mergeCell ref="D570:AG570"/>
    <mergeCell ref="D572:O572"/>
    <mergeCell ref="P572:X572"/>
    <mergeCell ref="Y572:AG572"/>
    <mergeCell ref="D556:M556"/>
    <mergeCell ref="N556:W556"/>
    <mergeCell ref="X556:AG556"/>
    <mergeCell ref="D552:M553"/>
    <mergeCell ref="N552:AG552"/>
    <mergeCell ref="D560:AG560"/>
    <mergeCell ref="D562:M562"/>
    <mergeCell ref="N562:W562"/>
    <mergeCell ref="X562:AG562"/>
    <mergeCell ref="D566:M566"/>
    <mergeCell ref="N566:W566"/>
    <mergeCell ref="X566:AG566"/>
    <mergeCell ref="D567:M567"/>
    <mergeCell ref="N567:W567"/>
    <mergeCell ref="X567:AG567"/>
    <mergeCell ref="D563:M563"/>
    <mergeCell ref="N563:W563"/>
    <mergeCell ref="X563:AG563"/>
    <mergeCell ref="D565:M565"/>
    <mergeCell ref="N565:W565"/>
    <mergeCell ref="X565:AG565"/>
    <mergeCell ref="D564:M564"/>
    <mergeCell ref="D554:M554"/>
    <mergeCell ref="D577:O577"/>
    <mergeCell ref="P577:X577"/>
    <mergeCell ref="Y577:AG577"/>
    <mergeCell ref="D578:O578"/>
    <mergeCell ref="P578:X578"/>
    <mergeCell ref="Y578:AG578"/>
    <mergeCell ref="D579:O579"/>
    <mergeCell ref="P579:X579"/>
    <mergeCell ref="Y579:AG579"/>
    <mergeCell ref="D574:O574"/>
    <mergeCell ref="P574:X574"/>
    <mergeCell ref="Y574:AG574"/>
    <mergeCell ref="D575:O575"/>
    <mergeCell ref="P575:X575"/>
    <mergeCell ref="Y575:AG575"/>
    <mergeCell ref="D576:O576"/>
    <mergeCell ref="P576:X576"/>
    <mergeCell ref="Y576:AG576"/>
    <mergeCell ref="R602:AG602"/>
    <mergeCell ref="R601:AG601"/>
    <mergeCell ref="R600:AG600"/>
    <mergeCell ref="R599:AG599"/>
    <mergeCell ref="R610:AG610"/>
    <mergeCell ref="R607:AG607"/>
    <mergeCell ref="D595:AG596"/>
    <mergeCell ref="D591:AG591"/>
    <mergeCell ref="D583:O583"/>
    <mergeCell ref="P583:X583"/>
    <mergeCell ref="Y583:AG583"/>
    <mergeCell ref="D584:O584"/>
    <mergeCell ref="P584:X584"/>
    <mergeCell ref="Y584:AG584"/>
    <mergeCell ref="D589:AG589"/>
    <mergeCell ref="D580:O580"/>
    <mergeCell ref="P580:X580"/>
    <mergeCell ref="Y580:AG580"/>
    <mergeCell ref="D581:O581"/>
    <mergeCell ref="P581:X581"/>
    <mergeCell ref="Y581:AG581"/>
    <mergeCell ref="D582:O582"/>
    <mergeCell ref="P582:X582"/>
    <mergeCell ref="Y582:AG582"/>
    <mergeCell ref="D614:Q614"/>
    <mergeCell ref="D613:Q613"/>
    <mergeCell ref="D612:Q612"/>
    <mergeCell ref="R621:AG621"/>
    <mergeCell ref="R612:AG612"/>
    <mergeCell ref="R613:AG613"/>
    <mergeCell ref="R614:AG614"/>
    <mergeCell ref="R615:AG615"/>
    <mergeCell ref="R616:AG616"/>
    <mergeCell ref="R617:AG617"/>
    <mergeCell ref="R618:AG618"/>
    <mergeCell ref="R619:AG619"/>
    <mergeCell ref="R620:AG620"/>
    <mergeCell ref="D597:AG597"/>
    <mergeCell ref="D610:Q610"/>
    <mergeCell ref="D609:Q609"/>
    <mergeCell ref="D608:Q608"/>
    <mergeCell ref="D607:Q607"/>
    <mergeCell ref="D606:Q606"/>
    <mergeCell ref="D605:Q605"/>
    <mergeCell ref="D604:Q604"/>
    <mergeCell ref="D603:Q603"/>
    <mergeCell ref="D602:Q602"/>
    <mergeCell ref="D601:Q601"/>
    <mergeCell ref="D600:Q600"/>
    <mergeCell ref="D599:Q599"/>
    <mergeCell ref="R609:AG609"/>
    <mergeCell ref="R608:AG608"/>
    <mergeCell ref="R606:AG606"/>
    <mergeCell ref="R605:AG605"/>
    <mergeCell ref="R604:AG604"/>
    <mergeCell ref="R603:AG603"/>
    <mergeCell ref="N876:Q876"/>
    <mergeCell ref="N875:Q875"/>
    <mergeCell ref="N874:Q874"/>
    <mergeCell ref="N873:Q873"/>
    <mergeCell ref="N872:Q872"/>
    <mergeCell ref="N871:Q871"/>
    <mergeCell ref="N870:Q870"/>
    <mergeCell ref="N868:Q868"/>
    <mergeCell ref="N867:Q867"/>
    <mergeCell ref="N866:Q866"/>
    <mergeCell ref="D621:Q621"/>
    <mergeCell ref="D620:Q620"/>
    <mergeCell ref="D619:Q619"/>
    <mergeCell ref="D618:Q618"/>
    <mergeCell ref="D617:Q617"/>
    <mergeCell ref="D616:Q616"/>
    <mergeCell ref="D615:Q615"/>
    <mergeCell ref="D773:M774"/>
    <mergeCell ref="N773:W774"/>
    <mergeCell ref="D775:M775"/>
    <mergeCell ref="N775:W775"/>
    <mergeCell ref="D776:M776"/>
    <mergeCell ref="N776:W776"/>
    <mergeCell ref="D778:M778"/>
    <mergeCell ref="N778:W778"/>
    <mergeCell ref="D779:M779"/>
    <mergeCell ref="N779:W779"/>
    <mergeCell ref="D780:M780"/>
    <mergeCell ref="N780:W780"/>
    <mergeCell ref="D783:M783"/>
    <mergeCell ref="N783:W783"/>
    <mergeCell ref="D875:M875"/>
    <mergeCell ref="D874:M874"/>
    <mergeCell ref="D873:M873"/>
    <mergeCell ref="D872:M872"/>
    <mergeCell ref="D871:M871"/>
    <mergeCell ref="D870:M870"/>
    <mergeCell ref="D868:M868"/>
    <mergeCell ref="D867:M867"/>
    <mergeCell ref="D866:M866"/>
    <mergeCell ref="D865:M865"/>
    <mergeCell ref="D864:M864"/>
    <mergeCell ref="N860:AG860"/>
    <mergeCell ref="N861:Q861"/>
    <mergeCell ref="R861:U861"/>
    <mergeCell ref="V861:Y861"/>
    <mergeCell ref="Z861:AC861"/>
    <mergeCell ref="AD861:AG861"/>
    <mergeCell ref="V868:Y868"/>
    <mergeCell ref="V870:Y870"/>
    <mergeCell ref="V871:Y871"/>
    <mergeCell ref="V872:Y872"/>
    <mergeCell ref="V873:Y873"/>
    <mergeCell ref="N864:Q864"/>
    <mergeCell ref="N863:Q863"/>
    <mergeCell ref="V862:Y862"/>
    <mergeCell ref="V863:Y863"/>
    <mergeCell ref="V864:Y864"/>
    <mergeCell ref="V874:Y874"/>
    <mergeCell ref="N880:Q880"/>
    <mergeCell ref="N879:Q879"/>
    <mergeCell ref="N878:Q878"/>
    <mergeCell ref="N877:Q877"/>
    <mergeCell ref="R862:U862"/>
    <mergeCell ref="R863:U863"/>
    <mergeCell ref="R864:U864"/>
    <mergeCell ref="R865:U865"/>
    <mergeCell ref="R866:U866"/>
    <mergeCell ref="R867:U867"/>
    <mergeCell ref="R868:U868"/>
    <mergeCell ref="R870:U870"/>
    <mergeCell ref="R871:U871"/>
    <mergeCell ref="R872:U872"/>
    <mergeCell ref="R873:U873"/>
    <mergeCell ref="R874:U874"/>
    <mergeCell ref="R875:U875"/>
    <mergeCell ref="R876:U876"/>
    <mergeCell ref="R877:U877"/>
    <mergeCell ref="AD864:AG864"/>
    <mergeCell ref="AD865:AG865"/>
    <mergeCell ref="AD866:AG866"/>
    <mergeCell ref="AD867:AG867"/>
    <mergeCell ref="AD868:AG868"/>
    <mergeCell ref="AD870:AG870"/>
    <mergeCell ref="AD871:AG871"/>
    <mergeCell ref="V877:Y877"/>
    <mergeCell ref="V878:Y878"/>
    <mergeCell ref="V879:Y879"/>
    <mergeCell ref="V880:Y880"/>
    <mergeCell ref="Z862:AC862"/>
    <mergeCell ref="Z863:AC863"/>
    <mergeCell ref="Z864:AC864"/>
    <mergeCell ref="Z865:AC865"/>
    <mergeCell ref="Z866:AC866"/>
    <mergeCell ref="Z867:AC867"/>
    <mergeCell ref="Z868:AC868"/>
    <mergeCell ref="Z870:AC870"/>
    <mergeCell ref="Z871:AC871"/>
    <mergeCell ref="Z872:AC872"/>
    <mergeCell ref="Z873:AC873"/>
    <mergeCell ref="Z874:AC874"/>
    <mergeCell ref="Z875:AC875"/>
    <mergeCell ref="Z876:AC876"/>
    <mergeCell ref="Z877:AC877"/>
    <mergeCell ref="Z878:AC878"/>
    <mergeCell ref="Z879:AC879"/>
    <mergeCell ref="Z880:AC880"/>
    <mergeCell ref="V865:Y865"/>
    <mergeCell ref="V866:Y866"/>
    <mergeCell ref="V867:Y867"/>
    <mergeCell ref="D883:M884"/>
    <mergeCell ref="N883:AG883"/>
    <mergeCell ref="N884:Q884"/>
    <mergeCell ref="R884:U884"/>
    <mergeCell ref="V884:Y884"/>
    <mergeCell ref="Z884:AC884"/>
    <mergeCell ref="AD884:AG884"/>
    <mergeCell ref="D885:M885"/>
    <mergeCell ref="N885:Q885"/>
    <mergeCell ref="R885:U885"/>
    <mergeCell ref="V885:Y885"/>
    <mergeCell ref="Z885:AC885"/>
    <mergeCell ref="AD885:AG885"/>
    <mergeCell ref="AD872:AG872"/>
    <mergeCell ref="AD873:AG873"/>
    <mergeCell ref="AD874:AG874"/>
    <mergeCell ref="AD875:AG875"/>
    <mergeCell ref="AD876:AG876"/>
    <mergeCell ref="AD877:AG877"/>
    <mergeCell ref="AD878:AG878"/>
    <mergeCell ref="AD879:AG879"/>
    <mergeCell ref="AD880:AG880"/>
    <mergeCell ref="R878:U878"/>
    <mergeCell ref="R879:U879"/>
    <mergeCell ref="R880:U880"/>
    <mergeCell ref="V875:Y875"/>
    <mergeCell ref="V876:Y876"/>
    <mergeCell ref="D880:M880"/>
    <mergeCell ref="D879:M879"/>
    <mergeCell ref="D878:M878"/>
    <mergeCell ref="D877:M877"/>
    <mergeCell ref="D876:M876"/>
    <mergeCell ref="D888:M888"/>
    <mergeCell ref="N888:Q888"/>
    <mergeCell ref="R888:U888"/>
    <mergeCell ref="V888:Y888"/>
    <mergeCell ref="Z888:AC888"/>
    <mergeCell ref="AD888:AG888"/>
    <mergeCell ref="D889:M889"/>
    <mergeCell ref="N889:Q889"/>
    <mergeCell ref="R889:U889"/>
    <mergeCell ref="V889:Y889"/>
    <mergeCell ref="Z889:AC889"/>
    <mergeCell ref="AD889:AG889"/>
    <mergeCell ref="D886:M886"/>
    <mergeCell ref="N886:Q886"/>
    <mergeCell ref="R886:U886"/>
    <mergeCell ref="V886:Y886"/>
    <mergeCell ref="Z886:AC886"/>
    <mergeCell ref="AD886:AG886"/>
    <mergeCell ref="D887:M887"/>
    <mergeCell ref="N887:Q887"/>
    <mergeCell ref="R887:U887"/>
    <mergeCell ref="V887:Y887"/>
    <mergeCell ref="Z887:AC887"/>
    <mergeCell ref="AD887:AG887"/>
    <mergeCell ref="D893:M893"/>
    <mergeCell ref="N893:Q893"/>
    <mergeCell ref="R893:U893"/>
    <mergeCell ref="V893:Y893"/>
    <mergeCell ref="Z893:AC893"/>
    <mergeCell ref="AD893:AG893"/>
    <mergeCell ref="D894:M894"/>
    <mergeCell ref="N894:Q894"/>
    <mergeCell ref="R894:U894"/>
    <mergeCell ref="V894:Y894"/>
    <mergeCell ref="Z894:AC894"/>
    <mergeCell ref="AD894:AG894"/>
    <mergeCell ref="D890:M890"/>
    <mergeCell ref="N890:Q890"/>
    <mergeCell ref="R890:U890"/>
    <mergeCell ref="V890:Y890"/>
    <mergeCell ref="Z890:AC890"/>
    <mergeCell ref="AD890:AG890"/>
    <mergeCell ref="D891:M891"/>
    <mergeCell ref="N891:Q891"/>
    <mergeCell ref="R891:U891"/>
    <mergeCell ref="V891:Y891"/>
    <mergeCell ref="Z891:AC891"/>
    <mergeCell ref="AD891:AG891"/>
    <mergeCell ref="D897:M897"/>
    <mergeCell ref="N897:Q897"/>
    <mergeCell ref="R897:U897"/>
    <mergeCell ref="V897:Y897"/>
    <mergeCell ref="Z897:AC897"/>
    <mergeCell ref="AD897:AG897"/>
    <mergeCell ref="D898:M898"/>
    <mergeCell ref="N898:Q898"/>
    <mergeCell ref="R898:U898"/>
    <mergeCell ref="V898:Y898"/>
    <mergeCell ref="Z898:AC898"/>
    <mergeCell ref="AD898:AG898"/>
    <mergeCell ref="D895:M895"/>
    <mergeCell ref="N895:Q895"/>
    <mergeCell ref="R895:U895"/>
    <mergeCell ref="V895:Y895"/>
    <mergeCell ref="Z895:AC895"/>
    <mergeCell ref="AD895:AG895"/>
    <mergeCell ref="D896:M896"/>
    <mergeCell ref="N896:Q896"/>
    <mergeCell ref="R896:U896"/>
    <mergeCell ref="V896:Y896"/>
    <mergeCell ref="Z896:AC896"/>
    <mergeCell ref="AD896:AG896"/>
    <mergeCell ref="R901:U901"/>
    <mergeCell ref="V901:Y901"/>
    <mergeCell ref="Z901:AC901"/>
    <mergeCell ref="AD901:AG901"/>
    <mergeCell ref="D902:M902"/>
    <mergeCell ref="N902:Q902"/>
    <mergeCell ref="R902:U902"/>
    <mergeCell ref="V902:Y902"/>
    <mergeCell ref="Z902:AC902"/>
    <mergeCell ref="AD902:AG902"/>
    <mergeCell ref="D899:M899"/>
    <mergeCell ref="N899:Q899"/>
    <mergeCell ref="R899:U899"/>
    <mergeCell ref="V899:Y899"/>
    <mergeCell ref="Z899:AC899"/>
    <mergeCell ref="AD899:AG899"/>
    <mergeCell ref="D900:M900"/>
    <mergeCell ref="N900:Q900"/>
    <mergeCell ref="R900:U900"/>
    <mergeCell ref="V900:Y900"/>
    <mergeCell ref="Z900:AC900"/>
    <mergeCell ref="AD900:AG900"/>
    <mergeCell ref="D908:AG908"/>
    <mergeCell ref="D910:AG910"/>
    <mergeCell ref="D629:AG629"/>
    <mergeCell ref="D631:H632"/>
    <mergeCell ref="I631:AG631"/>
    <mergeCell ref="I632:M632"/>
    <mergeCell ref="N632:R632"/>
    <mergeCell ref="S632:W632"/>
    <mergeCell ref="X632:AB632"/>
    <mergeCell ref="AC632:AG632"/>
    <mergeCell ref="D633:H633"/>
    <mergeCell ref="I633:M633"/>
    <mergeCell ref="N633:R633"/>
    <mergeCell ref="S633:W633"/>
    <mergeCell ref="X633:AB633"/>
    <mergeCell ref="AC633:AG633"/>
    <mergeCell ref="D903:M903"/>
    <mergeCell ref="N903:Q903"/>
    <mergeCell ref="R903:U903"/>
    <mergeCell ref="V903:Y903"/>
    <mergeCell ref="Z903:AC903"/>
    <mergeCell ref="AD903:AG903"/>
    <mergeCell ref="D909:AG909"/>
    <mergeCell ref="D906:AG906"/>
    <mergeCell ref="D901:M901"/>
    <mergeCell ref="N901:Q901"/>
    <mergeCell ref="D639:H639"/>
    <mergeCell ref="I639:M639"/>
    <mergeCell ref="N639:R639"/>
    <mergeCell ref="S639:W639"/>
    <mergeCell ref="X639:AB639"/>
    <mergeCell ref="AC639:AG639"/>
    <mergeCell ref="D634:H634"/>
    <mergeCell ref="I634:M634"/>
    <mergeCell ref="N634:R634"/>
    <mergeCell ref="S634:W634"/>
    <mergeCell ref="X634:AB634"/>
    <mergeCell ref="AC634:AG634"/>
    <mergeCell ref="D637:H638"/>
    <mergeCell ref="I637:AG637"/>
    <mergeCell ref="I638:M638"/>
    <mergeCell ref="N638:R638"/>
    <mergeCell ref="S638:W638"/>
    <mergeCell ref="X638:AB638"/>
    <mergeCell ref="AC638:AG638"/>
    <mergeCell ref="D642:AG642"/>
    <mergeCell ref="D646:AG646"/>
    <mergeCell ref="D648:M648"/>
    <mergeCell ref="N648:W648"/>
    <mergeCell ref="X648:AG648"/>
    <mergeCell ref="D654:M654"/>
    <mergeCell ref="N654:W654"/>
    <mergeCell ref="X654:AG654"/>
    <mergeCell ref="D653:M653"/>
    <mergeCell ref="N653:W653"/>
    <mergeCell ref="X653:AG653"/>
    <mergeCell ref="D649:M649"/>
    <mergeCell ref="N649:W649"/>
    <mergeCell ref="X649:AG649"/>
    <mergeCell ref="D640:H640"/>
    <mergeCell ref="I640:M640"/>
    <mergeCell ref="N640:R640"/>
    <mergeCell ref="S640:W640"/>
    <mergeCell ref="X640:AB640"/>
    <mergeCell ref="AC640:AG640"/>
    <mergeCell ref="N673:W673"/>
    <mergeCell ref="X673:AG673"/>
    <mergeCell ref="D663:AG663"/>
    <mergeCell ref="D666:M666"/>
    <mergeCell ref="N666:W666"/>
    <mergeCell ref="X666:AG666"/>
    <mergeCell ref="D667:M667"/>
    <mergeCell ref="N667:W667"/>
    <mergeCell ref="X667:AG667"/>
    <mergeCell ref="D652:M652"/>
    <mergeCell ref="N652:W652"/>
    <mergeCell ref="X652:AG652"/>
    <mergeCell ref="D650:M650"/>
    <mergeCell ref="N650:W650"/>
    <mergeCell ref="X650:AG650"/>
    <mergeCell ref="D651:M651"/>
    <mergeCell ref="N651:W651"/>
    <mergeCell ref="X651:AG651"/>
    <mergeCell ref="D687:M687"/>
    <mergeCell ref="N687:W687"/>
    <mergeCell ref="X687:AG687"/>
    <mergeCell ref="D686:M686"/>
    <mergeCell ref="N686:W686"/>
    <mergeCell ref="X686:AG686"/>
    <mergeCell ref="D661:AG661"/>
    <mergeCell ref="D682:AG682"/>
    <mergeCell ref="D684:M684"/>
    <mergeCell ref="N684:W684"/>
    <mergeCell ref="X684:AG684"/>
    <mergeCell ref="D685:M685"/>
    <mergeCell ref="N685:W685"/>
    <mergeCell ref="X685:AG685"/>
    <mergeCell ref="D658:AG658"/>
    <mergeCell ref="D676:AG676"/>
    <mergeCell ref="D668:M668"/>
    <mergeCell ref="N668:W668"/>
    <mergeCell ref="X668:AG668"/>
    <mergeCell ref="D671:M671"/>
    <mergeCell ref="N671:W671"/>
    <mergeCell ref="X671:AG671"/>
    <mergeCell ref="D670:M670"/>
    <mergeCell ref="N670:W670"/>
    <mergeCell ref="X670:AG670"/>
    <mergeCell ref="D669:M669"/>
    <mergeCell ref="N669:W669"/>
    <mergeCell ref="X669:AG669"/>
    <mergeCell ref="D672:M672"/>
    <mergeCell ref="N672:W672"/>
    <mergeCell ref="X672:AG672"/>
    <mergeCell ref="D673:M673"/>
    <mergeCell ref="D693:AG693"/>
    <mergeCell ref="D688:M688"/>
    <mergeCell ref="N688:W688"/>
    <mergeCell ref="X688:AG688"/>
    <mergeCell ref="D704:AG704"/>
    <mergeCell ref="D700:AG701"/>
    <mergeCell ref="V714:Y714"/>
    <mergeCell ref="V715:Y715"/>
    <mergeCell ref="V716:Y716"/>
    <mergeCell ref="V717:Y717"/>
    <mergeCell ref="D708:AG708"/>
    <mergeCell ref="D710:AG710"/>
    <mergeCell ref="D712:I713"/>
    <mergeCell ref="N713:Q713"/>
    <mergeCell ref="J713:M713"/>
    <mergeCell ref="R713:U713"/>
    <mergeCell ref="V713:Y713"/>
    <mergeCell ref="Z713:AC713"/>
    <mergeCell ref="AD713:AG713"/>
    <mergeCell ref="J712:Q712"/>
    <mergeCell ref="R712:Y712"/>
    <mergeCell ref="Z712:AG712"/>
    <mergeCell ref="V718:Y718"/>
    <mergeCell ref="Z714:AC714"/>
    <mergeCell ref="Z715:AC715"/>
    <mergeCell ref="Z716:AC716"/>
    <mergeCell ref="Z717:AC717"/>
    <mergeCell ref="Z718:AC718"/>
    <mergeCell ref="AD714:AG714"/>
    <mergeCell ref="AD715:AG715"/>
    <mergeCell ref="AD716:AG716"/>
    <mergeCell ref="AD717:AG717"/>
    <mergeCell ref="AD718:AG718"/>
    <mergeCell ref="D718:I718"/>
    <mergeCell ref="D717:I717"/>
    <mergeCell ref="D716:I716"/>
    <mergeCell ref="D715:I715"/>
    <mergeCell ref="D714:I714"/>
    <mergeCell ref="J718:M718"/>
    <mergeCell ref="J717:M717"/>
    <mergeCell ref="J716:M716"/>
    <mergeCell ref="J715:M715"/>
    <mergeCell ref="J714:M714"/>
    <mergeCell ref="N714:Q714"/>
    <mergeCell ref="N715:Q715"/>
    <mergeCell ref="N716:Q716"/>
    <mergeCell ref="N717:Q717"/>
    <mergeCell ref="N718:Q718"/>
    <mergeCell ref="R714:U714"/>
    <mergeCell ref="R715:U715"/>
    <mergeCell ref="R716:U716"/>
    <mergeCell ref="R717:U717"/>
    <mergeCell ref="R718:U718"/>
    <mergeCell ref="D724:M725"/>
    <mergeCell ref="AD725:AG725"/>
    <mergeCell ref="Z725:AC725"/>
    <mergeCell ref="V725:Y725"/>
    <mergeCell ref="R725:U725"/>
    <mergeCell ref="N725:Q725"/>
    <mergeCell ref="N724:Q724"/>
    <mergeCell ref="R724:Y724"/>
    <mergeCell ref="Z724:AG724"/>
    <mergeCell ref="D734:M734"/>
    <mergeCell ref="D733:M733"/>
    <mergeCell ref="D732:M732"/>
    <mergeCell ref="D731:M731"/>
    <mergeCell ref="D730:M730"/>
    <mergeCell ref="D729:M729"/>
    <mergeCell ref="D728:M728"/>
    <mergeCell ref="D727:M727"/>
    <mergeCell ref="D726:M726"/>
    <mergeCell ref="N728:Q728"/>
    <mergeCell ref="N727:Q727"/>
    <mergeCell ref="N726:Q726"/>
    <mergeCell ref="N729:Q729"/>
    <mergeCell ref="N730:Q730"/>
    <mergeCell ref="N731:Q731"/>
    <mergeCell ref="N732:Q732"/>
    <mergeCell ref="N733:Q733"/>
    <mergeCell ref="N734:Q734"/>
    <mergeCell ref="R726:U726"/>
    <mergeCell ref="AD730:AG730"/>
    <mergeCell ref="AD731:AG731"/>
    <mergeCell ref="AD732:AG732"/>
    <mergeCell ref="AD733:AG733"/>
    <mergeCell ref="AD734:AG734"/>
    <mergeCell ref="R727:U727"/>
    <mergeCell ref="R728:U728"/>
    <mergeCell ref="R729:U729"/>
    <mergeCell ref="R730:U730"/>
    <mergeCell ref="R731:U731"/>
    <mergeCell ref="R732:U732"/>
    <mergeCell ref="R733:U733"/>
    <mergeCell ref="R734:U734"/>
    <mergeCell ref="V726:Y726"/>
    <mergeCell ref="V727:Y727"/>
    <mergeCell ref="V728:Y728"/>
    <mergeCell ref="V729:Y729"/>
    <mergeCell ref="V730:Y730"/>
    <mergeCell ref="V731:Y731"/>
    <mergeCell ref="V732:Y732"/>
    <mergeCell ref="V733:Y733"/>
    <mergeCell ref="V734:Y734"/>
    <mergeCell ref="AJ724:AK724"/>
    <mergeCell ref="AL724:AM724"/>
    <mergeCell ref="AP724:AQ724"/>
    <mergeCell ref="AR724:AS724"/>
    <mergeCell ref="D720:AG720"/>
    <mergeCell ref="D737:AG737"/>
    <mergeCell ref="D739:AG740"/>
    <mergeCell ref="D742:M743"/>
    <mergeCell ref="N742:W743"/>
    <mergeCell ref="X742:AG743"/>
    <mergeCell ref="D744:M744"/>
    <mergeCell ref="N744:W744"/>
    <mergeCell ref="X744:AG744"/>
    <mergeCell ref="Z726:AC726"/>
    <mergeCell ref="Z727:AC727"/>
    <mergeCell ref="Z728:AC728"/>
    <mergeCell ref="Z729:AC729"/>
    <mergeCell ref="Z730:AC730"/>
    <mergeCell ref="Z731:AC731"/>
    <mergeCell ref="Z732:AC732"/>
    <mergeCell ref="Z733:AC733"/>
    <mergeCell ref="Z734:AC734"/>
    <mergeCell ref="AD726:AG726"/>
    <mergeCell ref="AD727:AG727"/>
    <mergeCell ref="AD728:AG728"/>
    <mergeCell ref="AD729:AG729"/>
    <mergeCell ref="D918:AG919"/>
    <mergeCell ref="D921:AG921"/>
    <mergeCell ref="B1:AH1"/>
    <mergeCell ref="D771:AG771"/>
    <mergeCell ref="D754:AG754"/>
    <mergeCell ref="D756:M757"/>
    <mergeCell ref="N756:W757"/>
    <mergeCell ref="X756:AG757"/>
    <mergeCell ref="D758:M758"/>
    <mergeCell ref="N758:W758"/>
    <mergeCell ref="X758:AG758"/>
    <mergeCell ref="D759:M759"/>
    <mergeCell ref="N759:W759"/>
    <mergeCell ref="X759:AG759"/>
    <mergeCell ref="D760:M760"/>
    <mergeCell ref="N760:W760"/>
    <mergeCell ref="X760:AG760"/>
    <mergeCell ref="D761:M761"/>
    <mergeCell ref="N761:W761"/>
    <mergeCell ref="X761:AG761"/>
    <mergeCell ref="D764:M764"/>
    <mergeCell ref="N752:W752"/>
    <mergeCell ref="X752:AG752"/>
    <mergeCell ref="D762:M762"/>
    <mergeCell ref="D397:G397"/>
    <mergeCell ref="H395:J395"/>
    <mergeCell ref="K395:M395"/>
    <mergeCell ref="N395:P395"/>
    <mergeCell ref="Q395:S395"/>
    <mergeCell ref="AF395:AH395"/>
    <mergeCell ref="AC395:AE395"/>
    <mergeCell ref="AI388:AP388"/>
    <mergeCell ref="AR388:AY388"/>
    <mergeCell ref="BA388:BH388"/>
    <mergeCell ref="D913:AG913"/>
    <mergeCell ref="N762:W762"/>
    <mergeCell ref="X762:AG762"/>
    <mergeCell ref="D763:M763"/>
    <mergeCell ref="N763:W763"/>
    <mergeCell ref="X763:AG763"/>
    <mergeCell ref="N764:W764"/>
    <mergeCell ref="X764:AG764"/>
    <mergeCell ref="D769:AG769"/>
    <mergeCell ref="D745:M745"/>
    <mergeCell ref="N745:W745"/>
    <mergeCell ref="X745:AG745"/>
    <mergeCell ref="D746:M746"/>
    <mergeCell ref="N746:W746"/>
    <mergeCell ref="X746:AG746"/>
    <mergeCell ref="D747:M747"/>
    <mergeCell ref="D401:G401"/>
    <mergeCell ref="D400:G400"/>
    <mergeCell ref="H400:J400"/>
    <mergeCell ref="K400:M400"/>
    <mergeCell ref="N400:P400"/>
    <mergeCell ref="Q400:S400"/>
    <mergeCell ref="T400:V400"/>
    <mergeCell ref="W400:Y400"/>
    <mergeCell ref="Z400:AB400"/>
    <mergeCell ref="AC400:AE400"/>
    <mergeCell ref="AF400:AH400"/>
    <mergeCell ref="H401:J401"/>
    <mergeCell ref="D399:G399"/>
    <mergeCell ref="D398:G398"/>
    <mergeCell ref="H399:J399"/>
    <mergeCell ref="K399:M399"/>
    <mergeCell ref="N399:P399"/>
    <mergeCell ref="Q399:S399"/>
    <mergeCell ref="T399:V399"/>
    <mergeCell ref="W399:Y399"/>
    <mergeCell ref="Z399:AB399"/>
    <mergeCell ref="AC399:AE399"/>
    <mergeCell ref="AF399:AH399"/>
    <mergeCell ref="D407:G407"/>
    <mergeCell ref="D405:G405"/>
    <mergeCell ref="H405:J405"/>
    <mergeCell ref="K405:M405"/>
    <mergeCell ref="N405:P405"/>
    <mergeCell ref="Q405:S405"/>
    <mergeCell ref="T405:V405"/>
    <mergeCell ref="W405:Y405"/>
    <mergeCell ref="Z405:AB405"/>
    <mergeCell ref="AC405:AE405"/>
    <mergeCell ref="AF405:AH405"/>
    <mergeCell ref="H407:J407"/>
    <mergeCell ref="K407:M407"/>
    <mergeCell ref="N407:P407"/>
    <mergeCell ref="D404:G404"/>
    <mergeCell ref="D403:G403"/>
    <mergeCell ref="H404:J404"/>
    <mergeCell ref="K404:M404"/>
    <mergeCell ref="N404:P404"/>
    <mergeCell ref="Q404:S404"/>
    <mergeCell ref="T404:V404"/>
    <mergeCell ref="W404:Y404"/>
    <mergeCell ref="Z404:AB404"/>
    <mergeCell ref="AC404:AE404"/>
    <mergeCell ref="D416:G416"/>
    <mergeCell ref="D415:G415"/>
    <mergeCell ref="H416:J416"/>
    <mergeCell ref="K416:M416"/>
    <mergeCell ref="N416:P416"/>
    <mergeCell ref="Q416:S416"/>
    <mergeCell ref="T416:V416"/>
    <mergeCell ref="W416:Y416"/>
    <mergeCell ref="Z416:AB416"/>
    <mergeCell ref="AC416:AE416"/>
    <mergeCell ref="AF416:AH416"/>
    <mergeCell ref="D411:G411"/>
    <mergeCell ref="D410:G410"/>
    <mergeCell ref="D409:G409"/>
    <mergeCell ref="D413:G413"/>
    <mergeCell ref="H411:J411"/>
    <mergeCell ref="K411:M411"/>
    <mergeCell ref="N411:P411"/>
    <mergeCell ref="Q411:S411"/>
    <mergeCell ref="T411:V411"/>
    <mergeCell ref="W411:Y411"/>
    <mergeCell ref="Z411:AB411"/>
    <mergeCell ref="AC411:AE411"/>
    <mergeCell ref="AF411:AH411"/>
    <mergeCell ref="Z415:AB415"/>
    <mergeCell ref="H394:AH394"/>
    <mergeCell ref="AF397:AH397"/>
    <mergeCell ref="AC397:AE397"/>
    <mergeCell ref="Z397:AB397"/>
    <mergeCell ref="W397:Y397"/>
    <mergeCell ref="T397:V397"/>
    <mergeCell ref="Q397:S397"/>
    <mergeCell ref="N397:P397"/>
    <mergeCell ref="K397:M397"/>
    <mergeCell ref="H397:J397"/>
    <mergeCell ref="H398:J398"/>
    <mergeCell ref="K398:M398"/>
    <mergeCell ref="N398:P398"/>
    <mergeCell ref="Q398:S398"/>
    <mergeCell ref="T398:V398"/>
    <mergeCell ref="W398:Y398"/>
    <mergeCell ref="Z398:AB398"/>
    <mergeCell ref="AC398:AE398"/>
    <mergeCell ref="AF398:AH398"/>
    <mergeCell ref="T409:V409"/>
    <mergeCell ref="W409:Y409"/>
    <mergeCell ref="Z409:AB409"/>
    <mergeCell ref="AC409:AE409"/>
    <mergeCell ref="AF409:AH409"/>
    <mergeCell ref="H410:J410"/>
    <mergeCell ref="K410:M410"/>
    <mergeCell ref="N410:P410"/>
    <mergeCell ref="Q410:S410"/>
    <mergeCell ref="T410:V410"/>
    <mergeCell ref="W410:Y410"/>
    <mergeCell ref="Z410:AB410"/>
    <mergeCell ref="AC410:AE410"/>
    <mergeCell ref="AF410:AH410"/>
    <mergeCell ref="Z395:AB395"/>
    <mergeCell ref="W395:Y395"/>
    <mergeCell ref="T395:V395"/>
    <mergeCell ref="N403:P403"/>
    <mergeCell ref="Q403:S403"/>
    <mergeCell ref="T403:V403"/>
    <mergeCell ref="W403:Y403"/>
    <mergeCell ref="Z403:AB403"/>
    <mergeCell ref="AC403:AE403"/>
    <mergeCell ref="AF403:AH403"/>
    <mergeCell ref="K401:M401"/>
    <mergeCell ref="N401:P401"/>
    <mergeCell ref="Q401:S401"/>
    <mergeCell ref="T401:V401"/>
    <mergeCell ref="W401:Y401"/>
    <mergeCell ref="Z401:AB401"/>
    <mergeCell ref="AC401:AE401"/>
    <mergeCell ref="AF401:AH401"/>
    <mergeCell ref="AF441:AH441"/>
    <mergeCell ref="D442:G442"/>
    <mergeCell ref="H442:J442"/>
    <mergeCell ref="AF404:AH404"/>
    <mergeCell ref="H403:J403"/>
    <mergeCell ref="K403:M403"/>
    <mergeCell ref="D394:G395"/>
    <mergeCell ref="D414:AH414"/>
    <mergeCell ref="D408:AH408"/>
    <mergeCell ref="D402:AH402"/>
    <mergeCell ref="D396:AH396"/>
    <mergeCell ref="D438:G439"/>
    <mergeCell ref="H438:AH438"/>
    <mergeCell ref="H439:J439"/>
    <mergeCell ref="K439:M439"/>
    <mergeCell ref="N439:P439"/>
    <mergeCell ref="Q439:S439"/>
    <mergeCell ref="T439:V439"/>
    <mergeCell ref="W439:Y439"/>
    <mergeCell ref="Z439:AB439"/>
    <mergeCell ref="AC439:AE439"/>
    <mergeCell ref="AF439:AH439"/>
    <mergeCell ref="AC415:AE415"/>
    <mergeCell ref="AF415:AH415"/>
    <mergeCell ref="Q407:S407"/>
    <mergeCell ref="T407:V407"/>
    <mergeCell ref="W407:Y407"/>
    <mergeCell ref="Z407:AB407"/>
    <mergeCell ref="AC407:AE407"/>
    <mergeCell ref="AF407:AH407"/>
    <mergeCell ref="H409:J409"/>
    <mergeCell ref="K409:M409"/>
    <mergeCell ref="AF442:AH442"/>
    <mergeCell ref="D443:G443"/>
    <mergeCell ref="H443:J443"/>
    <mergeCell ref="K443:M443"/>
    <mergeCell ref="N443:P443"/>
    <mergeCell ref="Q443:S443"/>
    <mergeCell ref="T443:V443"/>
    <mergeCell ref="W443:Y443"/>
    <mergeCell ref="Z443:AB443"/>
    <mergeCell ref="AC443:AE443"/>
    <mergeCell ref="AF443:AH443"/>
    <mergeCell ref="D444:G444"/>
    <mergeCell ref="H444:J444"/>
    <mergeCell ref="K444:M444"/>
    <mergeCell ref="N444:P444"/>
    <mergeCell ref="D440:AH440"/>
    <mergeCell ref="H413:J413"/>
    <mergeCell ref="K413:M413"/>
    <mergeCell ref="N413:P413"/>
    <mergeCell ref="Q413:S413"/>
    <mergeCell ref="T413:V413"/>
    <mergeCell ref="W413:Y413"/>
    <mergeCell ref="Z413:AB413"/>
    <mergeCell ref="AC413:AE413"/>
    <mergeCell ref="AF413:AH413"/>
    <mergeCell ref="H415:J415"/>
    <mergeCell ref="K415:M415"/>
    <mergeCell ref="N415:P415"/>
    <mergeCell ref="Q415:S415"/>
    <mergeCell ref="T415:V415"/>
    <mergeCell ref="W415:Y415"/>
    <mergeCell ref="D441:G441"/>
    <mergeCell ref="Z454:AB454"/>
    <mergeCell ref="AC454:AE454"/>
    <mergeCell ref="AF454:AH454"/>
    <mergeCell ref="D455:G455"/>
    <mergeCell ref="H455:J455"/>
    <mergeCell ref="K455:M455"/>
    <mergeCell ref="N455:P455"/>
    <mergeCell ref="Q455:S455"/>
    <mergeCell ref="T455:V455"/>
    <mergeCell ref="W455:Y455"/>
    <mergeCell ref="AC455:AE455"/>
    <mergeCell ref="AF455:AH455"/>
    <mergeCell ref="Z456:AB456"/>
    <mergeCell ref="Z455:AB455"/>
    <mergeCell ref="Z447:AB447"/>
    <mergeCell ref="AC447:AE447"/>
    <mergeCell ref="AF447:AH447"/>
    <mergeCell ref="D448:G448"/>
    <mergeCell ref="H448:J448"/>
    <mergeCell ref="K448:M448"/>
    <mergeCell ref="N448:P448"/>
    <mergeCell ref="Q448:S448"/>
    <mergeCell ref="T448:V448"/>
    <mergeCell ref="W448:Y448"/>
    <mergeCell ref="Z448:AB448"/>
    <mergeCell ref="AC448:AE448"/>
    <mergeCell ref="AF448:AH448"/>
    <mergeCell ref="AS476:BA476"/>
    <mergeCell ref="BC476:BK476"/>
    <mergeCell ref="D460:G460"/>
    <mergeCell ref="H460:J460"/>
    <mergeCell ref="K460:M460"/>
    <mergeCell ref="N460:P460"/>
    <mergeCell ref="Q460:S460"/>
    <mergeCell ref="T460:V460"/>
    <mergeCell ref="W460:Y460"/>
    <mergeCell ref="D458:AH458"/>
    <mergeCell ref="D459:G459"/>
    <mergeCell ref="H459:J459"/>
    <mergeCell ref="K459:M459"/>
    <mergeCell ref="N459:P459"/>
    <mergeCell ref="Q459:S459"/>
    <mergeCell ref="T459:V459"/>
    <mergeCell ref="W459:Y459"/>
    <mergeCell ref="Z459:AB459"/>
    <mergeCell ref="AC459:AE459"/>
    <mergeCell ref="AF459:AH459"/>
    <mergeCell ref="D470:AG470"/>
    <mergeCell ref="D464:R464"/>
    <mergeCell ref="S464:AG464"/>
    <mergeCell ref="D465:R465"/>
    <mergeCell ref="S465:AG465"/>
    <mergeCell ref="AI393:AQ393"/>
    <mergeCell ref="AS393:BA393"/>
    <mergeCell ref="BC393:BK393"/>
    <mergeCell ref="D457:G457"/>
    <mergeCell ref="H457:J457"/>
    <mergeCell ref="K457:M457"/>
    <mergeCell ref="N457:P457"/>
    <mergeCell ref="D412:G412"/>
    <mergeCell ref="H412:J412"/>
    <mergeCell ref="K412:M412"/>
    <mergeCell ref="N412:P412"/>
    <mergeCell ref="Q412:S412"/>
    <mergeCell ref="T412:V412"/>
    <mergeCell ref="W412:Y412"/>
    <mergeCell ref="Z412:AB412"/>
    <mergeCell ref="AC412:AE412"/>
    <mergeCell ref="AF412:AH412"/>
    <mergeCell ref="D450:G450"/>
    <mergeCell ref="H450:J450"/>
    <mergeCell ref="K450:M450"/>
    <mergeCell ref="N450:P450"/>
    <mergeCell ref="Q450:S450"/>
    <mergeCell ref="AF456:AH456"/>
    <mergeCell ref="AF453:AH453"/>
    <mergeCell ref="Z457:AB457"/>
    <mergeCell ref="AC457:AE457"/>
    <mergeCell ref="AF457:AH457"/>
    <mergeCell ref="D449:G449"/>
    <mergeCell ref="H449:J449"/>
    <mergeCell ref="K449:M449"/>
    <mergeCell ref="N449:P449"/>
    <mergeCell ref="Q449:S449"/>
    <mergeCell ref="Q457:S457"/>
    <mergeCell ref="T457:V457"/>
    <mergeCell ref="W457:Y457"/>
    <mergeCell ref="D41:M41"/>
    <mergeCell ref="N41:R41"/>
    <mergeCell ref="S41:W41"/>
    <mergeCell ref="X41:AB41"/>
    <mergeCell ref="AC41:AG41"/>
    <mergeCell ref="D34:AG35"/>
    <mergeCell ref="D37:M38"/>
    <mergeCell ref="N37:W37"/>
    <mergeCell ref="X37:AB38"/>
    <mergeCell ref="AC37:AG38"/>
    <mergeCell ref="N38:R38"/>
    <mergeCell ref="S38:W38"/>
    <mergeCell ref="D39:M39"/>
    <mergeCell ref="N39:R39"/>
    <mergeCell ref="S39:W39"/>
    <mergeCell ref="X39:AB39"/>
    <mergeCell ref="AC39:AG39"/>
    <mergeCell ref="D40:M40"/>
    <mergeCell ref="N40:R40"/>
    <mergeCell ref="S40:W40"/>
    <mergeCell ref="X40:AB40"/>
    <mergeCell ref="AC40:AG40"/>
    <mergeCell ref="D454:G454"/>
    <mergeCell ref="H454:J454"/>
    <mergeCell ref="K454:M454"/>
    <mergeCell ref="N454:P454"/>
    <mergeCell ref="Q454:S454"/>
    <mergeCell ref="T454:V454"/>
    <mergeCell ref="W454:Y454"/>
    <mergeCell ref="AF449:AH449"/>
    <mergeCell ref="Z406:AB406"/>
    <mergeCell ref="D451:G451"/>
    <mergeCell ref="H451:J451"/>
    <mergeCell ref="K451:M451"/>
    <mergeCell ref="N451:P451"/>
    <mergeCell ref="Q451:S451"/>
    <mergeCell ref="T451:V451"/>
    <mergeCell ref="W451:Y451"/>
    <mergeCell ref="Z451:AB451"/>
    <mergeCell ref="AC451:AE451"/>
    <mergeCell ref="AF451:AH451"/>
    <mergeCell ref="T450:V450"/>
    <mergeCell ref="W450:Y450"/>
    <mergeCell ref="Z450:AB450"/>
    <mergeCell ref="AC450:AE450"/>
    <mergeCell ref="AF450:AH450"/>
    <mergeCell ref="D446:AH446"/>
    <mergeCell ref="D447:G447"/>
    <mergeCell ref="H447:J447"/>
    <mergeCell ref="K447:M447"/>
    <mergeCell ref="K445:M445"/>
    <mergeCell ref="N445:P445"/>
    <mergeCell ref="Q445:S445"/>
    <mergeCell ref="T445:V445"/>
    <mergeCell ref="W445:Y445"/>
    <mergeCell ref="Z445:AB445"/>
    <mergeCell ref="AC445:AE445"/>
    <mergeCell ref="AF445:AH445"/>
    <mergeCell ref="K442:M442"/>
    <mergeCell ref="N442:P442"/>
    <mergeCell ref="Q442:S442"/>
    <mergeCell ref="W453:Y453"/>
    <mergeCell ref="Z453:AB453"/>
    <mergeCell ref="AC453:AE453"/>
    <mergeCell ref="N447:P447"/>
    <mergeCell ref="Q447:S447"/>
    <mergeCell ref="T447:V447"/>
    <mergeCell ref="W447:Y447"/>
    <mergeCell ref="D406:G406"/>
    <mergeCell ref="H406:J406"/>
    <mergeCell ref="K406:M406"/>
    <mergeCell ref="N406:P406"/>
    <mergeCell ref="Q406:S406"/>
    <mergeCell ref="T406:V406"/>
    <mergeCell ref="W406:Y406"/>
    <mergeCell ref="T449:V449"/>
    <mergeCell ref="W449:Y449"/>
    <mergeCell ref="Z449:AB449"/>
    <mergeCell ref="AC449:AE449"/>
    <mergeCell ref="T442:V442"/>
    <mergeCell ref="W442:Y442"/>
    <mergeCell ref="Z442:AB442"/>
    <mergeCell ref="AC442:AE442"/>
    <mergeCell ref="H441:J441"/>
    <mergeCell ref="K441:M441"/>
    <mergeCell ref="N441:P441"/>
    <mergeCell ref="Q441:S441"/>
    <mergeCell ref="T441:V441"/>
    <mergeCell ref="W441:Y441"/>
    <mergeCell ref="Z441:AB441"/>
    <mergeCell ref="AC441:AE441"/>
    <mergeCell ref="N409:P409"/>
    <mergeCell ref="Q409:S409"/>
    <mergeCell ref="AC456:AE456"/>
    <mergeCell ref="AI476:AQ476"/>
    <mergeCell ref="AC406:AE406"/>
    <mergeCell ref="AF406:AH406"/>
    <mergeCell ref="Q444:S444"/>
    <mergeCell ref="T444:V444"/>
    <mergeCell ref="W444:Y444"/>
    <mergeCell ref="Z444:AB444"/>
    <mergeCell ref="AC444:AE444"/>
    <mergeCell ref="AF444:AH444"/>
    <mergeCell ref="D445:G445"/>
    <mergeCell ref="H445:J445"/>
    <mergeCell ref="N749:W749"/>
    <mergeCell ref="D664:AG664"/>
    <mergeCell ref="Z460:AB460"/>
    <mergeCell ref="AC460:AE460"/>
    <mergeCell ref="AF460:AH460"/>
    <mergeCell ref="D456:G456"/>
    <mergeCell ref="H456:J456"/>
    <mergeCell ref="K456:M456"/>
    <mergeCell ref="N456:P456"/>
    <mergeCell ref="Q456:S456"/>
    <mergeCell ref="T456:V456"/>
    <mergeCell ref="W456:Y456"/>
    <mergeCell ref="D452:AH452"/>
    <mergeCell ref="D453:G453"/>
    <mergeCell ref="H453:J453"/>
    <mergeCell ref="K453:M453"/>
    <mergeCell ref="N453:P453"/>
    <mergeCell ref="Q453:S453"/>
    <mergeCell ref="T453:V453"/>
    <mergeCell ref="X799:AG799"/>
    <mergeCell ref="N747:W747"/>
    <mergeCell ref="X747:AG747"/>
    <mergeCell ref="X749:AG749"/>
    <mergeCell ref="N750:W750"/>
    <mergeCell ref="X750:AG750"/>
    <mergeCell ref="N751:W751"/>
    <mergeCell ref="X751:AG751"/>
    <mergeCell ref="D858:AG858"/>
    <mergeCell ref="D863:M863"/>
    <mergeCell ref="D862:M862"/>
    <mergeCell ref="D860:M861"/>
    <mergeCell ref="D777:M777"/>
    <mergeCell ref="N777:W777"/>
    <mergeCell ref="X777:AG777"/>
    <mergeCell ref="D795:M795"/>
    <mergeCell ref="N795:W795"/>
    <mergeCell ref="X795:AG795"/>
    <mergeCell ref="D796:M796"/>
    <mergeCell ref="N796:W796"/>
    <mergeCell ref="X796:AG796"/>
    <mergeCell ref="AD862:AG862"/>
    <mergeCell ref="AD863:AG863"/>
    <mergeCell ref="X773:AG774"/>
    <mergeCell ref="X775:AG775"/>
    <mergeCell ref="X776:AG776"/>
    <mergeCell ref="X778:AG778"/>
    <mergeCell ref="X779:AG779"/>
    <mergeCell ref="D660:AG660"/>
    <mergeCell ref="D678:AG678"/>
    <mergeCell ref="D695:AG695"/>
    <mergeCell ref="D892:M892"/>
    <mergeCell ref="N892:Q892"/>
    <mergeCell ref="R892:U892"/>
    <mergeCell ref="V892:Y892"/>
    <mergeCell ref="Z892:AC892"/>
    <mergeCell ref="AD892:AG892"/>
    <mergeCell ref="D752:M752"/>
    <mergeCell ref="D751:M751"/>
    <mergeCell ref="D750:M750"/>
    <mergeCell ref="D749:M749"/>
    <mergeCell ref="D748:M748"/>
    <mergeCell ref="N748:W748"/>
    <mergeCell ref="X748:AG748"/>
    <mergeCell ref="D869:M869"/>
    <mergeCell ref="N869:Q869"/>
    <mergeCell ref="R869:U869"/>
    <mergeCell ref="V869:Y869"/>
    <mergeCell ref="Z869:AC869"/>
    <mergeCell ref="AD869:AG869"/>
    <mergeCell ref="D797:M797"/>
    <mergeCell ref="N797:W797"/>
    <mergeCell ref="X797:AG797"/>
    <mergeCell ref="D798:M798"/>
    <mergeCell ref="N798:W798"/>
    <mergeCell ref="X798:AG798"/>
    <mergeCell ref="D799:M799"/>
    <mergeCell ref="N799:W799"/>
  </mergeCells>
  <conditionalFormatting sqref="AI486:AM489 AM487:AM492 AM523:AM528 AI528:AM528 AI493:AM493">
    <cfRule type="cellIs" dxfId="35" priority="399" operator="lessThan">
      <formula>0</formula>
    </cfRule>
    <cfRule type="cellIs" dxfId="34" priority="400" operator="greaterThan">
      <formula>0</formula>
    </cfRule>
    <cfRule type="cellIs" dxfId="33" priority="401" operator="lessThan">
      <formula>0</formula>
    </cfRule>
    <cfRule type="cellIs" dxfId="32" priority="402" operator="greaterThan">
      <formula>0</formula>
    </cfRule>
  </conditionalFormatting>
  <conditionalFormatting sqref="AO486:AO493 AO533:AO539 AO541:AO548 AI397:AQ405 AI441:AQ449 AS397:BA405 BC401:BK405 BC460:BK460 AL794:AM799 BC407:BK411 AS407:BA411 AI408:AQ411 AI414:AQ416 AS413:BA415 BC413:BK416 AI452:AQ455 AI458:AQ460 AL775:AM781 AL783:AM789">
    <cfRule type="cellIs" dxfId="31" priority="385" operator="lessThan">
      <formula>0</formula>
    </cfRule>
    <cfRule type="cellIs" dxfId="30" priority="386" operator="greaterThan">
      <formula>0</formula>
    </cfRule>
  </conditionalFormatting>
  <conditionalFormatting sqref="AK534:AM539 AM541:AM542 AK543:AM548 AL565:AM567 AO567:AP567 AL573:AM582 AO573:AP582 AM610:AM621 AO862:AO877 AL671:AM673 AO673:AP673 AI726:AM734 AO726:AS734 AL764:AM764 AO758:AP764 AO775:AP781 AL781:AM781 AO821:AP832 AL649:AM654 AO649:AP654 AM794:AM798 AO885:AO900 AM885:AM903 AL862:AM880 AO794:AP799 AM633:AM634 AO633:AO634 AL633:AL639 AM639:AM640 AO639:AO640 AL685:AM688 AO685:AP688 AO747:AP752 AM775:AM781 AM783:AM789">
    <cfRule type="cellIs" dxfId="29" priority="322" operator="lessThan">
      <formula>0</formula>
    </cfRule>
    <cfRule type="cellIs" dxfId="28" priority="323" operator="greaterThan">
      <formula>0</formula>
    </cfRule>
  </conditionalFormatting>
  <conditionalFormatting sqref="AL794:AM799 AL775:AM781 AL783:AM789">
    <cfRule type="cellIs" priority="404" stopIfTrue="1" operator="greaterThan">
      <formula>0</formula>
    </cfRule>
  </conditionalFormatting>
  <conditionalFormatting sqref="AO563:AP567 AM633:AM635 AM639:AM640">
    <cfRule type="cellIs" dxfId="27" priority="313" operator="lessThan">
      <formula>0</formula>
    </cfRule>
    <cfRule type="cellIs" dxfId="26" priority="314" operator="greaterThan">
      <formula>0</formula>
    </cfRule>
    <cfRule type="cellIs" priority="315" stopIfTrue="1" operator="greaterThan">
      <formula>0</formula>
    </cfRule>
    <cfRule type="cellIs" priority="316" stopIfTrue="1" operator="greaterThan">
      <formula>0</formula>
    </cfRule>
    <cfRule type="cellIs" priority="317" stopIfTrue="1" operator="greaterThan">
      <formula>0</formula>
    </cfRule>
  </conditionalFormatting>
  <conditionalFormatting sqref="AO794:AP799 AO775:AP781 AO783:AP789">
    <cfRule type="cellIs" dxfId="25" priority="204" operator="lessThan">
      <formula>0</formula>
    </cfRule>
    <cfRule type="cellIs" dxfId="24" priority="205" operator="greaterThan">
      <formula>0</formula>
    </cfRule>
    <cfRule type="cellIs" priority="206" stopIfTrue="1" operator="greaterThan">
      <formula>0</formula>
    </cfRule>
  </conditionalFormatting>
  <conditionalFormatting sqref="AL799:AM799">
    <cfRule type="cellIs" dxfId="23" priority="46" operator="lessThan">
      <formula>0</formula>
    </cfRule>
    <cfRule type="cellIs" dxfId="22" priority="47" operator="greaterThan">
      <formula>0</formula>
    </cfRule>
  </conditionalFormatting>
  <conditionalFormatting sqref="AI406:AQ406 AS406:BA406">
    <cfRule type="cellIs" dxfId="21" priority="25" operator="lessThan">
      <formula>0</formula>
    </cfRule>
    <cfRule type="cellIs" dxfId="20" priority="26" operator="greaterThan">
      <formula>0</formula>
    </cfRule>
  </conditionalFormatting>
  <conditionalFormatting sqref="AI412:AQ412 AS412:BA412">
    <cfRule type="cellIs" dxfId="19" priority="23" operator="lessThan">
      <formula>0</formula>
    </cfRule>
    <cfRule type="cellIs" dxfId="18" priority="24" operator="greaterThan">
      <formula>0</formula>
    </cfRule>
  </conditionalFormatting>
  <conditionalFormatting sqref="AI407:AQ407">
    <cfRule type="cellIs" dxfId="17" priority="21" operator="lessThan">
      <formula>0</formula>
    </cfRule>
    <cfRule type="cellIs" dxfId="16" priority="22" operator="greaterThan">
      <formula>0</formula>
    </cfRule>
  </conditionalFormatting>
  <conditionalFormatting sqref="AI413:AQ413">
    <cfRule type="cellIs" dxfId="15" priority="19" operator="lessThan">
      <formula>0</formula>
    </cfRule>
    <cfRule type="cellIs" dxfId="14" priority="20" operator="greaterThan">
      <formula>0</formula>
    </cfRule>
  </conditionalFormatting>
  <conditionalFormatting sqref="AI450:AQ450">
    <cfRule type="cellIs" dxfId="13" priority="17" operator="lessThan">
      <formula>0</formula>
    </cfRule>
    <cfRule type="cellIs" dxfId="12" priority="18" operator="greaterThan">
      <formula>0</formula>
    </cfRule>
  </conditionalFormatting>
  <conditionalFormatting sqref="AI456:AQ456">
    <cfRule type="cellIs" dxfId="11" priority="15" operator="lessThan">
      <formula>0</formula>
    </cfRule>
    <cfRule type="cellIs" dxfId="10" priority="16" operator="greaterThan">
      <formula>0</formula>
    </cfRule>
  </conditionalFormatting>
  <conditionalFormatting sqref="AI451:AQ451">
    <cfRule type="cellIs" dxfId="9" priority="13" operator="lessThan">
      <formula>0</formula>
    </cfRule>
    <cfRule type="cellIs" dxfId="8" priority="14" operator="greaterThan">
      <formula>0</formula>
    </cfRule>
  </conditionalFormatting>
  <conditionalFormatting sqref="AI457:AQ457">
    <cfRule type="cellIs" dxfId="7" priority="11" operator="lessThan">
      <formula>0</formula>
    </cfRule>
    <cfRule type="cellIs" dxfId="6" priority="12" operator="greaterThan">
      <formula>0</formula>
    </cfRule>
  </conditionalFormatting>
  <conditionalFormatting sqref="AL782:AM782">
    <cfRule type="cellIs" dxfId="5" priority="6" operator="lessThan">
      <formula>0</formula>
    </cfRule>
    <cfRule type="cellIs" dxfId="4" priority="7" operator="greaterThan">
      <formula>0</formula>
    </cfRule>
  </conditionalFormatting>
  <conditionalFormatting sqref="AO782:AP782 AL782:AM782">
    <cfRule type="cellIs" dxfId="3" priority="4" operator="lessThan">
      <formula>0</formula>
    </cfRule>
    <cfRule type="cellIs" dxfId="2" priority="5" operator="greaterThan">
      <formula>0</formula>
    </cfRule>
  </conditionalFormatting>
  <conditionalFormatting sqref="AL782:AM782">
    <cfRule type="cellIs" priority="8" stopIfTrue="1" operator="greaterThan">
      <formula>0</formula>
    </cfRule>
  </conditionalFormatting>
  <conditionalFormatting sqref="AO782:AP782">
    <cfRule type="cellIs" dxfId="1" priority="1" operator="lessThan">
      <formula>0</formula>
    </cfRule>
    <cfRule type="cellIs" dxfId="0" priority="2" operator="greaterThan">
      <formula>0</formula>
    </cfRule>
    <cfRule type="cellIs" priority="3" stopIfTrue="1" operator="greaterThan">
      <formula>0</formula>
    </cfRule>
  </conditionalFormatting>
  <pageMargins left="0.70866141732283472" right="0.23622047244094491" top="0.31496062992125984" bottom="0.70866141732283472" header="0.31496062992125984" footer="0.35433070866141736"/>
  <pageSetup paperSize="9" scale="81" firstPageNumber="13" orientation="portrait" blackAndWhite="1" useFirstPageNumber="1" r:id="rId1"/>
  <headerFooter>
    <oddFooter>&amp;C&amp;P
Neoddeliteľnou súčasťou účtovnej závierky je súvaha, výkaz ziskov a strát a poznámky.</oddFooter>
  </headerFooter>
  <legacy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x14ac:dyDescent="0.2"/>
  <cols>
    <col min="1" max="1" width="6.85546875" style="175" customWidth="1"/>
    <col min="2" max="2" width="53.5703125" style="227" customWidth="1"/>
    <col min="3" max="3" width="5.85546875" style="175" customWidth="1"/>
    <col min="4" max="4" width="13.42578125" style="175" bestFit="1" customWidth="1"/>
    <col min="5" max="5" width="14.28515625" style="175" bestFit="1" customWidth="1"/>
    <col min="6" max="6" width="13.42578125" style="175" customWidth="1"/>
    <col min="7" max="7" width="15.140625" style="175" customWidth="1"/>
    <col min="8" max="8" width="10" style="175" bestFit="1" customWidth="1"/>
    <col min="9" max="11" width="9.140625" style="175"/>
    <col min="12" max="12" width="9.140625" style="175" customWidth="1"/>
    <col min="13" max="17" width="9.140625" style="175" hidden="1" customWidth="1"/>
    <col min="18" max="16384" width="9.140625" style="175"/>
  </cols>
  <sheetData>
    <row r="1" spans="1:17" ht="12.75" hidden="1" x14ac:dyDescent="0.2">
      <c r="M1" s="176" t="s">
        <v>460</v>
      </c>
    </row>
    <row r="2" spans="1:17" s="182" customFormat="1" ht="12" customHeight="1" x14ac:dyDescent="0.2">
      <c r="A2" s="177" t="s">
        <v>461</v>
      </c>
      <c r="B2" s="797">
        <v>0</v>
      </c>
      <c r="C2" s="178"/>
      <c r="D2" s="179"/>
      <c r="E2" s="180"/>
      <c r="F2" s="180"/>
      <c r="G2" s="181"/>
      <c r="K2" s="176"/>
      <c r="L2" s="176"/>
      <c r="M2" s="176" t="s">
        <v>463</v>
      </c>
      <c r="N2" s="176"/>
      <c r="O2" s="176"/>
      <c r="P2" s="176"/>
      <c r="Q2" s="176"/>
    </row>
    <row r="3" spans="1:17" ht="12" customHeight="1" x14ac:dyDescent="0.2">
      <c r="A3" s="177" t="s">
        <v>464</v>
      </c>
      <c r="B3" s="797" t="s">
        <v>465</v>
      </c>
      <c r="D3" s="179"/>
      <c r="E3" s="180"/>
      <c r="F3" s="180"/>
      <c r="K3" s="176"/>
      <c r="L3" s="183" t="s">
        <v>466</v>
      </c>
      <c r="M3" s="184" t="s">
        <v>462</v>
      </c>
      <c r="N3" s="184" t="s">
        <v>467</v>
      </c>
      <c r="O3" s="184" t="s">
        <v>468</v>
      </c>
      <c r="P3" s="184" t="s">
        <v>469</v>
      </c>
      <c r="Q3" s="184" t="s">
        <v>470</v>
      </c>
    </row>
    <row r="4" spans="1:17" ht="12" customHeight="1" x14ac:dyDescent="0.2">
      <c r="C4" s="329" t="s">
        <v>465</v>
      </c>
      <c r="D4" s="179"/>
      <c r="E4" s="180"/>
      <c r="F4" s="180"/>
      <c r="K4" s="176"/>
      <c r="L4" s="183"/>
      <c r="M4" s="176"/>
      <c r="N4" s="176"/>
      <c r="O4" s="176"/>
      <c r="P4" s="176"/>
      <c r="Q4" s="183" t="s">
        <v>466</v>
      </c>
    </row>
    <row r="5" spans="1:17" ht="13.5" customHeight="1" x14ac:dyDescent="0.2">
      <c r="A5" s="185"/>
      <c r="B5" s="798"/>
      <c r="C5" s="186"/>
      <c r="D5" s="186"/>
      <c r="E5" s="186"/>
      <c r="F5" s="186"/>
      <c r="G5" s="186"/>
      <c r="K5" s="176"/>
      <c r="L5" s="176"/>
      <c r="M5" s="187">
        <v>0.1</v>
      </c>
      <c r="N5" s="188">
        <v>0.01</v>
      </c>
      <c r="O5" s="187">
        <v>0.05</v>
      </c>
      <c r="P5" s="189">
        <v>5.0000000000000001E-3</v>
      </c>
      <c r="Q5" s="190" t="e">
        <f>IF(#REF!=$M$3,M5,IF(#REF!=$N$3,N5,IF(#REF!=$O$3,O5,IF(#REF!=$P$3,P5,""))))</f>
        <v>#REF!</v>
      </c>
    </row>
    <row r="6" spans="1:17" ht="12" customHeight="1" x14ac:dyDescent="0.2">
      <c r="C6" s="191" t="s">
        <v>471</v>
      </c>
      <c r="D6" s="192"/>
      <c r="E6" s="178"/>
      <c r="K6" s="176"/>
      <c r="L6" s="176"/>
      <c r="M6" s="187">
        <v>0.09</v>
      </c>
      <c r="N6" s="188">
        <v>8.9999999999999993E-3</v>
      </c>
      <c r="O6" s="187">
        <v>0.04</v>
      </c>
      <c r="P6" s="189">
        <v>4.0000000000000001E-3</v>
      </c>
      <c r="Q6" s="190" t="e">
        <f>IF(#REF!=$M$3,M6,IF(#REF!=$N$3,N6,IF(#REF!=$O$3,O6,IF(#REF!=$P$3,P6,""))))</f>
        <v>#REF!</v>
      </c>
    </row>
    <row r="7" spans="1:17" s="196" customFormat="1" ht="12" customHeight="1" x14ac:dyDescent="0.2">
      <c r="A7" s="193" t="s">
        <v>472</v>
      </c>
      <c r="B7" s="799" t="s">
        <v>473</v>
      </c>
      <c r="C7" s="193" t="s">
        <v>474</v>
      </c>
      <c r="D7" s="194" t="s">
        <v>475</v>
      </c>
      <c r="E7" s="194"/>
      <c r="F7" s="194"/>
      <c r="G7" s="195" t="s">
        <v>476</v>
      </c>
      <c r="K7" s="176"/>
      <c r="L7" s="176"/>
      <c r="M7" s="187">
        <v>0.08</v>
      </c>
      <c r="N7" s="188">
        <v>8.0000000000000002E-3</v>
      </c>
      <c r="O7" s="187">
        <v>0.03</v>
      </c>
      <c r="P7" s="189">
        <v>3.0000000000000001E-3</v>
      </c>
      <c r="Q7" s="190" t="e">
        <f>IF(#REF!=$M$3,M7,IF(#REF!=$N$3,N7,IF(#REF!=$O$3,O7,IF(#REF!=$P$3,P7,""))))</f>
        <v>#REF!</v>
      </c>
    </row>
    <row r="8" spans="1:17" s="199" customFormat="1" ht="12" customHeight="1" x14ac:dyDescent="0.2">
      <c r="A8" s="197" t="s">
        <v>477</v>
      </c>
      <c r="B8" s="198"/>
      <c r="C8" s="197" t="s">
        <v>478</v>
      </c>
      <c r="D8" s="193" t="s">
        <v>479</v>
      </c>
      <c r="E8" s="193" t="s">
        <v>480</v>
      </c>
      <c r="F8" s="193" t="s">
        <v>481</v>
      </c>
      <c r="G8" s="193" t="s">
        <v>481</v>
      </c>
      <c r="K8" s="176"/>
      <c r="L8" s="176"/>
      <c r="M8" s="187">
        <v>7.0000000000000007E-2</v>
      </c>
      <c r="N8" s="188">
        <v>7.0000000000000001E-3</v>
      </c>
      <c r="O8" s="187">
        <v>0.02</v>
      </c>
      <c r="P8" s="189">
        <v>2.5000000000000001E-3</v>
      </c>
      <c r="Q8" s="190" t="e">
        <f>IF(#REF!=$M$3,M8,IF(#REF!=$N$3,N8,IF(#REF!=$O$3,O8,IF(#REF!=$P$3,P8,""))))</f>
        <v>#REF!</v>
      </c>
    </row>
    <row r="9" spans="1:17" s="196" customFormat="1" ht="12" customHeight="1" x14ac:dyDescent="0.2">
      <c r="A9" s="200" t="s">
        <v>482</v>
      </c>
      <c r="B9" s="800" t="s">
        <v>483</v>
      </c>
      <c r="C9" s="200" t="s">
        <v>484</v>
      </c>
      <c r="D9" s="200">
        <v>1</v>
      </c>
      <c r="E9" s="200">
        <v>2</v>
      </c>
      <c r="F9" s="200">
        <v>3</v>
      </c>
      <c r="G9" s="200">
        <v>4</v>
      </c>
      <c r="K9" s="176"/>
      <c r="L9" s="176"/>
      <c r="M9" s="187">
        <v>0.06</v>
      </c>
      <c r="N9" s="188">
        <v>6.0000000000000001E-3</v>
      </c>
      <c r="O9" s="187">
        <v>0.01</v>
      </c>
      <c r="P9" s="176"/>
      <c r="Q9" s="190" t="e">
        <f>IF(#REF!=$M$3,M9,IF(#REF!=$N$3,N9,IF(#REF!=$O$3,O9,IF(#REF!=$P$3,P9,""))))</f>
        <v>#REF!</v>
      </c>
    </row>
    <row r="10" spans="1:17" s="204" customFormat="1" ht="12" customHeight="1" x14ac:dyDescent="0.2">
      <c r="A10" s="201"/>
      <c r="B10" s="801" t="s">
        <v>485</v>
      </c>
      <c r="C10" s="202" t="s">
        <v>486</v>
      </c>
      <c r="D10" s="745">
        <f>D11+D39+D70</f>
        <v>0</v>
      </c>
      <c r="E10" s="745">
        <f>E11+E39+E70</f>
        <v>0</v>
      </c>
      <c r="F10" s="745">
        <f>F11+F39+F70</f>
        <v>0</v>
      </c>
      <c r="G10" s="745">
        <f>G11+G39+G70</f>
        <v>0</v>
      </c>
      <c r="K10" s="176"/>
      <c r="L10" s="176"/>
      <c r="M10" s="187">
        <v>0.05</v>
      </c>
      <c r="N10" s="188">
        <v>5.0000000000000001E-3</v>
      </c>
      <c r="O10" s="176"/>
      <c r="P10" s="176"/>
      <c r="Q10" s="190" t="e">
        <f>IF(#REF!=$M$3,M10,IF(#REF!=$N$3,N10,IF(#REF!=$O$3,O10,IF(#REF!=$P$3,P10,""))))</f>
        <v>#REF!</v>
      </c>
    </row>
    <row r="11" spans="1:17" s="204" customFormat="1" ht="12" customHeight="1" x14ac:dyDescent="0.25">
      <c r="A11" s="205" t="s">
        <v>487</v>
      </c>
      <c r="B11" s="802" t="s">
        <v>488</v>
      </c>
      <c r="C11" s="202" t="s">
        <v>489</v>
      </c>
      <c r="D11" s="745">
        <f>D12+D20+D30</f>
        <v>0</v>
      </c>
      <c r="E11" s="745">
        <f>E12+E20+E30</f>
        <v>0</v>
      </c>
      <c r="F11" s="745">
        <f>F12+F20+F30</f>
        <v>0</v>
      </c>
      <c r="G11" s="745">
        <f>G12+G20+G30</f>
        <v>0</v>
      </c>
    </row>
    <row r="12" spans="1:17" s="204" customFormat="1" ht="12" customHeight="1" x14ac:dyDescent="0.25">
      <c r="A12" s="206" t="s">
        <v>490</v>
      </c>
      <c r="B12" s="803" t="s">
        <v>491</v>
      </c>
      <c r="C12" s="202" t="s">
        <v>492</v>
      </c>
      <c r="D12" s="745">
        <f>SUM(D13:D19)</f>
        <v>0</v>
      </c>
      <c r="E12" s="745">
        <f>SUM(E13:E19)</f>
        <v>0</v>
      </c>
      <c r="F12" s="745">
        <f>SUM(F13:F19)</f>
        <v>0</v>
      </c>
      <c r="G12" s="745">
        <f>SUM(G13:G19)</f>
        <v>0</v>
      </c>
    </row>
    <row r="13" spans="1:17" s="182" customFormat="1" ht="12" customHeight="1" x14ac:dyDescent="0.25">
      <c r="A13" s="207" t="s">
        <v>493</v>
      </c>
      <c r="B13" s="804" t="s">
        <v>494</v>
      </c>
      <c r="C13" s="208" t="s">
        <v>495</v>
      </c>
      <c r="D13" s="746"/>
      <c r="E13" s="746"/>
      <c r="F13" s="746"/>
      <c r="G13" s="746"/>
      <c r="H13" s="209"/>
    </row>
    <row r="14" spans="1:17" s="182" customFormat="1" ht="12" customHeight="1" x14ac:dyDescent="0.25">
      <c r="A14" s="207" t="s">
        <v>496</v>
      </c>
      <c r="B14" s="804" t="s">
        <v>497</v>
      </c>
      <c r="C14" s="208" t="s">
        <v>498</v>
      </c>
      <c r="D14" s="746"/>
      <c r="E14" s="746"/>
      <c r="F14" s="746"/>
      <c r="G14" s="747"/>
    </row>
    <row r="15" spans="1:17" s="182" customFormat="1" ht="12" customHeight="1" x14ac:dyDescent="0.25">
      <c r="A15" s="207" t="s">
        <v>499</v>
      </c>
      <c r="B15" s="804" t="s">
        <v>500</v>
      </c>
      <c r="C15" s="208" t="s">
        <v>501</v>
      </c>
      <c r="D15" s="746"/>
      <c r="E15" s="746"/>
      <c r="F15" s="746"/>
      <c r="G15" s="746"/>
    </row>
    <row r="16" spans="1:17" s="182" customFormat="1" ht="12" customHeight="1" x14ac:dyDescent="0.25">
      <c r="A16" s="207" t="s">
        <v>502</v>
      </c>
      <c r="B16" s="804" t="s">
        <v>503</v>
      </c>
      <c r="C16" s="208" t="s">
        <v>504</v>
      </c>
      <c r="D16" s="746"/>
      <c r="E16" s="746"/>
      <c r="F16" s="746"/>
      <c r="G16" s="746"/>
    </row>
    <row r="17" spans="1:7" s="182" customFormat="1" ht="12" customHeight="1" x14ac:dyDescent="0.25">
      <c r="A17" s="207" t="s">
        <v>505</v>
      </c>
      <c r="B17" s="805" t="s">
        <v>506</v>
      </c>
      <c r="C17" s="208" t="s">
        <v>507</v>
      </c>
      <c r="D17" s="746"/>
      <c r="E17" s="746"/>
      <c r="F17" s="746"/>
      <c r="G17" s="746"/>
    </row>
    <row r="18" spans="1:7" s="182" customFormat="1" ht="12" customHeight="1" x14ac:dyDescent="0.25">
      <c r="A18" s="207" t="s">
        <v>508</v>
      </c>
      <c r="B18" s="804" t="s">
        <v>509</v>
      </c>
      <c r="C18" s="208" t="s">
        <v>510</v>
      </c>
      <c r="D18" s="746"/>
      <c r="E18" s="746"/>
      <c r="F18" s="746"/>
      <c r="G18" s="746"/>
    </row>
    <row r="19" spans="1:7" s="182" customFormat="1" ht="12" customHeight="1" x14ac:dyDescent="0.25">
      <c r="A19" s="207" t="s">
        <v>511</v>
      </c>
      <c r="B19" s="804" t="s">
        <v>512</v>
      </c>
      <c r="C19" s="208" t="s">
        <v>513</v>
      </c>
      <c r="D19" s="746"/>
      <c r="E19" s="746"/>
      <c r="F19" s="746"/>
      <c r="G19" s="746"/>
    </row>
    <row r="20" spans="1:7" s="204" customFormat="1" ht="12" customHeight="1" x14ac:dyDescent="0.25">
      <c r="A20" s="210" t="s">
        <v>514</v>
      </c>
      <c r="B20" s="803" t="s">
        <v>515</v>
      </c>
      <c r="C20" s="202" t="s">
        <v>516</v>
      </c>
      <c r="D20" s="745">
        <f>SUM(D21:D29)</f>
        <v>0</v>
      </c>
      <c r="E20" s="745">
        <f>SUM(E21:E29)</f>
        <v>0</v>
      </c>
      <c r="F20" s="745">
        <f>SUM(F21:F29)</f>
        <v>0</v>
      </c>
      <c r="G20" s="745">
        <f>SUM(G21:G29)</f>
        <v>0</v>
      </c>
    </row>
    <row r="21" spans="1:7" s="182" customFormat="1" ht="12" customHeight="1" x14ac:dyDescent="0.25">
      <c r="A21" s="211" t="s">
        <v>517</v>
      </c>
      <c r="B21" s="804" t="s">
        <v>518</v>
      </c>
      <c r="C21" s="208" t="s">
        <v>519</v>
      </c>
      <c r="D21" s="746"/>
      <c r="E21" s="746"/>
      <c r="F21" s="746"/>
      <c r="G21" s="746"/>
    </row>
    <row r="22" spans="1:7" s="182" customFormat="1" ht="12" customHeight="1" x14ac:dyDescent="0.25">
      <c r="A22" s="207" t="s">
        <v>496</v>
      </c>
      <c r="B22" s="804" t="s">
        <v>520</v>
      </c>
      <c r="C22" s="208" t="s">
        <v>521</v>
      </c>
      <c r="D22" s="746"/>
      <c r="E22" s="746"/>
      <c r="F22" s="746"/>
      <c r="G22" s="746"/>
    </row>
    <row r="23" spans="1:7" s="182" customFormat="1" ht="12" customHeight="1" x14ac:dyDescent="0.25">
      <c r="A23" s="207" t="s">
        <v>499</v>
      </c>
      <c r="B23" s="804" t="s">
        <v>522</v>
      </c>
      <c r="C23" s="208" t="s">
        <v>523</v>
      </c>
      <c r="D23" s="746"/>
      <c r="E23" s="748"/>
      <c r="F23" s="746"/>
      <c r="G23" s="746"/>
    </row>
    <row r="24" spans="1:7" s="182" customFormat="1" ht="12" customHeight="1" x14ac:dyDescent="0.25">
      <c r="A24" s="207" t="s">
        <v>502</v>
      </c>
      <c r="B24" s="804" t="s">
        <v>524</v>
      </c>
      <c r="C24" s="208" t="s">
        <v>525</v>
      </c>
      <c r="D24" s="746"/>
      <c r="E24" s="746"/>
      <c r="F24" s="746"/>
      <c r="G24" s="748"/>
    </row>
    <row r="25" spans="1:7" s="182" customFormat="1" ht="12" customHeight="1" x14ac:dyDescent="0.25">
      <c r="A25" s="207" t="s">
        <v>505</v>
      </c>
      <c r="B25" s="804" t="s">
        <v>526</v>
      </c>
      <c r="C25" s="208" t="s">
        <v>527</v>
      </c>
      <c r="D25" s="746"/>
      <c r="E25" s="746"/>
      <c r="F25" s="746"/>
      <c r="G25" s="748"/>
    </row>
    <row r="26" spans="1:7" s="182" customFormat="1" ht="12" customHeight="1" x14ac:dyDescent="0.25">
      <c r="A26" s="207" t="s">
        <v>508</v>
      </c>
      <c r="B26" s="805" t="s">
        <v>528</v>
      </c>
      <c r="C26" s="208" t="s">
        <v>529</v>
      </c>
      <c r="D26" s="748"/>
      <c r="E26" s="748"/>
      <c r="F26" s="746"/>
      <c r="G26" s="748"/>
    </row>
    <row r="27" spans="1:7" s="182" customFormat="1" ht="12" customHeight="1" x14ac:dyDescent="0.25">
      <c r="A27" s="207" t="s">
        <v>511</v>
      </c>
      <c r="B27" s="804" t="s">
        <v>530</v>
      </c>
      <c r="C27" s="208" t="s">
        <v>531</v>
      </c>
      <c r="D27" s="746"/>
      <c r="E27" s="746"/>
      <c r="F27" s="746"/>
      <c r="G27" s="746"/>
    </row>
    <row r="28" spans="1:7" s="182" customFormat="1" ht="12" customHeight="1" x14ac:dyDescent="0.25">
      <c r="A28" s="207" t="s">
        <v>532</v>
      </c>
      <c r="B28" s="804" t="s">
        <v>533</v>
      </c>
      <c r="C28" s="208" t="s">
        <v>534</v>
      </c>
      <c r="D28" s="746"/>
      <c r="E28" s="746"/>
      <c r="F28" s="746"/>
      <c r="G28" s="746"/>
    </row>
    <row r="29" spans="1:7" s="182" customFormat="1" ht="12" customHeight="1" x14ac:dyDescent="0.25">
      <c r="A29" s="207" t="s">
        <v>535</v>
      </c>
      <c r="B29" s="804" t="s">
        <v>536</v>
      </c>
      <c r="C29" s="208" t="s">
        <v>537</v>
      </c>
      <c r="D29" s="746"/>
      <c r="E29" s="746"/>
      <c r="F29" s="746"/>
      <c r="G29" s="746"/>
    </row>
    <row r="30" spans="1:7" s="204" customFormat="1" ht="12" customHeight="1" x14ac:dyDescent="0.25">
      <c r="A30" s="210" t="s">
        <v>538</v>
      </c>
      <c r="B30" s="803" t="s">
        <v>539</v>
      </c>
      <c r="C30" s="202" t="s">
        <v>540</v>
      </c>
      <c r="D30" s="745">
        <f>SUM(D31:D38)</f>
        <v>0</v>
      </c>
      <c r="E30" s="745">
        <f>SUM(E31:E38)</f>
        <v>0</v>
      </c>
      <c r="F30" s="745">
        <f>SUM(F31:F38)</f>
        <v>0</v>
      </c>
      <c r="G30" s="745">
        <f>SUM(G31:G38)</f>
        <v>0</v>
      </c>
    </row>
    <row r="31" spans="1:7" s="182" customFormat="1" ht="12" customHeight="1" x14ac:dyDescent="0.25">
      <c r="A31" s="211" t="s">
        <v>541</v>
      </c>
      <c r="B31" s="804" t="s">
        <v>542</v>
      </c>
      <c r="C31" s="208" t="s">
        <v>543</v>
      </c>
      <c r="D31" s="746"/>
      <c r="E31" s="746"/>
      <c r="F31" s="746"/>
      <c r="G31" s="746"/>
    </row>
    <row r="32" spans="1:7" s="182" customFormat="1" ht="12" customHeight="1" x14ac:dyDescent="0.25">
      <c r="A32" s="207" t="s">
        <v>496</v>
      </c>
      <c r="B32" s="804" t="s">
        <v>544</v>
      </c>
      <c r="C32" s="208" t="s">
        <v>545</v>
      </c>
      <c r="D32" s="746"/>
      <c r="E32" s="746"/>
      <c r="F32" s="746"/>
      <c r="G32" s="746"/>
    </row>
    <row r="33" spans="1:7" s="182" customFormat="1" ht="12" customHeight="1" x14ac:dyDescent="0.25">
      <c r="A33" s="207" t="s">
        <v>499</v>
      </c>
      <c r="B33" s="804" t="s">
        <v>546</v>
      </c>
      <c r="C33" s="208" t="s">
        <v>547</v>
      </c>
      <c r="D33" s="746"/>
      <c r="E33" s="746"/>
      <c r="F33" s="746"/>
      <c r="G33" s="746"/>
    </row>
    <row r="34" spans="1:7" s="182" customFormat="1" ht="12" customHeight="1" x14ac:dyDescent="0.25">
      <c r="A34" s="207" t="s">
        <v>502</v>
      </c>
      <c r="B34" s="804" t="s">
        <v>548</v>
      </c>
      <c r="C34" s="208" t="s">
        <v>549</v>
      </c>
      <c r="D34" s="746"/>
      <c r="E34" s="746"/>
      <c r="F34" s="746"/>
      <c r="G34" s="746"/>
    </row>
    <row r="35" spans="1:7" s="182" customFormat="1" ht="12" customHeight="1" x14ac:dyDescent="0.25">
      <c r="A35" s="207" t="s">
        <v>505</v>
      </c>
      <c r="B35" s="805" t="s">
        <v>550</v>
      </c>
      <c r="C35" s="208" t="s">
        <v>551</v>
      </c>
      <c r="D35" s="746"/>
      <c r="E35" s="746"/>
      <c r="F35" s="746"/>
      <c r="G35" s="746"/>
    </row>
    <row r="36" spans="1:7" s="182" customFormat="1" ht="12" customHeight="1" x14ac:dyDescent="0.25">
      <c r="A36" s="207" t="s">
        <v>508</v>
      </c>
      <c r="B36" s="805" t="s">
        <v>552</v>
      </c>
      <c r="C36" s="208" t="s">
        <v>553</v>
      </c>
      <c r="D36" s="746"/>
      <c r="E36" s="746"/>
      <c r="F36" s="746"/>
      <c r="G36" s="746"/>
    </row>
    <row r="37" spans="1:7" s="182" customFormat="1" ht="12" customHeight="1" x14ac:dyDescent="0.25">
      <c r="A37" s="207" t="s">
        <v>511</v>
      </c>
      <c r="B37" s="804" t="s">
        <v>554</v>
      </c>
      <c r="C37" s="208" t="s">
        <v>555</v>
      </c>
      <c r="D37" s="746"/>
      <c r="E37" s="746"/>
      <c r="F37" s="746"/>
      <c r="G37" s="746"/>
    </row>
    <row r="38" spans="1:7" s="182" customFormat="1" ht="12" customHeight="1" x14ac:dyDescent="0.25">
      <c r="A38" s="207" t="s">
        <v>532</v>
      </c>
      <c r="B38" s="804" t="s">
        <v>556</v>
      </c>
      <c r="C38" s="208" t="s">
        <v>557</v>
      </c>
      <c r="D38" s="746"/>
      <c r="E38" s="746"/>
      <c r="F38" s="746"/>
      <c r="G38" s="746"/>
    </row>
    <row r="39" spans="1:7" s="204" customFormat="1" ht="12" customHeight="1" x14ac:dyDescent="0.25">
      <c r="A39" s="210" t="s">
        <v>558</v>
      </c>
      <c r="B39" s="802" t="s">
        <v>559</v>
      </c>
      <c r="C39" s="202" t="s">
        <v>560</v>
      </c>
      <c r="D39" s="745">
        <f>D40+D47+D55+D64</f>
        <v>0</v>
      </c>
      <c r="E39" s="745">
        <f>E40+E47+E55+E64</f>
        <v>0</v>
      </c>
      <c r="F39" s="745">
        <f>F40+F47+F55+F64</f>
        <v>0</v>
      </c>
      <c r="G39" s="745">
        <f>G40+G47+G55+G64</f>
        <v>0</v>
      </c>
    </row>
    <row r="40" spans="1:7" s="204" customFormat="1" ht="12" customHeight="1" x14ac:dyDescent="0.25">
      <c r="A40" s="206" t="s">
        <v>561</v>
      </c>
      <c r="B40" s="803" t="s">
        <v>562</v>
      </c>
      <c r="C40" s="202" t="s">
        <v>563</v>
      </c>
      <c r="D40" s="745">
        <f>SUM(D41:D46)</f>
        <v>0</v>
      </c>
      <c r="E40" s="745">
        <f>SUM(E41:E46)</f>
        <v>0</v>
      </c>
      <c r="F40" s="745">
        <f>SUM(F41:F46)</f>
        <v>0</v>
      </c>
      <c r="G40" s="745">
        <f>SUM(G41:G46)</f>
        <v>0</v>
      </c>
    </row>
    <row r="41" spans="1:7" s="182" customFormat="1" ht="12" customHeight="1" x14ac:dyDescent="0.25">
      <c r="A41" s="211" t="s">
        <v>564</v>
      </c>
      <c r="B41" s="804" t="s">
        <v>565</v>
      </c>
      <c r="C41" s="208" t="s">
        <v>566</v>
      </c>
      <c r="D41" s="746"/>
      <c r="E41" s="746"/>
      <c r="F41" s="746"/>
      <c r="G41" s="746"/>
    </row>
    <row r="42" spans="1:7" s="182" customFormat="1" ht="12" customHeight="1" x14ac:dyDescent="0.25">
      <c r="A42" s="207" t="s">
        <v>496</v>
      </c>
      <c r="B42" s="805" t="s">
        <v>567</v>
      </c>
      <c r="C42" s="208" t="s">
        <v>568</v>
      </c>
      <c r="D42" s="746"/>
      <c r="E42" s="746"/>
      <c r="F42" s="746"/>
      <c r="G42" s="746"/>
    </row>
    <row r="43" spans="1:7" s="182" customFormat="1" ht="12" customHeight="1" x14ac:dyDescent="0.25">
      <c r="A43" s="207" t="s">
        <v>499</v>
      </c>
      <c r="B43" s="804" t="s">
        <v>569</v>
      </c>
      <c r="C43" s="208" t="s">
        <v>570</v>
      </c>
      <c r="D43" s="746"/>
      <c r="E43" s="746"/>
      <c r="F43" s="746"/>
      <c r="G43" s="746"/>
    </row>
    <row r="44" spans="1:7" s="182" customFormat="1" ht="12" customHeight="1" x14ac:dyDescent="0.25">
      <c r="A44" s="207" t="s">
        <v>502</v>
      </c>
      <c r="B44" s="804" t="s">
        <v>571</v>
      </c>
      <c r="C44" s="208" t="s">
        <v>572</v>
      </c>
      <c r="D44" s="746"/>
      <c r="E44" s="746"/>
      <c r="F44" s="746"/>
      <c r="G44" s="746"/>
    </row>
    <row r="45" spans="1:7" s="182" customFormat="1" ht="12" customHeight="1" x14ac:dyDescent="0.25">
      <c r="A45" s="207" t="s">
        <v>505</v>
      </c>
      <c r="B45" s="805" t="s">
        <v>573</v>
      </c>
      <c r="C45" s="208" t="s">
        <v>574</v>
      </c>
      <c r="D45" s="746"/>
      <c r="E45" s="746"/>
      <c r="F45" s="746"/>
      <c r="G45" s="746"/>
    </row>
    <row r="46" spans="1:7" s="182" customFormat="1" ht="12" customHeight="1" x14ac:dyDescent="0.25">
      <c r="A46" s="207" t="s">
        <v>508</v>
      </c>
      <c r="B46" s="804" t="s">
        <v>575</v>
      </c>
      <c r="C46" s="208" t="s">
        <v>576</v>
      </c>
      <c r="D46" s="749"/>
      <c r="E46" s="749"/>
      <c r="F46" s="749"/>
      <c r="G46" s="746"/>
    </row>
    <row r="47" spans="1:7" s="204" customFormat="1" ht="12" customHeight="1" x14ac:dyDescent="0.25">
      <c r="A47" s="210" t="s">
        <v>577</v>
      </c>
      <c r="B47" s="803" t="s">
        <v>578</v>
      </c>
      <c r="C47" s="202" t="s">
        <v>579</v>
      </c>
      <c r="D47" s="745">
        <f>SUM(D48:D54)</f>
        <v>0</v>
      </c>
      <c r="E47" s="745">
        <f>SUM(E48:E54)</f>
        <v>0</v>
      </c>
      <c r="F47" s="745">
        <f>SUM(F48:F54)</f>
        <v>0</v>
      </c>
      <c r="G47" s="745">
        <f>SUM(G48:G54)</f>
        <v>0</v>
      </c>
    </row>
    <row r="48" spans="1:7" s="182" customFormat="1" ht="12" customHeight="1" x14ac:dyDescent="0.25">
      <c r="A48" s="211" t="s">
        <v>580</v>
      </c>
      <c r="B48" s="805" t="s">
        <v>581</v>
      </c>
      <c r="C48" s="208" t="s">
        <v>582</v>
      </c>
      <c r="D48" s="750"/>
      <c r="E48" s="750"/>
      <c r="F48" s="750"/>
      <c r="G48" s="750"/>
    </row>
    <row r="49" spans="1:7" s="182" customFormat="1" ht="12" customHeight="1" x14ac:dyDescent="0.25">
      <c r="A49" s="214" t="s">
        <v>496</v>
      </c>
      <c r="B49" s="806" t="s">
        <v>583</v>
      </c>
      <c r="C49" s="215" t="s">
        <v>584</v>
      </c>
      <c r="D49" s="750"/>
      <c r="E49" s="748"/>
      <c r="F49" s="748"/>
      <c r="G49" s="750"/>
    </row>
    <row r="50" spans="1:7" s="182" customFormat="1" ht="12" customHeight="1" x14ac:dyDescent="0.25">
      <c r="A50" s="207" t="s">
        <v>499</v>
      </c>
      <c r="B50" s="804" t="s">
        <v>585</v>
      </c>
      <c r="C50" s="208" t="s">
        <v>586</v>
      </c>
      <c r="D50" s="750"/>
      <c r="E50" s="750"/>
      <c r="F50" s="750"/>
      <c r="G50" s="750"/>
    </row>
    <row r="51" spans="1:7" s="182" customFormat="1" ht="12" customHeight="1" x14ac:dyDescent="0.25">
      <c r="A51" s="207" t="s">
        <v>502</v>
      </c>
      <c r="B51" s="804" t="s">
        <v>587</v>
      </c>
      <c r="C51" s="208" t="s">
        <v>588</v>
      </c>
      <c r="D51" s="750"/>
      <c r="E51" s="750"/>
      <c r="F51" s="750"/>
      <c r="G51" s="750"/>
    </row>
    <row r="52" spans="1:7" s="182" customFormat="1" ht="12" customHeight="1" x14ac:dyDescent="0.25">
      <c r="A52" s="207" t="s">
        <v>505</v>
      </c>
      <c r="B52" s="805" t="s">
        <v>589</v>
      </c>
      <c r="C52" s="208" t="s">
        <v>590</v>
      </c>
      <c r="D52" s="750"/>
      <c r="E52" s="750"/>
      <c r="F52" s="750"/>
      <c r="G52" s="750"/>
    </row>
    <row r="53" spans="1:7" s="182" customFormat="1" ht="12" customHeight="1" x14ac:dyDescent="0.25">
      <c r="A53" s="207" t="s">
        <v>508</v>
      </c>
      <c r="B53" s="805" t="s">
        <v>591</v>
      </c>
      <c r="C53" s="208" t="s">
        <v>592</v>
      </c>
      <c r="D53" s="750"/>
      <c r="E53" s="751"/>
      <c r="F53" s="751"/>
      <c r="G53" s="750"/>
    </row>
    <row r="54" spans="1:7" s="182" customFormat="1" ht="12" customHeight="1" x14ac:dyDescent="0.25">
      <c r="A54" s="207" t="s">
        <v>511</v>
      </c>
      <c r="B54" s="804" t="s">
        <v>593</v>
      </c>
      <c r="C54" s="208" t="s">
        <v>594</v>
      </c>
      <c r="D54" s="750"/>
      <c r="E54" s="751"/>
      <c r="F54" s="751"/>
      <c r="G54" s="750"/>
    </row>
    <row r="55" spans="1:7" s="204" customFormat="1" ht="12" customHeight="1" x14ac:dyDescent="0.25">
      <c r="A55" s="210" t="s">
        <v>595</v>
      </c>
      <c r="B55" s="803" t="s">
        <v>596</v>
      </c>
      <c r="C55" s="202" t="s">
        <v>597</v>
      </c>
      <c r="D55" s="745">
        <f>SUM(D56:D63)</f>
        <v>0</v>
      </c>
      <c r="E55" s="745">
        <f>SUM(E56:E63)</f>
        <v>0</v>
      </c>
      <c r="F55" s="745">
        <f>SUM(F56:F63)</f>
        <v>0</v>
      </c>
      <c r="G55" s="745">
        <f>SUM(G56:G63)</f>
        <v>0</v>
      </c>
    </row>
    <row r="56" spans="1:7" s="182" customFormat="1" ht="12" customHeight="1" x14ac:dyDescent="0.25">
      <c r="A56" s="211" t="s">
        <v>598</v>
      </c>
      <c r="B56" s="805" t="s">
        <v>599</v>
      </c>
      <c r="C56" s="208" t="s">
        <v>600</v>
      </c>
      <c r="D56" s="750"/>
      <c r="E56" s="750"/>
      <c r="F56" s="750"/>
      <c r="G56" s="750"/>
    </row>
    <row r="57" spans="1:7" s="182" customFormat="1" ht="12" customHeight="1" x14ac:dyDescent="0.25">
      <c r="A57" s="214" t="s">
        <v>496</v>
      </c>
      <c r="B57" s="806" t="s">
        <v>583</v>
      </c>
      <c r="C57" s="215" t="s">
        <v>601</v>
      </c>
      <c r="D57" s="750"/>
      <c r="E57" s="748"/>
      <c r="F57" s="748"/>
      <c r="G57" s="750"/>
    </row>
    <row r="58" spans="1:7" s="182" customFormat="1" ht="12" customHeight="1" x14ac:dyDescent="0.25">
      <c r="A58" s="207" t="s">
        <v>499</v>
      </c>
      <c r="B58" s="804" t="s">
        <v>602</v>
      </c>
      <c r="C58" s="208" t="s">
        <v>603</v>
      </c>
      <c r="D58" s="750"/>
      <c r="E58" s="750"/>
      <c r="F58" s="750"/>
      <c r="G58" s="750"/>
    </row>
    <row r="59" spans="1:7" s="182" customFormat="1" ht="12" customHeight="1" x14ac:dyDescent="0.25">
      <c r="A59" s="207" t="s">
        <v>502</v>
      </c>
      <c r="B59" s="804" t="s">
        <v>587</v>
      </c>
      <c r="C59" s="208" t="s">
        <v>604</v>
      </c>
      <c r="D59" s="750"/>
      <c r="E59" s="750"/>
      <c r="F59" s="750"/>
      <c r="G59" s="750"/>
    </row>
    <row r="60" spans="1:7" s="182" customFormat="1" ht="12" customHeight="1" x14ac:dyDescent="0.25">
      <c r="A60" s="207" t="s">
        <v>505</v>
      </c>
      <c r="B60" s="805" t="s">
        <v>605</v>
      </c>
      <c r="C60" s="208" t="s">
        <v>606</v>
      </c>
      <c r="D60" s="750"/>
      <c r="E60" s="750"/>
      <c r="F60" s="750"/>
      <c r="G60" s="750"/>
    </row>
    <row r="61" spans="1:7" s="182" customFormat="1" ht="12" customHeight="1" x14ac:dyDescent="0.25">
      <c r="A61" s="207" t="s">
        <v>508</v>
      </c>
      <c r="B61" s="804" t="s">
        <v>607</v>
      </c>
      <c r="C61" s="208" t="s">
        <v>608</v>
      </c>
      <c r="D61" s="750"/>
      <c r="E61" s="750"/>
      <c r="F61" s="750"/>
      <c r="G61" s="750"/>
    </row>
    <row r="62" spans="1:7" s="182" customFormat="1" ht="12" customHeight="1" x14ac:dyDescent="0.25">
      <c r="A62" s="207" t="s">
        <v>511</v>
      </c>
      <c r="B62" s="804" t="s">
        <v>609</v>
      </c>
      <c r="C62" s="208" t="s">
        <v>610</v>
      </c>
      <c r="D62" s="750"/>
      <c r="E62" s="750"/>
      <c r="F62" s="750"/>
      <c r="G62" s="750"/>
    </row>
    <row r="63" spans="1:7" s="182" customFormat="1" ht="12" customHeight="1" x14ac:dyDescent="0.25">
      <c r="A63" s="207" t="s">
        <v>532</v>
      </c>
      <c r="B63" s="807" t="s">
        <v>611</v>
      </c>
      <c r="C63" s="208" t="s">
        <v>612</v>
      </c>
      <c r="D63" s="750"/>
      <c r="E63" s="750"/>
      <c r="F63" s="750"/>
      <c r="G63" s="750"/>
    </row>
    <row r="64" spans="1:7" s="204" customFormat="1" ht="12" customHeight="1" x14ac:dyDescent="0.25">
      <c r="A64" s="210" t="s">
        <v>613</v>
      </c>
      <c r="B64" s="803" t="s">
        <v>614</v>
      </c>
      <c r="C64" s="202" t="s">
        <v>615</v>
      </c>
      <c r="D64" s="745">
        <f>SUM(D65:D69)</f>
        <v>0</v>
      </c>
      <c r="E64" s="745">
        <f>SUM(E65:E69)</f>
        <v>0</v>
      </c>
      <c r="F64" s="745">
        <f>SUM(F65:F69)</f>
        <v>0</v>
      </c>
      <c r="G64" s="745">
        <f>SUM(G65:G69)</f>
        <v>0</v>
      </c>
    </row>
    <row r="65" spans="1:7" s="204" customFormat="1" ht="12" customHeight="1" x14ac:dyDescent="0.25">
      <c r="A65" s="211" t="s">
        <v>616</v>
      </c>
      <c r="B65" s="804" t="s">
        <v>617</v>
      </c>
      <c r="C65" s="208" t="s">
        <v>618</v>
      </c>
      <c r="D65" s="746"/>
      <c r="E65" s="746"/>
      <c r="F65" s="748"/>
      <c r="G65" s="746"/>
    </row>
    <row r="66" spans="1:7" s="182" customFormat="1" ht="12" customHeight="1" x14ac:dyDescent="0.25">
      <c r="A66" s="207" t="s">
        <v>496</v>
      </c>
      <c r="B66" s="804" t="s">
        <v>619</v>
      </c>
      <c r="C66" s="208" t="s">
        <v>620</v>
      </c>
      <c r="D66" s="746"/>
      <c r="E66" s="746"/>
      <c r="F66" s="746"/>
      <c r="G66" s="746"/>
    </row>
    <row r="67" spans="1:7" s="182" customFormat="1" ht="12" customHeight="1" x14ac:dyDescent="0.25">
      <c r="A67" s="207" t="s">
        <v>499</v>
      </c>
      <c r="B67" s="804" t="s">
        <v>621</v>
      </c>
      <c r="C67" s="208" t="s">
        <v>622</v>
      </c>
      <c r="D67" s="746"/>
      <c r="E67" s="746"/>
      <c r="F67" s="746"/>
      <c r="G67" s="746"/>
    </row>
    <row r="68" spans="1:7" s="182" customFormat="1" ht="12" customHeight="1" x14ac:dyDescent="0.25">
      <c r="A68" s="207" t="s">
        <v>502</v>
      </c>
      <c r="B68" s="804" t="s">
        <v>623</v>
      </c>
      <c r="C68" s="208" t="s">
        <v>624</v>
      </c>
      <c r="D68" s="746"/>
      <c r="E68" s="746"/>
      <c r="F68" s="746"/>
      <c r="G68" s="746"/>
    </row>
    <row r="69" spans="1:7" s="182" customFormat="1" ht="12" customHeight="1" x14ac:dyDescent="0.25">
      <c r="A69" s="207" t="s">
        <v>505</v>
      </c>
      <c r="B69" s="804" t="s">
        <v>625</v>
      </c>
      <c r="C69" s="208" t="s">
        <v>626</v>
      </c>
      <c r="D69" s="746"/>
      <c r="E69" s="746"/>
      <c r="F69" s="746"/>
      <c r="G69" s="746"/>
    </row>
    <row r="70" spans="1:7" s="204" customFormat="1" ht="12" customHeight="1" x14ac:dyDescent="0.25">
      <c r="A70" s="210" t="s">
        <v>627</v>
      </c>
      <c r="B70" s="803" t="s">
        <v>628</v>
      </c>
      <c r="C70" s="202" t="s">
        <v>629</v>
      </c>
      <c r="D70" s="745">
        <f>SUM(D71:D74)</f>
        <v>0</v>
      </c>
      <c r="E70" s="745">
        <f>SUM(E71:E74)</f>
        <v>0</v>
      </c>
      <c r="F70" s="745">
        <f>SUM(F71:F74)</f>
        <v>0</v>
      </c>
      <c r="G70" s="745">
        <f>SUM(G71:G74)</f>
        <v>0</v>
      </c>
    </row>
    <row r="71" spans="1:7" s="182" customFormat="1" ht="12" customHeight="1" x14ac:dyDescent="0.25">
      <c r="A71" s="211" t="s">
        <v>630</v>
      </c>
      <c r="B71" s="804" t="s">
        <v>631</v>
      </c>
      <c r="C71" s="208" t="s">
        <v>632</v>
      </c>
      <c r="D71" s="752"/>
      <c r="E71" s="753"/>
      <c r="F71" s="748"/>
      <c r="G71" s="753"/>
    </row>
    <row r="72" spans="1:7" s="182" customFormat="1" ht="12" customHeight="1" x14ac:dyDescent="0.25">
      <c r="A72" s="207" t="s">
        <v>496</v>
      </c>
      <c r="B72" s="805" t="s">
        <v>633</v>
      </c>
      <c r="C72" s="208" t="s">
        <v>634</v>
      </c>
      <c r="D72" s="748"/>
      <c r="E72" s="748"/>
      <c r="F72" s="748"/>
      <c r="G72" s="748"/>
    </row>
    <row r="73" spans="1:7" s="182" customFormat="1" ht="12" customHeight="1" x14ac:dyDescent="0.25">
      <c r="A73" s="207" t="s">
        <v>499</v>
      </c>
      <c r="B73" s="804" t="s">
        <v>635</v>
      </c>
      <c r="C73" s="208" t="s">
        <v>636</v>
      </c>
      <c r="D73" s="748"/>
      <c r="E73" s="748"/>
      <c r="F73" s="748"/>
      <c r="G73" s="748"/>
    </row>
    <row r="74" spans="1:7" s="182" customFormat="1" ht="12" customHeight="1" x14ac:dyDescent="0.25">
      <c r="A74" s="207" t="s">
        <v>502</v>
      </c>
      <c r="B74" s="804" t="s">
        <v>637</v>
      </c>
      <c r="C74" s="208" t="s">
        <v>638</v>
      </c>
      <c r="D74" s="746"/>
      <c r="E74" s="746"/>
      <c r="F74" s="746"/>
      <c r="G74" s="746"/>
    </row>
    <row r="75" spans="1:7" s="182" customFormat="1" ht="12" customHeight="1" x14ac:dyDescent="0.25">
      <c r="A75" s="216"/>
      <c r="B75" s="808" t="s">
        <v>639</v>
      </c>
      <c r="C75" s="217">
        <v>888</v>
      </c>
      <c r="D75" s="754">
        <f>(SUM(D10:D74))</f>
        <v>0</v>
      </c>
      <c r="E75" s="754">
        <f>(SUM(E10:E74))</f>
        <v>0</v>
      </c>
      <c r="F75" s="754">
        <f>SUM(F10:F74)</f>
        <v>0</v>
      </c>
      <c r="G75" s="754">
        <f>(SUM(G10:G74))</f>
        <v>0</v>
      </c>
    </row>
    <row r="76" spans="1:7" s="182" customFormat="1" ht="12" customHeight="1" x14ac:dyDescent="0.25">
      <c r="A76" s="218"/>
      <c r="B76" s="227"/>
      <c r="D76" s="219"/>
      <c r="E76" s="219"/>
      <c r="F76" s="219"/>
      <c r="G76" s="219"/>
    </row>
    <row r="77" spans="1:7" s="182" customFormat="1" ht="12" customHeight="1" x14ac:dyDescent="0.25">
      <c r="A77" s="218"/>
      <c r="B77" s="227"/>
      <c r="D77" s="219"/>
      <c r="E77" s="219"/>
      <c r="F77" s="219"/>
      <c r="G77" s="219"/>
    </row>
    <row r="78" spans="1:7" s="182" customFormat="1" ht="12" customHeight="1" x14ac:dyDescent="0.25">
      <c r="A78" s="220" t="s">
        <v>472</v>
      </c>
      <c r="B78" s="809" t="s">
        <v>640</v>
      </c>
      <c r="C78" s="220" t="s">
        <v>474</v>
      </c>
      <c r="D78" s="221" t="s">
        <v>641</v>
      </c>
      <c r="E78" s="221" t="s">
        <v>642</v>
      </c>
      <c r="F78" s="222"/>
      <c r="G78" s="222"/>
    </row>
    <row r="79" spans="1:7" s="182" customFormat="1" ht="12" customHeight="1" x14ac:dyDescent="0.25">
      <c r="A79" s="223" t="s">
        <v>477</v>
      </c>
      <c r="B79" s="810"/>
      <c r="C79" s="223" t="s">
        <v>478</v>
      </c>
      <c r="D79" s="224" t="s">
        <v>643</v>
      </c>
      <c r="E79" s="224" t="s">
        <v>643</v>
      </c>
      <c r="F79" s="222"/>
      <c r="G79" s="222"/>
    </row>
    <row r="80" spans="1:7" s="227" customFormat="1" ht="12" customHeight="1" x14ac:dyDescent="0.25">
      <c r="A80" s="225" t="s">
        <v>482</v>
      </c>
      <c r="B80" s="811" t="s">
        <v>483</v>
      </c>
      <c r="C80" s="225" t="s">
        <v>484</v>
      </c>
      <c r="D80" s="226">
        <v>5</v>
      </c>
      <c r="E80" s="226">
        <v>6</v>
      </c>
      <c r="F80" s="222"/>
      <c r="G80" s="222"/>
    </row>
    <row r="81" spans="1:7" s="204" customFormat="1" ht="12" customHeight="1" x14ac:dyDescent="0.25">
      <c r="A81" s="228"/>
      <c r="B81" s="812" t="s">
        <v>644</v>
      </c>
      <c r="C81" s="229" t="s">
        <v>645</v>
      </c>
      <c r="D81" s="745"/>
      <c r="E81" s="745"/>
      <c r="F81" s="230"/>
      <c r="G81" s="230"/>
    </row>
    <row r="82" spans="1:7" s="204" customFormat="1" ht="12" customHeight="1" x14ac:dyDescent="0.25">
      <c r="A82" s="228" t="s">
        <v>487</v>
      </c>
      <c r="B82" s="812" t="s">
        <v>646</v>
      </c>
      <c r="C82" s="229" t="s">
        <v>647</v>
      </c>
      <c r="D82" s="745"/>
      <c r="E82" s="745"/>
      <c r="F82" s="1451"/>
      <c r="G82" s="1451"/>
    </row>
    <row r="83" spans="1:7" s="204" customFormat="1" ht="12" customHeight="1" x14ac:dyDescent="0.25">
      <c r="A83" s="228" t="s">
        <v>490</v>
      </c>
      <c r="B83" s="812" t="s">
        <v>648</v>
      </c>
      <c r="C83" s="229" t="s">
        <v>649</v>
      </c>
      <c r="D83" s="745"/>
      <c r="E83" s="745"/>
      <c r="F83" s="212"/>
      <c r="G83" s="212"/>
    </row>
    <row r="84" spans="1:7" s="182" customFormat="1" ht="12" customHeight="1" x14ac:dyDescent="0.25">
      <c r="A84" s="231" t="s">
        <v>493</v>
      </c>
      <c r="B84" s="813" t="s">
        <v>650</v>
      </c>
      <c r="C84" s="232" t="s">
        <v>651</v>
      </c>
      <c r="D84" s="746"/>
      <c r="E84" s="746"/>
      <c r="F84" s="212"/>
      <c r="G84" s="212"/>
    </row>
    <row r="85" spans="1:7" s="182" customFormat="1" ht="12" customHeight="1" x14ac:dyDescent="0.25">
      <c r="A85" s="231" t="s">
        <v>496</v>
      </c>
      <c r="B85" s="813" t="s">
        <v>652</v>
      </c>
      <c r="C85" s="232" t="s">
        <v>653</v>
      </c>
      <c r="D85" s="746"/>
      <c r="E85" s="746"/>
      <c r="F85" s="222"/>
      <c r="G85" s="203"/>
    </row>
    <row r="86" spans="1:7" s="182" customFormat="1" ht="12" customHeight="1" x14ac:dyDescent="0.25">
      <c r="A86" s="231" t="s">
        <v>499</v>
      </c>
      <c r="B86" s="813" t="s">
        <v>654</v>
      </c>
      <c r="C86" s="232" t="s">
        <v>655</v>
      </c>
      <c r="D86" s="746"/>
      <c r="E86" s="746"/>
      <c r="F86" s="222"/>
      <c r="G86" s="203"/>
    </row>
    <row r="87" spans="1:7" s="182" customFormat="1" ht="12" customHeight="1" x14ac:dyDescent="0.25">
      <c r="A87" s="207" t="s">
        <v>502</v>
      </c>
      <c r="B87" s="804" t="s">
        <v>656</v>
      </c>
      <c r="C87" s="208" t="s">
        <v>657</v>
      </c>
      <c r="D87" s="755"/>
      <c r="E87" s="746"/>
      <c r="F87" s="222"/>
      <c r="G87" s="213"/>
    </row>
    <row r="88" spans="1:7" s="204" customFormat="1" ht="12" customHeight="1" x14ac:dyDescent="0.25">
      <c r="A88" s="228" t="s">
        <v>514</v>
      </c>
      <c r="B88" s="812" t="s">
        <v>658</v>
      </c>
      <c r="C88" s="229" t="s">
        <v>659</v>
      </c>
      <c r="D88" s="745"/>
      <c r="E88" s="745"/>
      <c r="F88" s="230"/>
      <c r="G88" s="203"/>
    </row>
    <row r="89" spans="1:7" s="182" customFormat="1" ht="12" customHeight="1" x14ac:dyDescent="0.25">
      <c r="A89" s="231" t="s">
        <v>517</v>
      </c>
      <c r="B89" s="813" t="s">
        <v>660</v>
      </c>
      <c r="C89" s="232" t="s">
        <v>661</v>
      </c>
      <c r="D89" s="746"/>
      <c r="E89" s="746"/>
      <c r="F89" s="222"/>
      <c r="G89" s="203"/>
    </row>
    <row r="90" spans="1:7" s="182" customFormat="1" ht="12" customHeight="1" x14ac:dyDescent="0.25">
      <c r="A90" s="231" t="s">
        <v>496</v>
      </c>
      <c r="B90" s="813" t="s">
        <v>662</v>
      </c>
      <c r="C90" s="232" t="s">
        <v>663</v>
      </c>
      <c r="D90" s="746"/>
      <c r="E90" s="746"/>
      <c r="F90" s="222"/>
      <c r="G90" s="203"/>
    </row>
    <row r="91" spans="1:7" s="182" customFormat="1" ht="12" customHeight="1" x14ac:dyDescent="0.25">
      <c r="A91" s="231" t="s">
        <v>499</v>
      </c>
      <c r="B91" s="813" t="s">
        <v>664</v>
      </c>
      <c r="C91" s="232" t="s">
        <v>665</v>
      </c>
      <c r="D91" s="746"/>
      <c r="E91" s="746"/>
      <c r="F91" s="222"/>
      <c r="G91" s="203"/>
    </row>
    <row r="92" spans="1:7" s="182" customFormat="1" ht="12" customHeight="1" x14ac:dyDescent="0.25">
      <c r="A92" s="231" t="s">
        <v>502</v>
      </c>
      <c r="B92" s="813" t="s">
        <v>666</v>
      </c>
      <c r="C92" s="232" t="s">
        <v>667</v>
      </c>
      <c r="D92" s="746"/>
      <c r="E92" s="746"/>
      <c r="F92" s="222"/>
      <c r="G92" s="203"/>
    </row>
    <row r="93" spans="1:7" s="182" customFormat="1" ht="12" customHeight="1" x14ac:dyDescent="0.25">
      <c r="A93" s="231" t="s">
        <v>505</v>
      </c>
      <c r="B93" s="813" t="s">
        <v>668</v>
      </c>
      <c r="C93" s="232" t="s">
        <v>669</v>
      </c>
      <c r="D93" s="746"/>
      <c r="E93" s="746"/>
      <c r="F93" s="222"/>
      <c r="G93" s="203"/>
    </row>
    <row r="94" spans="1:7" s="182" customFormat="1" ht="12" customHeight="1" x14ac:dyDescent="0.25">
      <c r="A94" s="231" t="s">
        <v>508</v>
      </c>
      <c r="B94" s="813" t="s">
        <v>670</v>
      </c>
      <c r="C94" s="232" t="s">
        <v>671</v>
      </c>
      <c r="D94" s="746"/>
      <c r="E94" s="746"/>
      <c r="F94" s="222"/>
      <c r="G94" s="203"/>
    </row>
    <row r="95" spans="1:7" s="204" customFormat="1" ht="12" customHeight="1" x14ac:dyDescent="0.25">
      <c r="A95" s="228" t="s">
        <v>538</v>
      </c>
      <c r="B95" s="812" t="s">
        <v>672</v>
      </c>
      <c r="C95" s="229" t="s">
        <v>673</v>
      </c>
      <c r="D95" s="745"/>
      <c r="E95" s="745"/>
      <c r="F95" s="230"/>
      <c r="G95" s="203"/>
    </row>
    <row r="96" spans="1:7" s="182" customFormat="1" ht="12" customHeight="1" x14ac:dyDescent="0.25">
      <c r="A96" s="231" t="s">
        <v>541</v>
      </c>
      <c r="B96" s="813" t="s">
        <v>674</v>
      </c>
      <c r="C96" s="232" t="s">
        <v>675</v>
      </c>
      <c r="D96" s="746"/>
      <c r="E96" s="746"/>
      <c r="F96" s="222"/>
      <c r="G96" s="203"/>
    </row>
    <row r="97" spans="1:7" s="182" customFormat="1" ht="12" customHeight="1" x14ac:dyDescent="0.25">
      <c r="A97" s="231" t="s">
        <v>496</v>
      </c>
      <c r="B97" s="813" t="s">
        <v>676</v>
      </c>
      <c r="C97" s="232" t="s">
        <v>677</v>
      </c>
      <c r="D97" s="746"/>
      <c r="E97" s="746"/>
      <c r="F97" s="222"/>
      <c r="G97" s="203"/>
    </row>
    <row r="98" spans="1:7" s="182" customFormat="1" ht="12" customHeight="1" x14ac:dyDescent="0.25">
      <c r="A98" s="231" t="s">
        <v>499</v>
      </c>
      <c r="B98" s="813" t="s">
        <v>678</v>
      </c>
      <c r="C98" s="232" t="s">
        <v>679</v>
      </c>
      <c r="D98" s="746"/>
      <c r="E98" s="746"/>
      <c r="F98" s="222"/>
      <c r="G98" s="203"/>
    </row>
    <row r="99" spans="1:7" s="204" customFormat="1" ht="12" customHeight="1" x14ac:dyDescent="0.25">
      <c r="A99" s="228" t="s">
        <v>680</v>
      </c>
      <c r="B99" s="812" t="s">
        <v>681</v>
      </c>
      <c r="C99" s="229" t="s">
        <v>682</v>
      </c>
      <c r="D99" s="745"/>
      <c r="E99" s="745"/>
      <c r="F99" s="230"/>
      <c r="G99" s="203"/>
    </row>
    <row r="100" spans="1:7" s="182" customFormat="1" ht="12" customHeight="1" x14ac:dyDescent="0.25">
      <c r="A100" s="231" t="s">
        <v>683</v>
      </c>
      <c r="B100" s="813" t="s">
        <v>684</v>
      </c>
      <c r="C100" s="232" t="s">
        <v>685</v>
      </c>
      <c r="D100" s="746"/>
      <c r="E100" s="746"/>
      <c r="F100" s="222"/>
      <c r="G100" s="203"/>
    </row>
    <row r="101" spans="1:7" s="182" customFormat="1" ht="12" customHeight="1" x14ac:dyDescent="0.25">
      <c r="A101" s="231" t="s">
        <v>496</v>
      </c>
      <c r="B101" s="813" t="s">
        <v>686</v>
      </c>
      <c r="C101" s="232" t="s">
        <v>687</v>
      </c>
      <c r="D101" s="746"/>
      <c r="E101" s="746"/>
      <c r="F101" s="222"/>
      <c r="G101" s="203"/>
    </row>
    <row r="102" spans="1:7" s="235" customFormat="1" x14ac:dyDescent="0.25">
      <c r="A102" s="233" t="s">
        <v>688</v>
      </c>
      <c r="B102" s="814" t="s">
        <v>689</v>
      </c>
      <c r="C102" s="234" t="s">
        <v>690</v>
      </c>
      <c r="D102" s="756"/>
      <c r="E102" s="756"/>
      <c r="F102" s="230"/>
    </row>
    <row r="103" spans="1:7" s="204" customFormat="1" ht="12" customHeight="1" x14ac:dyDescent="0.25">
      <c r="A103" s="228" t="s">
        <v>558</v>
      </c>
      <c r="B103" s="812" t="s">
        <v>691</v>
      </c>
      <c r="C103" s="229" t="s">
        <v>692</v>
      </c>
      <c r="D103" s="745"/>
      <c r="E103" s="745"/>
      <c r="F103" s="236"/>
      <c r="G103" s="203"/>
    </row>
    <row r="104" spans="1:7" s="204" customFormat="1" ht="12" customHeight="1" x14ac:dyDescent="0.25">
      <c r="A104" s="228" t="s">
        <v>561</v>
      </c>
      <c r="B104" s="812" t="s">
        <v>693</v>
      </c>
      <c r="C104" s="229" t="s">
        <v>694</v>
      </c>
      <c r="D104" s="745"/>
      <c r="E104" s="745"/>
      <c r="F104" s="1450"/>
      <c r="G104" s="1450"/>
    </row>
    <row r="105" spans="1:7" s="182" customFormat="1" ht="12" customHeight="1" x14ac:dyDescent="0.25">
      <c r="A105" s="231" t="s">
        <v>564</v>
      </c>
      <c r="B105" s="813" t="s">
        <v>695</v>
      </c>
      <c r="C105" s="232" t="s">
        <v>696</v>
      </c>
      <c r="D105" s="746"/>
      <c r="E105" s="746"/>
      <c r="F105" s="212"/>
      <c r="G105" s="212"/>
    </row>
    <row r="106" spans="1:7" s="182" customFormat="1" ht="12" customHeight="1" x14ac:dyDescent="0.25">
      <c r="A106" s="231" t="s">
        <v>496</v>
      </c>
      <c r="B106" s="813" t="s">
        <v>697</v>
      </c>
      <c r="C106" s="232" t="s">
        <v>698</v>
      </c>
      <c r="D106" s="746"/>
      <c r="E106" s="746"/>
      <c r="F106" s="212"/>
      <c r="G106" s="212"/>
    </row>
    <row r="107" spans="1:7" s="182" customFormat="1" ht="12" customHeight="1" x14ac:dyDescent="0.25">
      <c r="A107" s="231" t="s">
        <v>499</v>
      </c>
      <c r="B107" s="813" t="s">
        <v>699</v>
      </c>
      <c r="C107" s="232" t="s">
        <v>700</v>
      </c>
      <c r="D107" s="746"/>
      <c r="E107" s="746"/>
      <c r="F107" s="212"/>
      <c r="G107" s="212"/>
    </row>
    <row r="108" spans="1:7" s="182" customFormat="1" ht="12" customHeight="1" x14ac:dyDescent="0.25">
      <c r="A108" s="231" t="s">
        <v>502</v>
      </c>
      <c r="B108" s="813" t="s">
        <v>701</v>
      </c>
      <c r="C108" s="232" t="s">
        <v>702</v>
      </c>
      <c r="D108" s="746"/>
      <c r="E108" s="746"/>
      <c r="F108" s="222"/>
      <c r="G108" s="203"/>
    </row>
    <row r="109" spans="1:7" s="204" customFormat="1" ht="12" customHeight="1" x14ac:dyDescent="0.25">
      <c r="A109" s="228" t="s">
        <v>577</v>
      </c>
      <c r="B109" s="812" t="s">
        <v>703</v>
      </c>
      <c r="C109" s="229" t="s">
        <v>704</v>
      </c>
      <c r="D109" s="745"/>
      <c r="E109" s="745"/>
      <c r="F109" s="1450"/>
      <c r="G109" s="1450"/>
    </row>
    <row r="110" spans="1:7" s="182" customFormat="1" ht="12" customHeight="1" x14ac:dyDescent="0.25">
      <c r="A110" s="237" t="s">
        <v>580</v>
      </c>
      <c r="B110" s="815" t="s">
        <v>705</v>
      </c>
      <c r="C110" s="238" t="s">
        <v>706</v>
      </c>
      <c r="D110" s="748"/>
      <c r="E110" s="750"/>
      <c r="F110" s="212"/>
      <c r="G110" s="212"/>
    </row>
    <row r="111" spans="1:7" s="182" customFormat="1" ht="12" customHeight="1" x14ac:dyDescent="0.25">
      <c r="A111" s="237" t="s">
        <v>496</v>
      </c>
      <c r="B111" s="815" t="s">
        <v>583</v>
      </c>
      <c r="C111" s="238" t="s">
        <v>707</v>
      </c>
      <c r="D111" s="748"/>
      <c r="E111" s="750"/>
      <c r="F111" s="212"/>
      <c r="G111" s="212"/>
    </row>
    <row r="112" spans="1:7" s="182" customFormat="1" ht="12" customHeight="1" x14ac:dyDescent="0.25">
      <c r="A112" s="237" t="s">
        <v>499</v>
      </c>
      <c r="B112" s="815" t="s">
        <v>708</v>
      </c>
      <c r="C112" s="238" t="s">
        <v>709</v>
      </c>
      <c r="D112" s="748"/>
      <c r="E112" s="750"/>
      <c r="F112" s="212"/>
      <c r="G112" s="212"/>
    </row>
    <row r="113" spans="1:7" s="182" customFormat="1" ht="12" customHeight="1" x14ac:dyDescent="0.25">
      <c r="A113" s="237" t="s">
        <v>502</v>
      </c>
      <c r="B113" s="815" t="s">
        <v>710</v>
      </c>
      <c r="C113" s="238" t="s">
        <v>711</v>
      </c>
      <c r="D113" s="748"/>
      <c r="E113" s="750"/>
      <c r="F113" s="222"/>
      <c r="G113" s="203"/>
    </row>
    <row r="114" spans="1:7" s="182" customFormat="1" ht="12" customHeight="1" x14ac:dyDescent="0.25">
      <c r="A114" s="237" t="s">
        <v>505</v>
      </c>
      <c r="B114" s="815" t="s">
        <v>712</v>
      </c>
      <c r="C114" s="238" t="s">
        <v>713</v>
      </c>
      <c r="D114" s="748"/>
      <c r="E114" s="750"/>
      <c r="F114" s="222"/>
      <c r="G114" s="203"/>
    </row>
    <row r="115" spans="1:7" s="182" customFormat="1" ht="12" customHeight="1" x14ac:dyDescent="0.25">
      <c r="A115" s="237" t="s">
        <v>508</v>
      </c>
      <c r="B115" s="815" t="s">
        <v>714</v>
      </c>
      <c r="C115" s="238" t="s">
        <v>715</v>
      </c>
      <c r="D115" s="748"/>
      <c r="E115" s="750"/>
      <c r="F115" s="222"/>
      <c r="G115" s="203"/>
    </row>
    <row r="116" spans="1:7" s="182" customFormat="1" ht="12" customHeight="1" x14ac:dyDescent="0.25">
      <c r="A116" s="237" t="s">
        <v>511</v>
      </c>
      <c r="B116" s="815" t="s">
        <v>716</v>
      </c>
      <c r="C116" s="238" t="s">
        <v>717</v>
      </c>
      <c r="D116" s="750"/>
      <c r="E116" s="750"/>
      <c r="F116" s="222"/>
      <c r="G116" s="203"/>
    </row>
    <row r="117" spans="1:7" s="182" customFormat="1" ht="12" customHeight="1" x14ac:dyDescent="0.25">
      <c r="A117" s="237" t="s">
        <v>532</v>
      </c>
      <c r="B117" s="815" t="s">
        <v>718</v>
      </c>
      <c r="C117" s="238" t="s">
        <v>719</v>
      </c>
      <c r="D117" s="750"/>
      <c r="E117" s="750"/>
      <c r="F117" s="222"/>
      <c r="G117" s="203"/>
    </row>
    <row r="118" spans="1:7" s="182" customFormat="1" ht="12" customHeight="1" x14ac:dyDescent="0.25">
      <c r="A118" s="237" t="s">
        <v>535</v>
      </c>
      <c r="B118" s="815" t="s">
        <v>720</v>
      </c>
      <c r="C118" s="238" t="s">
        <v>721</v>
      </c>
      <c r="D118" s="750"/>
      <c r="E118" s="750"/>
      <c r="F118" s="222"/>
      <c r="G118" s="203"/>
    </row>
    <row r="119" spans="1:7" s="182" customFormat="1" ht="12" customHeight="1" x14ac:dyDescent="0.25">
      <c r="A119" s="237" t="s">
        <v>722</v>
      </c>
      <c r="B119" s="815" t="s">
        <v>723</v>
      </c>
      <c r="C119" s="238" t="s">
        <v>724</v>
      </c>
      <c r="D119" s="750"/>
      <c r="E119" s="750"/>
      <c r="F119" s="222"/>
      <c r="G119" s="203"/>
    </row>
    <row r="120" spans="1:7" s="182" customFormat="1" ht="12" customHeight="1" x14ac:dyDescent="0.25">
      <c r="A120" s="237" t="s">
        <v>725</v>
      </c>
      <c r="B120" s="816" t="s">
        <v>726</v>
      </c>
      <c r="C120" s="238" t="s">
        <v>727</v>
      </c>
      <c r="D120" s="750"/>
      <c r="E120" s="750"/>
      <c r="F120" s="222"/>
      <c r="G120" s="203"/>
    </row>
    <row r="121" spans="1:7" s="204" customFormat="1" ht="12" customHeight="1" x14ac:dyDescent="0.25">
      <c r="A121" s="228" t="s">
        <v>595</v>
      </c>
      <c r="B121" s="812" t="s">
        <v>728</v>
      </c>
      <c r="C121" s="229" t="s">
        <v>729</v>
      </c>
      <c r="D121" s="745"/>
      <c r="E121" s="745"/>
      <c r="F121" s="1450"/>
      <c r="G121" s="1450"/>
    </row>
    <row r="122" spans="1:7" s="182" customFormat="1" ht="12" customHeight="1" x14ac:dyDescent="0.25">
      <c r="A122" s="231" t="s">
        <v>598</v>
      </c>
      <c r="B122" s="813" t="s">
        <v>730</v>
      </c>
      <c r="C122" s="232" t="s">
        <v>731</v>
      </c>
      <c r="D122" s="748"/>
      <c r="E122" s="750"/>
      <c r="F122" s="212"/>
      <c r="G122" s="212"/>
    </row>
    <row r="123" spans="1:7" s="182" customFormat="1" ht="12" customHeight="1" x14ac:dyDescent="0.25">
      <c r="A123" s="237" t="s">
        <v>496</v>
      </c>
      <c r="B123" s="815" t="s">
        <v>583</v>
      </c>
      <c r="C123" s="238" t="s">
        <v>732</v>
      </c>
      <c r="D123" s="748"/>
      <c r="E123" s="750"/>
      <c r="F123" s="212"/>
      <c r="G123" s="212"/>
    </row>
    <row r="124" spans="1:7" s="182" customFormat="1" ht="12" customHeight="1" x14ac:dyDescent="0.25">
      <c r="A124" s="231" t="s">
        <v>499</v>
      </c>
      <c r="B124" s="813" t="s">
        <v>733</v>
      </c>
      <c r="C124" s="232" t="s">
        <v>734</v>
      </c>
      <c r="D124" s="748"/>
      <c r="E124" s="750"/>
      <c r="F124" s="212"/>
      <c r="G124" s="212"/>
    </row>
    <row r="125" spans="1:7" s="182" customFormat="1" ht="12" customHeight="1" x14ac:dyDescent="0.25">
      <c r="A125" s="231" t="s">
        <v>502</v>
      </c>
      <c r="B125" s="813" t="s">
        <v>735</v>
      </c>
      <c r="C125" s="232" t="s">
        <v>736</v>
      </c>
      <c r="D125" s="748"/>
      <c r="E125" s="750"/>
      <c r="F125" s="212"/>
      <c r="G125" s="212"/>
    </row>
    <row r="126" spans="1:7" s="182" customFormat="1" ht="12" customHeight="1" x14ac:dyDescent="0.25">
      <c r="A126" s="231" t="s">
        <v>505</v>
      </c>
      <c r="B126" s="813" t="s">
        <v>737</v>
      </c>
      <c r="C126" s="232" t="s">
        <v>738</v>
      </c>
      <c r="D126" s="748"/>
      <c r="E126" s="750"/>
      <c r="F126" s="1451"/>
      <c r="G126" s="1451"/>
    </row>
    <row r="127" spans="1:7" s="182" customFormat="1" ht="12" customHeight="1" x14ac:dyDescent="0.25">
      <c r="A127" s="231" t="s">
        <v>508</v>
      </c>
      <c r="B127" s="813" t="s">
        <v>739</v>
      </c>
      <c r="C127" s="232" t="s">
        <v>740</v>
      </c>
      <c r="D127" s="748"/>
      <c r="E127" s="750"/>
      <c r="F127" s="1451"/>
      <c r="G127" s="1451"/>
    </row>
    <row r="128" spans="1:7" s="182" customFormat="1" ht="12" customHeight="1" x14ac:dyDescent="0.25">
      <c r="A128" s="231" t="s">
        <v>511</v>
      </c>
      <c r="B128" s="813" t="s">
        <v>741</v>
      </c>
      <c r="C128" s="232" t="s">
        <v>742</v>
      </c>
      <c r="D128" s="750"/>
      <c r="E128" s="750"/>
      <c r="F128" s="1451"/>
      <c r="G128" s="1451"/>
    </row>
    <row r="129" spans="1:7" s="182" customFormat="1" ht="12" customHeight="1" x14ac:dyDescent="0.25">
      <c r="A129" s="231" t="s">
        <v>532</v>
      </c>
      <c r="B129" s="813" t="s">
        <v>743</v>
      </c>
      <c r="C129" s="232" t="s">
        <v>744</v>
      </c>
      <c r="D129" s="750"/>
      <c r="E129" s="750"/>
      <c r="F129" s="222"/>
      <c r="G129" s="203"/>
    </row>
    <row r="130" spans="1:7" s="182" customFormat="1" ht="12" customHeight="1" x14ac:dyDescent="0.25">
      <c r="A130" s="231" t="s">
        <v>535</v>
      </c>
      <c r="B130" s="813" t="s">
        <v>745</v>
      </c>
      <c r="C130" s="232" t="s">
        <v>746</v>
      </c>
      <c r="D130" s="750"/>
      <c r="E130" s="750"/>
      <c r="F130" s="222"/>
      <c r="G130" s="203"/>
    </row>
    <row r="131" spans="1:7" s="182" customFormat="1" ht="12" customHeight="1" x14ac:dyDescent="0.25">
      <c r="A131" s="231" t="s">
        <v>722</v>
      </c>
      <c r="B131" s="817" t="s">
        <v>747</v>
      </c>
      <c r="C131" s="232" t="s">
        <v>748</v>
      </c>
      <c r="D131" s="750"/>
      <c r="E131" s="750"/>
      <c r="F131" s="222"/>
      <c r="G131" s="203"/>
    </row>
    <row r="132" spans="1:7" s="182" customFormat="1" ht="12" customHeight="1" x14ac:dyDescent="0.25">
      <c r="A132" s="239" t="s">
        <v>613</v>
      </c>
      <c r="B132" s="818" t="s">
        <v>749</v>
      </c>
      <c r="C132" s="240" t="s">
        <v>750</v>
      </c>
      <c r="D132" s="757"/>
      <c r="E132" s="757"/>
      <c r="F132" s="1450"/>
      <c r="G132" s="1450"/>
    </row>
    <row r="133" spans="1:7" s="204" customFormat="1" ht="12" customHeight="1" x14ac:dyDescent="0.25">
      <c r="A133" s="228" t="s">
        <v>751</v>
      </c>
      <c r="B133" s="812" t="s">
        <v>752</v>
      </c>
      <c r="C133" s="229" t="s">
        <v>753</v>
      </c>
      <c r="D133" s="745"/>
      <c r="E133" s="745"/>
      <c r="F133" s="1450"/>
      <c r="G133" s="1450"/>
    </row>
    <row r="134" spans="1:7" s="182" customFormat="1" ht="12" customHeight="1" x14ac:dyDescent="0.25">
      <c r="A134" s="231" t="s">
        <v>754</v>
      </c>
      <c r="B134" s="813" t="s">
        <v>755</v>
      </c>
      <c r="C134" s="232" t="s">
        <v>756</v>
      </c>
      <c r="D134" s="750"/>
      <c r="E134" s="750"/>
      <c r="F134" s="212"/>
      <c r="G134" s="212"/>
    </row>
    <row r="135" spans="1:7" s="182" customFormat="1" ht="12" customHeight="1" x14ac:dyDescent="0.25">
      <c r="A135" s="231" t="s">
        <v>496</v>
      </c>
      <c r="B135" s="813" t="s">
        <v>757</v>
      </c>
      <c r="C135" s="232" t="s">
        <v>758</v>
      </c>
      <c r="D135" s="750"/>
      <c r="E135" s="750"/>
      <c r="F135" s="212"/>
      <c r="G135" s="212"/>
    </row>
    <row r="136" spans="1:7" s="204" customFormat="1" ht="12" customHeight="1" x14ac:dyDescent="0.25">
      <c r="A136" s="228" t="s">
        <v>627</v>
      </c>
      <c r="B136" s="812" t="s">
        <v>759</v>
      </c>
      <c r="C136" s="229" t="s">
        <v>760</v>
      </c>
      <c r="D136" s="745"/>
      <c r="E136" s="745"/>
      <c r="F136" s="1450"/>
      <c r="G136" s="1450"/>
    </row>
    <row r="137" spans="1:7" s="182" customFormat="1" ht="12" customHeight="1" x14ac:dyDescent="0.25">
      <c r="A137" s="231" t="s">
        <v>630</v>
      </c>
      <c r="B137" s="813" t="s">
        <v>761</v>
      </c>
      <c r="C137" s="232" t="s">
        <v>762</v>
      </c>
      <c r="D137" s="746"/>
      <c r="E137" s="746"/>
      <c r="F137" s="212"/>
      <c r="G137" s="212"/>
    </row>
    <row r="138" spans="1:7" s="182" customFormat="1" ht="12" customHeight="1" x14ac:dyDescent="0.25">
      <c r="A138" s="231" t="s">
        <v>496</v>
      </c>
      <c r="B138" s="813" t="s">
        <v>763</v>
      </c>
      <c r="C138" s="232" t="s">
        <v>764</v>
      </c>
      <c r="D138" s="748"/>
      <c r="E138" s="748"/>
      <c r="F138" s="212"/>
      <c r="G138" s="212"/>
    </row>
    <row r="139" spans="1:7" s="182" customFormat="1" ht="12" customHeight="1" x14ac:dyDescent="0.25">
      <c r="A139" s="231" t="s">
        <v>499</v>
      </c>
      <c r="B139" s="813" t="s">
        <v>765</v>
      </c>
      <c r="C139" s="232" t="s">
        <v>766</v>
      </c>
      <c r="D139" s="748"/>
      <c r="E139" s="748"/>
      <c r="F139" s="1451"/>
      <c r="G139" s="1451"/>
    </row>
    <row r="140" spans="1:7" s="182" customFormat="1" ht="12" customHeight="1" x14ac:dyDescent="0.25">
      <c r="A140" s="231" t="s">
        <v>502</v>
      </c>
      <c r="B140" s="813" t="s">
        <v>767</v>
      </c>
      <c r="C140" s="232" t="s">
        <v>768</v>
      </c>
      <c r="D140" s="746"/>
      <c r="E140" s="746"/>
      <c r="F140" s="222"/>
      <c r="G140" s="203"/>
    </row>
    <row r="141" spans="1:7" ht="12" customHeight="1" x14ac:dyDescent="0.2">
      <c r="A141" s="241"/>
      <c r="B141" s="819" t="s">
        <v>769</v>
      </c>
      <c r="C141" s="242" t="s">
        <v>770</v>
      </c>
      <c r="D141" s="754"/>
      <c r="E141" s="754"/>
      <c r="F141" s="222"/>
      <c r="G141" s="203"/>
    </row>
    <row r="142" spans="1:7" ht="15" customHeight="1" x14ac:dyDescent="0.2">
      <c r="A142" s="243"/>
      <c r="B142" s="820"/>
      <c r="C142" s="244"/>
      <c r="D142" s="245"/>
      <c r="E142" s="245"/>
    </row>
    <row r="143" spans="1:7" ht="15" customHeight="1" x14ac:dyDescent="0.2">
      <c r="A143" s="243"/>
      <c r="B143" s="820"/>
      <c r="C143" s="244"/>
      <c r="D143" s="245"/>
      <c r="E143" s="245"/>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xr:uid="{00000000-0004-0000-3D00-000000000000}"/>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x14ac:dyDescent="0.2"/>
  <cols>
    <col min="1" max="1" width="5.7109375" style="175" customWidth="1"/>
    <col min="2" max="2" width="65" style="175" customWidth="1"/>
    <col min="3" max="3" width="9.28515625" style="196" customWidth="1"/>
    <col min="4" max="4" width="15.5703125" style="287" customWidth="1"/>
    <col min="5" max="5" width="14.5703125" style="175" customWidth="1"/>
    <col min="6" max="16384" width="9.140625" style="175"/>
  </cols>
  <sheetData>
    <row r="1" spans="1:5" ht="12" customHeight="1" x14ac:dyDescent="0.2">
      <c r="A1" s="177" t="s">
        <v>461</v>
      </c>
      <c r="B1" s="246">
        <v>0</v>
      </c>
      <c r="C1" s="247"/>
      <c r="D1" s="248"/>
      <c r="E1" s="249"/>
    </row>
    <row r="2" spans="1:5" s="182" customFormat="1" ht="12" customHeight="1" x14ac:dyDescent="0.2">
      <c r="A2" s="177" t="s">
        <v>464</v>
      </c>
      <c r="B2" s="250" t="s">
        <v>771</v>
      </c>
      <c r="C2" s="247"/>
      <c r="D2" s="248"/>
      <c r="E2" s="249"/>
    </row>
    <row r="3" spans="1:5" ht="11.25" customHeight="1" x14ac:dyDescent="0.2">
      <c r="B3" s="330" t="s">
        <v>771</v>
      </c>
      <c r="C3" s="175"/>
      <c r="D3" s="175"/>
    </row>
    <row r="4" spans="1:5" ht="11.25" customHeight="1" x14ac:dyDescent="0.2">
      <c r="A4" s="185"/>
      <c r="B4" s="186"/>
      <c r="C4" s="186"/>
      <c r="D4" s="251"/>
      <c r="E4" s="252"/>
    </row>
    <row r="5" spans="1:5" ht="12" customHeight="1" x14ac:dyDescent="0.2">
      <c r="B5" s="253" t="s">
        <v>772</v>
      </c>
      <c r="C5" s="192"/>
      <c r="D5" s="254"/>
      <c r="E5" s="255"/>
    </row>
    <row r="6" spans="1:5" s="196" customFormat="1" ht="12" customHeight="1" x14ac:dyDescent="0.2">
      <c r="A6" s="256" t="s">
        <v>472</v>
      </c>
      <c r="B6" s="257" t="s">
        <v>773</v>
      </c>
      <c r="C6" s="256" t="s">
        <v>474</v>
      </c>
      <c r="D6" s="258" t="s">
        <v>774</v>
      </c>
      <c r="E6" s="259"/>
    </row>
    <row r="7" spans="1:5" s="199" customFormat="1" ht="12" customHeight="1" x14ac:dyDescent="0.25">
      <c r="A7" s="260" t="s">
        <v>477</v>
      </c>
      <c r="B7" s="261"/>
      <c r="C7" s="260" t="s">
        <v>478</v>
      </c>
      <c r="D7" s="262" t="s">
        <v>775</v>
      </c>
      <c r="E7" s="263" t="s">
        <v>776</v>
      </c>
    </row>
    <row r="8" spans="1:5" s="196" customFormat="1" ht="12" customHeight="1" x14ac:dyDescent="0.2">
      <c r="A8" s="264" t="s">
        <v>482</v>
      </c>
      <c r="B8" s="265" t="s">
        <v>483</v>
      </c>
      <c r="C8" s="264" t="s">
        <v>484</v>
      </c>
      <c r="D8" s="266">
        <v>1</v>
      </c>
      <c r="E8" s="264">
        <v>2</v>
      </c>
    </row>
    <row r="9" spans="1:5" s="182" customFormat="1" ht="12" customHeight="1" x14ac:dyDescent="0.25">
      <c r="A9" s="267" t="s">
        <v>777</v>
      </c>
      <c r="B9" s="268" t="s">
        <v>1328</v>
      </c>
      <c r="C9" s="269" t="s">
        <v>778</v>
      </c>
      <c r="D9" s="758"/>
      <c r="E9" s="759"/>
    </row>
    <row r="10" spans="1:5" s="182" customFormat="1" ht="12" customHeight="1" x14ac:dyDescent="0.2">
      <c r="A10" s="267" t="s">
        <v>779</v>
      </c>
      <c r="B10" s="268" t="s">
        <v>780</v>
      </c>
      <c r="C10" s="269" t="s">
        <v>781</v>
      </c>
      <c r="D10" s="760"/>
      <c r="E10" s="761"/>
    </row>
    <row r="11" spans="1:5" s="272" customFormat="1" ht="12" customHeight="1" x14ac:dyDescent="0.25">
      <c r="A11" s="270" t="s">
        <v>782</v>
      </c>
      <c r="B11" s="270" t="s">
        <v>783</v>
      </c>
      <c r="C11" s="271" t="s">
        <v>784</v>
      </c>
      <c r="D11" s="762">
        <f>D9-D10</f>
        <v>0</v>
      </c>
      <c r="E11" s="762">
        <f>E9-E10</f>
        <v>0</v>
      </c>
    </row>
    <row r="12" spans="1:5" s="204" customFormat="1" ht="12" customHeight="1" x14ac:dyDescent="0.25">
      <c r="A12" s="273" t="s">
        <v>785</v>
      </c>
      <c r="B12" s="273" t="s">
        <v>786</v>
      </c>
      <c r="C12" s="274" t="s">
        <v>787</v>
      </c>
      <c r="D12" s="763">
        <f>SUM(D13:D15)</f>
        <v>0</v>
      </c>
      <c r="E12" s="763">
        <f>SUM(E13:E15)</f>
        <v>0</v>
      </c>
    </row>
    <row r="13" spans="1:5" s="182" customFormat="1" ht="12" customHeight="1" x14ac:dyDescent="0.25">
      <c r="A13" s="267" t="s">
        <v>788</v>
      </c>
      <c r="B13" s="268" t="s">
        <v>789</v>
      </c>
      <c r="C13" s="269" t="s">
        <v>790</v>
      </c>
      <c r="D13" s="758"/>
      <c r="E13" s="759"/>
    </row>
    <row r="14" spans="1:5" s="182" customFormat="1" ht="12" customHeight="1" x14ac:dyDescent="0.25">
      <c r="A14" s="267" t="s">
        <v>496</v>
      </c>
      <c r="B14" s="268" t="s">
        <v>791</v>
      </c>
      <c r="C14" s="269" t="s">
        <v>792</v>
      </c>
      <c r="D14" s="758"/>
      <c r="E14" s="759"/>
    </row>
    <row r="15" spans="1:5" s="182" customFormat="1" ht="12" customHeight="1" x14ac:dyDescent="0.25">
      <c r="A15" s="267" t="s">
        <v>499</v>
      </c>
      <c r="B15" s="268" t="s">
        <v>793</v>
      </c>
      <c r="C15" s="269" t="s">
        <v>794</v>
      </c>
      <c r="D15" s="758"/>
      <c r="E15" s="759"/>
    </row>
    <row r="16" spans="1:5" s="182" customFormat="1" ht="12" customHeight="1" x14ac:dyDescent="0.25">
      <c r="A16" s="275" t="s">
        <v>558</v>
      </c>
      <c r="B16" s="276" t="s">
        <v>795</v>
      </c>
      <c r="C16" s="277" t="s">
        <v>796</v>
      </c>
      <c r="D16" s="764">
        <f>SUM(D17:D18)</f>
        <v>0</v>
      </c>
      <c r="E16" s="764">
        <f>SUM(E17:E18)</f>
        <v>0</v>
      </c>
    </row>
    <row r="17" spans="1:5" s="182" customFormat="1" ht="12" customHeight="1" x14ac:dyDescent="0.25">
      <c r="A17" s="267" t="s">
        <v>797</v>
      </c>
      <c r="B17" s="268" t="s">
        <v>798</v>
      </c>
      <c r="C17" s="269" t="s">
        <v>799</v>
      </c>
      <c r="D17" s="758"/>
      <c r="E17" s="759"/>
    </row>
    <row r="18" spans="1:5" s="182" customFormat="1" ht="12" customHeight="1" x14ac:dyDescent="0.25">
      <c r="A18" s="267" t="s">
        <v>800</v>
      </c>
      <c r="B18" s="268" t="s">
        <v>801</v>
      </c>
      <c r="C18" s="269" t="s">
        <v>802</v>
      </c>
      <c r="D18" s="760"/>
      <c r="E18" s="759"/>
    </row>
    <row r="19" spans="1:5" s="272" customFormat="1" ht="12" customHeight="1" x14ac:dyDescent="0.25">
      <c r="A19" s="270" t="s">
        <v>782</v>
      </c>
      <c r="B19" s="270" t="s">
        <v>803</v>
      </c>
      <c r="C19" s="271" t="s">
        <v>804</v>
      </c>
      <c r="D19" s="762">
        <f>D11+D12-D16</f>
        <v>0</v>
      </c>
      <c r="E19" s="762">
        <f>E11+E12-E16</f>
        <v>0</v>
      </c>
    </row>
    <row r="20" spans="1:5" s="204" customFormat="1" ht="12" customHeight="1" x14ac:dyDescent="0.25">
      <c r="A20" s="273" t="s">
        <v>627</v>
      </c>
      <c r="B20" s="273" t="s">
        <v>805</v>
      </c>
      <c r="C20" s="274" t="s">
        <v>806</v>
      </c>
      <c r="D20" s="763">
        <f>SUM(D21:D24)</f>
        <v>0</v>
      </c>
      <c r="E20" s="763">
        <f>SUM(E21:E24)</f>
        <v>0</v>
      </c>
    </row>
    <row r="21" spans="1:5" s="182" customFormat="1" ht="12" customHeight="1" x14ac:dyDescent="0.25">
      <c r="A21" s="267" t="s">
        <v>630</v>
      </c>
      <c r="B21" s="268" t="s">
        <v>807</v>
      </c>
      <c r="C21" s="269" t="s">
        <v>808</v>
      </c>
      <c r="D21" s="758"/>
      <c r="E21" s="759"/>
    </row>
    <row r="22" spans="1:5" s="182" customFormat="1" ht="12" customHeight="1" x14ac:dyDescent="0.25">
      <c r="A22" s="267" t="s">
        <v>800</v>
      </c>
      <c r="B22" s="268" t="s">
        <v>809</v>
      </c>
      <c r="C22" s="269" t="s">
        <v>810</v>
      </c>
      <c r="D22" s="758"/>
      <c r="E22" s="759"/>
    </row>
    <row r="23" spans="1:5" s="182" customFormat="1" ht="12" customHeight="1" x14ac:dyDescent="0.25">
      <c r="A23" s="267" t="s">
        <v>811</v>
      </c>
      <c r="B23" s="268" t="s">
        <v>812</v>
      </c>
      <c r="C23" s="269" t="s">
        <v>813</v>
      </c>
      <c r="D23" s="758"/>
      <c r="E23" s="759"/>
    </row>
    <row r="24" spans="1:5" s="182" customFormat="1" ht="12" customHeight="1" x14ac:dyDescent="0.25">
      <c r="A24" s="267" t="s">
        <v>814</v>
      </c>
      <c r="B24" s="268" t="s">
        <v>815</v>
      </c>
      <c r="C24" s="269" t="s">
        <v>816</v>
      </c>
      <c r="D24" s="758"/>
      <c r="E24" s="759"/>
    </row>
    <row r="25" spans="1:5" s="182" customFormat="1" ht="12" customHeight="1" x14ac:dyDescent="0.25">
      <c r="A25" s="267" t="s">
        <v>817</v>
      </c>
      <c r="B25" s="268" t="s">
        <v>818</v>
      </c>
      <c r="C25" s="269" t="s">
        <v>819</v>
      </c>
      <c r="D25" s="758"/>
      <c r="E25" s="759"/>
    </row>
    <row r="26" spans="1:5" s="182" customFormat="1" ht="12" customHeight="1" x14ac:dyDescent="0.25">
      <c r="A26" s="267" t="s">
        <v>820</v>
      </c>
      <c r="B26" s="268" t="s">
        <v>821</v>
      </c>
      <c r="C26" s="269" t="s">
        <v>822</v>
      </c>
      <c r="D26" s="758"/>
      <c r="E26" s="759"/>
    </row>
    <row r="27" spans="1:5" s="182" customFormat="1" ht="12" customHeight="1" x14ac:dyDescent="0.25">
      <c r="A27" s="267" t="s">
        <v>823</v>
      </c>
      <c r="B27" s="268" t="s">
        <v>824</v>
      </c>
      <c r="C27" s="269" t="s">
        <v>825</v>
      </c>
      <c r="D27" s="758"/>
      <c r="E27" s="759"/>
    </row>
    <row r="28" spans="1:5" s="182" customFormat="1" ht="12" customHeight="1" x14ac:dyDescent="0.25">
      <c r="A28" s="267" t="s">
        <v>826</v>
      </c>
      <c r="B28" s="268" t="s">
        <v>827</v>
      </c>
      <c r="C28" s="269" t="s">
        <v>828</v>
      </c>
      <c r="D28" s="758"/>
      <c r="E28" s="759"/>
    </row>
    <row r="29" spans="1:5" s="182" customFormat="1" ht="12" customHeight="1" x14ac:dyDescent="0.25">
      <c r="A29" s="267" t="s">
        <v>829</v>
      </c>
      <c r="B29" s="278" t="s">
        <v>830</v>
      </c>
      <c r="C29" s="269" t="s">
        <v>831</v>
      </c>
      <c r="D29" s="758"/>
      <c r="E29" s="759"/>
    </row>
    <row r="30" spans="1:5" s="182" customFormat="1" ht="12" customHeight="1" x14ac:dyDescent="0.25">
      <c r="A30" s="267" t="s">
        <v>832</v>
      </c>
      <c r="B30" s="278" t="s">
        <v>833</v>
      </c>
      <c r="C30" s="269" t="s">
        <v>834</v>
      </c>
      <c r="D30" s="758"/>
      <c r="E30" s="759"/>
    </row>
    <row r="31" spans="1:5" s="182" customFormat="1" ht="12" customHeight="1" x14ac:dyDescent="0.25">
      <c r="A31" s="267" t="s">
        <v>835</v>
      </c>
      <c r="B31" s="278" t="s">
        <v>836</v>
      </c>
      <c r="C31" s="269" t="s">
        <v>837</v>
      </c>
      <c r="D31" s="758"/>
      <c r="E31" s="759"/>
    </row>
    <row r="32" spans="1:5" s="182" customFormat="1" ht="12" customHeight="1" x14ac:dyDescent="0.25">
      <c r="A32" s="267" t="s">
        <v>838</v>
      </c>
      <c r="B32" s="278" t="s">
        <v>839</v>
      </c>
      <c r="C32" s="269" t="s">
        <v>840</v>
      </c>
      <c r="D32" s="758"/>
      <c r="E32" s="759"/>
    </row>
    <row r="33" spans="1:5" s="182" customFormat="1" ht="12" customHeight="1" x14ac:dyDescent="0.25">
      <c r="A33" s="267" t="s">
        <v>841</v>
      </c>
      <c r="B33" s="278" t="s">
        <v>842</v>
      </c>
      <c r="C33" s="269" t="s">
        <v>843</v>
      </c>
      <c r="D33" s="758"/>
      <c r="E33" s="759"/>
    </row>
    <row r="34" spans="1:5" s="272" customFormat="1" ht="30.75" customHeight="1" x14ac:dyDescent="0.25">
      <c r="A34" s="270" t="s">
        <v>844</v>
      </c>
      <c r="B34" s="279" t="s">
        <v>845</v>
      </c>
      <c r="C34" s="280" t="s">
        <v>846</v>
      </c>
      <c r="D34" s="762">
        <f>D19-D20-D25-D26+D27-D28-D29+D30-D31+(-D32)-(-D33)</f>
        <v>0</v>
      </c>
      <c r="E34" s="762">
        <f>E19-E20-E25-E26+E27-E28-E29+E30-E31+(-E32)-(-E33)</f>
        <v>0</v>
      </c>
    </row>
    <row r="35" spans="1:5" s="182" customFormat="1" ht="12" customHeight="1" x14ac:dyDescent="0.25">
      <c r="A35" s="267" t="s">
        <v>847</v>
      </c>
      <c r="B35" s="278" t="s">
        <v>848</v>
      </c>
      <c r="C35" s="269" t="s">
        <v>849</v>
      </c>
      <c r="D35" s="758"/>
      <c r="E35" s="759"/>
    </row>
    <row r="36" spans="1:5" s="182" customFormat="1" ht="12" customHeight="1" x14ac:dyDescent="0.25">
      <c r="A36" s="267" t="s">
        <v>850</v>
      </c>
      <c r="B36" s="278" t="s">
        <v>851</v>
      </c>
      <c r="C36" s="269" t="s">
        <v>852</v>
      </c>
      <c r="D36" s="758"/>
      <c r="E36" s="759"/>
    </row>
    <row r="37" spans="1:5" s="182" customFormat="1" ht="12" customHeight="1" x14ac:dyDescent="0.25">
      <c r="A37" s="275" t="s">
        <v>853</v>
      </c>
      <c r="B37" s="275" t="s">
        <v>854</v>
      </c>
      <c r="C37" s="277" t="s">
        <v>855</v>
      </c>
      <c r="D37" s="764">
        <f>(SUM(D38:D40))</f>
        <v>0</v>
      </c>
      <c r="E37" s="764">
        <f>(SUM(E38:E40))</f>
        <v>0</v>
      </c>
    </row>
    <row r="38" spans="1:5" s="182" customFormat="1" ht="12" customHeight="1" x14ac:dyDescent="0.25">
      <c r="A38" s="267" t="s">
        <v>856</v>
      </c>
      <c r="B38" s="278" t="s">
        <v>857</v>
      </c>
      <c r="C38" s="269" t="s">
        <v>858</v>
      </c>
      <c r="D38" s="758"/>
      <c r="E38" s="759"/>
    </row>
    <row r="39" spans="1:5" s="182" customFormat="1" ht="12" customHeight="1" x14ac:dyDescent="0.25">
      <c r="A39" s="267" t="s">
        <v>859</v>
      </c>
      <c r="B39" s="278" t="s">
        <v>860</v>
      </c>
      <c r="C39" s="269" t="s">
        <v>861</v>
      </c>
      <c r="D39" s="758"/>
      <c r="E39" s="759"/>
    </row>
    <row r="40" spans="1:5" s="182" customFormat="1" ht="12" customHeight="1" x14ac:dyDescent="0.25">
      <c r="A40" s="267" t="s">
        <v>862</v>
      </c>
      <c r="B40" s="278" t="s">
        <v>863</v>
      </c>
      <c r="C40" s="269" t="s">
        <v>864</v>
      </c>
      <c r="D40" s="758"/>
      <c r="E40" s="759"/>
    </row>
    <row r="41" spans="1:5" s="182" customFormat="1" ht="12" customHeight="1" x14ac:dyDescent="0.25">
      <c r="A41" s="267" t="s">
        <v>865</v>
      </c>
      <c r="B41" s="278" t="s">
        <v>866</v>
      </c>
      <c r="C41" s="269" t="s">
        <v>867</v>
      </c>
      <c r="D41" s="758"/>
      <c r="E41" s="759"/>
    </row>
    <row r="42" spans="1:5" s="182" customFormat="1" ht="12" customHeight="1" x14ac:dyDescent="0.25">
      <c r="A42" s="267" t="s">
        <v>868</v>
      </c>
      <c r="B42" s="278" t="s">
        <v>869</v>
      </c>
      <c r="C42" s="269" t="s">
        <v>870</v>
      </c>
      <c r="D42" s="758"/>
      <c r="E42" s="759"/>
    </row>
    <row r="43" spans="1:5" s="182" customFormat="1" ht="12" customHeight="1" x14ac:dyDescent="0.25">
      <c r="A43" s="267" t="s">
        <v>871</v>
      </c>
      <c r="B43" s="278" t="s">
        <v>872</v>
      </c>
      <c r="C43" s="269" t="s">
        <v>873</v>
      </c>
      <c r="D43" s="758"/>
      <c r="E43" s="759"/>
    </row>
    <row r="44" spans="1:5" s="182" customFormat="1" ht="12" customHeight="1" x14ac:dyDescent="0.25">
      <c r="A44" s="267" t="s">
        <v>874</v>
      </c>
      <c r="B44" s="278" t="s">
        <v>875</v>
      </c>
      <c r="C44" s="269" t="s">
        <v>876</v>
      </c>
      <c r="D44" s="758"/>
      <c r="E44" s="759"/>
    </row>
    <row r="45" spans="1:5" s="182" customFormat="1" ht="12" customHeight="1" x14ac:dyDescent="0.25">
      <c r="A45" s="267" t="s">
        <v>877</v>
      </c>
      <c r="B45" s="278" t="s">
        <v>878</v>
      </c>
      <c r="C45" s="269" t="s">
        <v>879</v>
      </c>
      <c r="D45" s="758"/>
      <c r="E45" s="759"/>
    </row>
    <row r="46" spans="1:5" s="182" customFormat="1" ht="12" customHeight="1" x14ac:dyDescent="0.25">
      <c r="A46" s="267" t="s">
        <v>880</v>
      </c>
      <c r="B46" s="278" t="s">
        <v>881</v>
      </c>
      <c r="C46" s="269" t="s">
        <v>882</v>
      </c>
      <c r="D46" s="758"/>
      <c r="E46" s="759"/>
    </row>
    <row r="47" spans="1:5" s="182" customFormat="1" ht="12" customHeight="1" x14ac:dyDescent="0.25">
      <c r="A47" s="267" t="s">
        <v>883</v>
      </c>
      <c r="B47" s="278" t="s">
        <v>884</v>
      </c>
      <c r="C47" s="269" t="s">
        <v>885</v>
      </c>
      <c r="D47" s="758"/>
      <c r="E47" s="759"/>
    </row>
    <row r="48" spans="1:5" s="182" customFormat="1" ht="12" customHeight="1" x14ac:dyDescent="0.25">
      <c r="A48" s="267" t="s">
        <v>886</v>
      </c>
      <c r="B48" s="278" t="s">
        <v>887</v>
      </c>
      <c r="C48" s="269" t="s">
        <v>888</v>
      </c>
      <c r="D48" s="758"/>
      <c r="E48" s="759"/>
    </row>
    <row r="49" spans="1:5" s="182" customFormat="1" ht="12" customHeight="1" x14ac:dyDescent="0.25">
      <c r="A49" s="267" t="s">
        <v>889</v>
      </c>
      <c r="B49" s="278" t="s">
        <v>890</v>
      </c>
      <c r="C49" s="269" t="s">
        <v>891</v>
      </c>
      <c r="D49" s="758"/>
      <c r="E49" s="759"/>
    </row>
    <row r="50" spans="1:5" s="182" customFormat="1" ht="12" customHeight="1" x14ac:dyDescent="0.25">
      <c r="A50" s="267" t="s">
        <v>892</v>
      </c>
      <c r="B50" s="278" t="s">
        <v>893</v>
      </c>
      <c r="C50" s="269" t="s">
        <v>894</v>
      </c>
      <c r="D50" s="758"/>
      <c r="E50" s="759"/>
    </row>
    <row r="51" spans="1:5" s="182" customFormat="1" ht="12" customHeight="1" x14ac:dyDescent="0.25">
      <c r="A51" s="267" t="s">
        <v>895</v>
      </c>
      <c r="B51" s="278" t="s">
        <v>896</v>
      </c>
      <c r="C51" s="269" t="s">
        <v>897</v>
      </c>
      <c r="D51" s="758"/>
      <c r="E51" s="759"/>
    </row>
    <row r="52" spans="1:5" s="182" customFormat="1" ht="12" customHeight="1" x14ac:dyDescent="0.25">
      <c r="A52" s="267" t="s">
        <v>898</v>
      </c>
      <c r="B52" s="278" t="s">
        <v>899</v>
      </c>
      <c r="C52" s="269" t="s">
        <v>900</v>
      </c>
      <c r="D52" s="758"/>
      <c r="E52" s="759"/>
    </row>
    <row r="53" spans="1:5" s="182" customFormat="1" ht="12" customHeight="1" x14ac:dyDescent="0.25">
      <c r="A53" s="267" t="s">
        <v>901</v>
      </c>
      <c r="B53" s="278" t="s">
        <v>902</v>
      </c>
      <c r="C53" s="269" t="s">
        <v>903</v>
      </c>
      <c r="D53" s="758"/>
      <c r="E53" s="759"/>
    </row>
    <row r="54" spans="1:5" s="272" customFormat="1" ht="30" customHeight="1" x14ac:dyDescent="0.25">
      <c r="A54" s="273" t="s">
        <v>844</v>
      </c>
      <c r="B54" s="279" t="s">
        <v>904</v>
      </c>
      <c r="C54" s="280" t="s">
        <v>905</v>
      </c>
      <c r="D54" s="762">
        <f>D35-D36+D37+D41-D42+D43-D44-D45+D46-D47+D48-D49+D50-D51+(-D52)-(-D53)</f>
        <v>0</v>
      </c>
      <c r="E54" s="762">
        <f>E35-E36+E37+E41-E42+E43-E44-E45+E46-E47+E48-E49+E50-E51+(-E52)-(-E53)</f>
        <v>0</v>
      </c>
    </row>
    <row r="55" spans="1:5" s="182" customFormat="1" ht="12" customHeight="1" x14ac:dyDescent="0.25">
      <c r="A55" s="275" t="s">
        <v>906</v>
      </c>
      <c r="B55" s="275" t="s">
        <v>907</v>
      </c>
      <c r="C55" s="277" t="s">
        <v>908</v>
      </c>
      <c r="D55" s="764"/>
      <c r="E55" s="764"/>
    </row>
    <row r="56" spans="1:5" s="182" customFormat="1" ht="12" customHeight="1" x14ac:dyDescent="0.25">
      <c r="A56" s="275" t="s">
        <v>909</v>
      </c>
      <c r="B56" s="275" t="s">
        <v>910</v>
      </c>
      <c r="C56" s="277" t="s">
        <v>911</v>
      </c>
      <c r="D56" s="764">
        <f>SUM(D57:D58)</f>
        <v>0</v>
      </c>
      <c r="E56" s="764">
        <f>SUM(E57:E58)</f>
        <v>0</v>
      </c>
    </row>
    <row r="57" spans="1:5" s="182" customFormat="1" ht="12" customHeight="1" x14ac:dyDescent="0.25">
      <c r="A57" s="267" t="s">
        <v>912</v>
      </c>
      <c r="B57" s="281" t="s">
        <v>913</v>
      </c>
      <c r="C57" s="269" t="s">
        <v>914</v>
      </c>
      <c r="D57" s="759"/>
      <c r="E57" s="759"/>
    </row>
    <row r="58" spans="1:5" s="272" customFormat="1" ht="12" customHeight="1" x14ac:dyDescent="0.25">
      <c r="A58" s="267" t="s">
        <v>800</v>
      </c>
      <c r="B58" s="281" t="s">
        <v>915</v>
      </c>
      <c r="C58" s="269" t="s">
        <v>916</v>
      </c>
      <c r="D58" s="759"/>
      <c r="E58" s="759"/>
    </row>
    <row r="59" spans="1:5" s="182" customFormat="1" ht="12" customHeight="1" x14ac:dyDescent="0.25">
      <c r="A59" s="273" t="s">
        <v>906</v>
      </c>
      <c r="B59" s="270" t="s">
        <v>917</v>
      </c>
      <c r="C59" s="280" t="s">
        <v>918</v>
      </c>
      <c r="D59" s="762">
        <f>D55-D56</f>
        <v>0</v>
      </c>
      <c r="E59" s="762">
        <f>E55-E56</f>
        <v>0</v>
      </c>
    </row>
    <row r="60" spans="1:5" s="182" customFormat="1" ht="12" customHeight="1" x14ac:dyDescent="0.25">
      <c r="A60" s="267" t="s">
        <v>919</v>
      </c>
      <c r="B60" s="278" t="s">
        <v>920</v>
      </c>
      <c r="C60" s="269" t="s">
        <v>921</v>
      </c>
      <c r="D60" s="759"/>
      <c r="E60" s="759"/>
    </row>
    <row r="61" spans="1:5" s="182" customFormat="1" ht="12" customHeight="1" x14ac:dyDescent="0.25">
      <c r="A61" s="267" t="s">
        <v>922</v>
      </c>
      <c r="B61" s="278" t="s">
        <v>923</v>
      </c>
      <c r="C61" s="269" t="s">
        <v>924</v>
      </c>
      <c r="D61" s="759"/>
      <c r="E61" s="759"/>
    </row>
    <row r="62" spans="1:5" s="182" customFormat="1" ht="12" customHeight="1" x14ac:dyDescent="0.25">
      <c r="A62" s="275" t="s">
        <v>844</v>
      </c>
      <c r="B62" s="275" t="s">
        <v>925</v>
      </c>
      <c r="C62" s="277" t="s">
        <v>926</v>
      </c>
      <c r="D62" s="764">
        <f>D60-D61</f>
        <v>0</v>
      </c>
      <c r="E62" s="764">
        <f>E60-E61</f>
        <v>0</v>
      </c>
    </row>
    <row r="63" spans="1:5" s="182" customFormat="1" ht="12" customHeight="1" x14ac:dyDescent="0.25">
      <c r="A63" s="275" t="s">
        <v>927</v>
      </c>
      <c r="B63" s="275" t="s">
        <v>928</v>
      </c>
      <c r="C63" s="277" t="s">
        <v>929</v>
      </c>
      <c r="D63" s="764">
        <f>SUM(D64:D65)</f>
        <v>0</v>
      </c>
      <c r="E63" s="764">
        <f>SUM(E64:E65)</f>
        <v>0</v>
      </c>
    </row>
    <row r="64" spans="1:5" s="272" customFormat="1" ht="12" customHeight="1" x14ac:dyDescent="0.25">
      <c r="A64" s="267" t="s">
        <v>930</v>
      </c>
      <c r="B64" s="281" t="s">
        <v>931</v>
      </c>
      <c r="C64" s="269" t="s">
        <v>932</v>
      </c>
      <c r="D64" s="759"/>
      <c r="E64" s="759"/>
    </row>
    <row r="65" spans="1:5" s="182" customFormat="1" ht="12" customHeight="1" x14ac:dyDescent="0.25">
      <c r="A65" s="267" t="s">
        <v>800</v>
      </c>
      <c r="B65" s="281" t="s">
        <v>933</v>
      </c>
      <c r="C65" s="269" t="s">
        <v>934</v>
      </c>
      <c r="D65" s="759"/>
      <c r="E65" s="759"/>
    </row>
    <row r="66" spans="1:5" s="282" customFormat="1" ht="12" customHeight="1" x14ac:dyDescent="0.25">
      <c r="A66" s="273" t="s">
        <v>844</v>
      </c>
      <c r="B66" s="270" t="s">
        <v>935</v>
      </c>
      <c r="C66" s="277" t="s">
        <v>936</v>
      </c>
      <c r="D66" s="762">
        <f>D62-D63</f>
        <v>0</v>
      </c>
      <c r="E66" s="762">
        <f>E62-E63</f>
        <v>0</v>
      </c>
    </row>
    <row r="67" spans="1:5" s="182" customFormat="1" ht="12" customHeight="1" x14ac:dyDescent="0.25">
      <c r="A67" s="275" t="s">
        <v>937</v>
      </c>
      <c r="B67" s="283" t="s">
        <v>938</v>
      </c>
      <c r="C67" s="277" t="s">
        <v>939</v>
      </c>
      <c r="D67" s="764">
        <f>D55+D62</f>
        <v>0</v>
      </c>
      <c r="E67" s="764">
        <f>E55+E62</f>
        <v>0</v>
      </c>
    </row>
    <row r="68" spans="1:5" ht="12" customHeight="1" x14ac:dyDescent="0.2">
      <c r="A68" s="267" t="s">
        <v>940</v>
      </c>
      <c r="B68" s="268" t="s">
        <v>941</v>
      </c>
      <c r="C68" s="269" t="s">
        <v>942</v>
      </c>
      <c r="D68" s="765"/>
      <c r="E68" s="759"/>
    </row>
    <row r="69" spans="1:5" ht="12" customHeight="1" x14ac:dyDescent="0.2">
      <c r="A69" s="284" t="s">
        <v>937</v>
      </c>
      <c r="B69" s="285" t="s">
        <v>943</v>
      </c>
      <c r="C69" s="286" t="s">
        <v>944</v>
      </c>
      <c r="D69" s="766">
        <f>D59+D66-D68</f>
        <v>0</v>
      </c>
      <c r="E69" s="766">
        <f>E59+E66-E68</f>
        <v>0</v>
      </c>
    </row>
    <row r="70" spans="1:5" ht="12" customHeight="1" x14ac:dyDescent="0.2"/>
    <row r="71" spans="1:5" ht="12" customHeight="1" x14ac:dyDescent="0.2"/>
    <row r="72" spans="1:5" ht="12" customHeight="1" x14ac:dyDescent="0.2"/>
    <row r="73" spans="1:5" ht="12" customHeight="1" x14ac:dyDescent="0.2">
      <c r="E73" s="287"/>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x14ac:dyDescent="0.25"/>
  <cols>
    <col min="1" max="45" width="2.5703125" style="767" customWidth="1"/>
    <col min="46" max="46" width="7.7109375" style="767" customWidth="1"/>
    <col min="47" max="61" width="2.5703125" style="767" customWidth="1"/>
    <col min="62" max="16384" width="9.140625" style="767"/>
  </cols>
  <sheetData>
    <row r="1" spans="1:37" s="454" customFormat="1" ht="9.75" x14ac:dyDescent="0.25">
      <c r="C1" s="455" t="s">
        <v>1664</v>
      </c>
    </row>
    <row r="2" spans="1:37" s="351" customFormat="1" ht="21" customHeight="1" x14ac:dyDescent="0.25">
      <c r="C2" s="453" t="s">
        <v>1665</v>
      </c>
      <c r="D2" s="452"/>
      <c r="E2" s="452"/>
      <c r="F2" s="452"/>
      <c r="G2" s="452"/>
      <c r="H2" s="452"/>
      <c r="I2" s="452"/>
      <c r="J2" s="452"/>
      <c r="K2" s="451"/>
      <c r="Q2" s="450" t="s">
        <v>1356</v>
      </c>
    </row>
    <row r="3" spans="1:37" ht="13.5" thickBot="1" x14ac:dyDescent="0.3">
      <c r="N3" s="772"/>
      <c r="O3" s="772" t="s">
        <v>1662</v>
      </c>
    </row>
    <row r="4" spans="1:37" ht="28.5" customHeight="1" thickBot="1" x14ac:dyDescent="0.3">
      <c r="K4" s="769" t="s">
        <v>1663</v>
      </c>
      <c r="L4" s="448"/>
      <c r="M4" s="448"/>
      <c r="N4" s="448"/>
      <c r="O4" s="448" t="e">
        <f>+MID(#REF!,1,1)</f>
        <v>#REF!</v>
      </c>
      <c r="P4" s="448" t="e">
        <f>+MID(#REF!,2,1)</f>
        <v>#REF!</v>
      </c>
      <c r="Q4" s="448" t="s">
        <v>953</v>
      </c>
      <c r="R4" s="448" t="e">
        <f>LEFT(#REF!,1)</f>
        <v>#REF!</v>
      </c>
      <c r="S4" s="448" t="e">
        <f>RIGHT(#REF!,1)</f>
        <v>#REF!</v>
      </c>
      <c r="T4" s="448" t="s">
        <v>953</v>
      </c>
      <c r="U4" s="448" t="e">
        <f>+LEFT(#REF!,1)</f>
        <v>#REF!</v>
      </c>
      <c r="V4" s="448" t="e">
        <f>+MID(#REF!,2,1)</f>
        <v>#REF!</v>
      </c>
      <c r="W4" s="448" t="e">
        <f>+MID(#REF!,3,1)</f>
        <v>#REF!</v>
      </c>
      <c r="X4" s="448" t="e">
        <f>+MID(#REF!,4,1)</f>
        <v>#REF!</v>
      </c>
      <c r="Y4" s="770"/>
      <c r="Z4" s="445"/>
    </row>
    <row r="5" spans="1:37" ht="7.5" customHeight="1" thickBot="1" x14ac:dyDescent="0.3"/>
    <row r="6" spans="1:37" s="441" customFormat="1" ht="14.25" customHeight="1" x14ac:dyDescent="0.25">
      <c r="A6" s="444" t="s">
        <v>955</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956</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row r="10" spans="1:37" s="416" customFormat="1" ht="14.25" customHeight="1" x14ac:dyDescent="0.25">
      <c r="A10" s="418" t="s">
        <v>1121</v>
      </c>
      <c r="B10" s="417"/>
      <c r="C10" s="417"/>
      <c r="D10" s="417"/>
      <c r="E10" s="417"/>
      <c r="F10" s="417"/>
      <c r="G10" s="417"/>
      <c r="H10" s="417"/>
      <c r="I10" s="361"/>
      <c r="J10" s="360"/>
      <c r="K10" s="434" t="s">
        <v>959</v>
      </c>
      <c r="L10" s="417"/>
      <c r="M10" s="435"/>
      <c r="N10" s="435"/>
      <c r="O10" s="435"/>
      <c r="P10" s="417"/>
      <c r="Q10" s="434" t="s">
        <v>959</v>
      </c>
      <c r="R10" s="417"/>
      <c r="S10" s="361"/>
      <c r="T10" s="417"/>
      <c r="U10" s="417"/>
      <c r="V10" s="433"/>
      <c r="W10" s="417"/>
      <c r="X10" s="417"/>
      <c r="Y10" s="417"/>
      <c r="Z10" s="417"/>
      <c r="AA10" s="417"/>
      <c r="AB10" s="417"/>
      <c r="AC10" s="417"/>
      <c r="AD10" s="434" t="s">
        <v>960</v>
      </c>
      <c r="AE10" s="434"/>
      <c r="AF10" s="434"/>
      <c r="AG10" s="434" t="s">
        <v>961</v>
      </c>
      <c r="AH10" s="417"/>
      <c r="AI10" s="417"/>
      <c r="AJ10" s="417"/>
      <c r="AK10" s="433"/>
    </row>
    <row r="11" spans="1:37" s="416" customFormat="1" ht="19.5" customHeight="1" x14ac:dyDescent="0.2">
      <c r="A11" s="430" t="e">
        <f>LEFT(#REF!,1)</f>
        <v>#REF!</v>
      </c>
      <c r="B11" s="395" t="e">
        <f>MID(#REF!,2,1)</f>
        <v>#REF!</v>
      </c>
      <c r="C11" s="395" t="e">
        <f>MID(#REF!,3,1)</f>
        <v>#REF!</v>
      </c>
      <c r="D11" s="395" t="e">
        <f>MID(#REF!,4,1)</f>
        <v>#REF!</v>
      </c>
      <c r="E11" s="395" t="e">
        <f>MID(#REF!,5,1)</f>
        <v>#REF!</v>
      </c>
      <c r="F11" s="395" t="e">
        <f>MID(#REF!,6,1)</f>
        <v>#REF!</v>
      </c>
      <c r="G11" s="395" t="e">
        <f>MID(#REF!,7,1)</f>
        <v>#REF!</v>
      </c>
      <c r="H11" s="395" t="e">
        <f>MID(#REF!,8,1)</f>
        <v>#REF!</v>
      </c>
      <c r="I11" s="395" t="e">
        <f>MID(#REF!,9,1)</f>
        <v>#REF!</v>
      </c>
      <c r="J11" s="402" t="e">
        <f>MID(#REF!,10,1)</f>
        <v>#REF!</v>
      </c>
      <c r="K11" s="353"/>
      <c r="L11" s="432" t="e">
        <f>IF(#REF!="x","x"," ")</f>
        <v>#REF!</v>
      </c>
      <c r="M11" s="424" t="s">
        <v>965</v>
      </c>
      <c r="N11" s="426"/>
      <c r="O11" s="426"/>
      <c r="P11" s="426"/>
      <c r="Q11" s="426"/>
      <c r="R11" s="432" t="e">
        <f>IF(#REF!="x","x"," ")</f>
        <v>#REF!</v>
      </c>
      <c r="S11" s="424" t="s">
        <v>966</v>
      </c>
      <c r="T11" s="419"/>
      <c r="U11" s="419"/>
      <c r="V11" s="425"/>
      <c r="W11" s="424" t="s">
        <v>962</v>
      </c>
      <c r="X11" s="419"/>
      <c r="Y11" s="419"/>
      <c r="Z11" s="419"/>
      <c r="AA11" s="419"/>
      <c r="AB11" s="424" t="s">
        <v>963</v>
      </c>
      <c r="AC11" s="419"/>
      <c r="AD11" s="395" t="e">
        <f>MID(#REF!,1,1)</f>
        <v>#REF!</v>
      </c>
      <c r="AE11" s="395" t="e">
        <f>MID(#REF!,2,1)</f>
        <v>#REF!</v>
      </c>
      <c r="AF11" s="395"/>
      <c r="AG11" s="395" t="e">
        <f>MID(#REF!,1,1)</f>
        <v>#REF!</v>
      </c>
      <c r="AH11" s="395" t="e">
        <f>MID(#REF!,2,1)</f>
        <v>#REF!</v>
      </c>
      <c r="AI11" s="395" t="e">
        <f>MID(#REF!,3,1)</f>
        <v>#REF!</v>
      </c>
      <c r="AJ11" s="395" t="e">
        <f>MID(#REF!,4,1)</f>
        <v>#REF!</v>
      </c>
      <c r="AK11" s="425"/>
    </row>
    <row r="12" spans="1:37" s="416" customFormat="1" ht="19.5" customHeight="1" thickBot="1" x14ac:dyDescent="0.3">
      <c r="A12" s="357" t="s">
        <v>964</v>
      </c>
      <c r="B12" s="419"/>
      <c r="C12" s="419"/>
      <c r="D12" s="419"/>
      <c r="E12" s="419"/>
      <c r="F12" s="419"/>
      <c r="G12" s="419"/>
      <c r="H12" s="353"/>
      <c r="I12" s="353"/>
      <c r="J12" s="352"/>
      <c r="K12" s="353"/>
      <c r="L12" s="428" t="e">
        <f>IF(#REF!="x","x", "")</f>
        <v>#REF!</v>
      </c>
      <c r="M12" s="424" t="s">
        <v>968</v>
      </c>
      <c r="N12" s="426"/>
      <c r="O12" s="426"/>
      <c r="P12" s="426"/>
      <c r="Q12" s="426"/>
      <c r="R12" s="429" t="e">
        <f>IF(#REF!="x","x"," ")</f>
        <v>#REF!</v>
      </c>
      <c r="S12" s="424" t="s">
        <v>969</v>
      </c>
      <c r="T12" s="419"/>
      <c r="U12" s="419"/>
      <c r="V12" s="425"/>
      <c r="W12" s="431"/>
      <c r="X12" s="421"/>
      <c r="Y12" s="421"/>
      <c r="Z12" s="421"/>
      <c r="AA12" s="421"/>
      <c r="AB12" s="420" t="s">
        <v>967</v>
      </c>
      <c r="AC12" s="421"/>
      <c r="AD12" s="393" t="e">
        <f>MID(#REF!,1,1)</f>
        <v>#REF!</v>
      </c>
      <c r="AE12" s="393" t="e">
        <f>MID(#REF!,2,1)</f>
        <v>#REF!</v>
      </c>
      <c r="AF12" s="393"/>
      <c r="AG12" s="393" t="e">
        <f>MID(#REF!,1,1)</f>
        <v>#REF!</v>
      </c>
      <c r="AH12" s="393" t="e">
        <f>MID(#REF!,2,1)</f>
        <v>#REF!</v>
      </c>
      <c r="AI12" s="393" t="e">
        <f>MID(#REF!,3,1)</f>
        <v>#REF!</v>
      </c>
      <c r="AJ12" s="393" t="e">
        <f>MID(#REF!,4,1)</f>
        <v>#REF!</v>
      </c>
      <c r="AK12" s="422"/>
    </row>
    <row r="13" spans="1:37"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53"/>
      <c r="J13" s="352"/>
      <c r="K13" s="773"/>
      <c r="L13" s="694"/>
      <c r="M13" s="695" t="s">
        <v>1357</v>
      </c>
      <c r="N13" s="694"/>
      <c r="O13" s="694"/>
      <c r="P13" s="694"/>
      <c r="Q13" s="694"/>
      <c r="R13" s="774" t="s">
        <v>972</v>
      </c>
      <c r="S13" s="694"/>
      <c r="T13" s="694"/>
      <c r="U13" s="694"/>
      <c r="V13" s="697"/>
      <c r="W13" s="424" t="s">
        <v>970</v>
      </c>
      <c r="X13" s="419"/>
      <c r="Y13" s="356"/>
      <c r="Z13" s="353"/>
      <c r="AA13" s="35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432"/>
      <c r="M14" s="424" t="s">
        <v>1666</v>
      </c>
      <c r="N14" s="426"/>
      <c r="O14" s="426"/>
      <c r="P14" s="426"/>
      <c r="Q14" s="426"/>
      <c r="S14" s="426"/>
      <c r="T14" s="419"/>
      <c r="U14" s="419"/>
      <c r="V14" s="425"/>
      <c r="W14" s="424" t="s">
        <v>945</v>
      </c>
      <c r="X14" s="419"/>
      <c r="Y14" s="356"/>
      <c r="Z14" s="353"/>
      <c r="AA14" s="353"/>
      <c r="AB14" s="424" t="s">
        <v>963</v>
      </c>
      <c r="AC14" s="353"/>
      <c r="AD14" s="395" t="e">
        <f>MID(#REF!,1,1)</f>
        <v>#REF!</v>
      </c>
      <c r="AE14" s="395" t="e">
        <f>MID(#REF!,2,1)</f>
        <v>#REF!</v>
      </c>
      <c r="AF14" s="395"/>
      <c r="AG14" s="395" t="e">
        <f>MID(#REF!,1,1)</f>
        <v>#REF!</v>
      </c>
      <c r="AH14" s="395" t="e">
        <f>MID(#REF!,2,1)</f>
        <v>#REF!</v>
      </c>
      <c r="AI14" s="395" t="e">
        <f>MID(#REF!,3,1)</f>
        <v>#REF!</v>
      </c>
      <c r="AJ14" s="395" t="e">
        <f>MID(#REF!,4,1)</f>
        <v>#REF!</v>
      </c>
      <c r="AK14" s="352"/>
    </row>
    <row r="15" spans="1:37" s="416" customFormat="1" ht="19.5" customHeight="1" thickBot="1" x14ac:dyDescent="0.25">
      <c r="A15" s="423" t="e">
        <f>LEFT(#REF!,1)</f>
        <v>#REF!</v>
      </c>
      <c r="B15" s="348" t="e">
        <f>MID(#REF!,2,1)</f>
        <v>#REF!</v>
      </c>
      <c r="C15" s="421" t="s">
        <v>953</v>
      </c>
      <c r="D15" s="348" t="e">
        <f>MID(#REF!,3,1)</f>
        <v>#REF!</v>
      </c>
      <c r="E15" s="348" t="e">
        <f>MID(#REF!,4,1)</f>
        <v>#REF!</v>
      </c>
      <c r="F15" s="372" t="s">
        <v>953</v>
      </c>
      <c r="G15" s="348" t="e">
        <f>MID(#REF!,5,1)</f>
        <v>#REF!</v>
      </c>
      <c r="H15" s="348"/>
      <c r="I15" s="348"/>
      <c r="J15" s="347"/>
      <c r="K15" s="348"/>
      <c r="L15" s="348"/>
      <c r="M15" s="420" t="s">
        <v>1667</v>
      </c>
      <c r="N15" s="348"/>
      <c r="O15" s="348"/>
      <c r="P15" s="348"/>
      <c r="Q15" s="348"/>
      <c r="R15" s="775" t="s">
        <v>972</v>
      </c>
      <c r="S15" s="348"/>
      <c r="T15" s="421"/>
      <c r="U15" s="421"/>
      <c r="V15" s="422"/>
      <c r="W15" s="420" t="s">
        <v>973</v>
      </c>
      <c r="X15" s="421"/>
      <c r="Y15" s="349"/>
      <c r="Z15" s="348"/>
      <c r="AA15" s="348"/>
      <c r="AB15" s="420" t="s">
        <v>967</v>
      </c>
      <c r="AC15" s="348"/>
      <c r="AD15" s="393" t="e">
        <f>MID(#REF!,1,1)</f>
        <v>#REF!</v>
      </c>
      <c r="AE15" s="393" t="e">
        <f>MID(#REF!,2,1)</f>
        <v>#REF!</v>
      </c>
      <c r="AF15" s="393"/>
      <c r="AG15" s="393" t="e">
        <f>MID(#REF!,1,1)</f>
        <v>#REF!</v>
      </c>
      <c r="AH15" s="393" t="e">
        <f>MID(#REF!,2,1)</f>
        <v>#REF!</v>
      </c>
      <c r="AI15" s="393" t="e">
        <f>MID(#REF!,3,1)</f>
        <v>#REF!</v>
      </c>
      <c r="AJ15" s="393" t="e">
        <f>MID(#REF!,4,1)</f>
        <v>#REF!</v>
      </c>
      <c r="AK15" s="347"/>
    </row>
    <row r="16" spans="1:37"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44"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44" s="416" customFormat="1" ht="16.5" x14ac:dyDescent="0.25">
      <c r="A18" s="418" t="s">
        <v>974</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44" s="416" customFormat="1" ht="19.5" customHeight="1" x14ac:dyDescent="0.25">
      <c r="A19" s="403" t="e">
        <f>+LEFT(#REF!,1)</f>
        <v>#REF!</v>
      </c>
      <c r="B19" s="395" t="e">
        <f>+MID(#REF!,2,1)</f>
        <v>#REF!</v>
      </c>
      <c r="C19" s="395" t="e">
        <f>+MID(#REF!,3,1)</f>
        <v>#REF!</v>
      </c>
      <c r="D19" s="395" t="e">
        <f>+MID(#REF!,4,1)</f>
        <v>#REF!</v>
      </c>
      <c r="E19" s="395" t="e">
        <f>+MID(#REF!,5,1)</f>
        <v>#REF!</v>
      </c>
      <c r="F19" s="395" t="e">
        <f>+MID(#REF!,6,1)</f>
        <v>#REF!</v>
      </c>
      <c r="G19" s="395" t="e">
        <f>+MID(#REF!,7,1)</f>
        <v>#REF!</v>
      </c>
      <c r="H19" s="395" t="e">
        <f>+MID(#REF!,8,1)</f>
        <v>#REF!</v>
      </c>
      <c r="I19" s="395" t="e">
        <f>+MID(#REF!,9,1)</f>
        <v>#REF!</v>
      </c>
      <c r="J19" s="395" t="e">
        <f>+MID(#REF!,10,1)</f>
        <v>#REF!</v>
      </c>
      <c r="K19" s="395" t="e">
        <f>+MID(#REF!,11,1)</f>
        <v>#REF!</v>
      </c>
      <c r="L19" s="395" t="e">
        <f>+MID(#REF!,12,1)</f>
        <v>#REF!</v>
      </c>
      <c r="M19" s="395" t="e">
        <f>+MID(#REF!,13,1)</f>
        <v>#REF!</v>
      </c>
      <c r="N19" s="395" t="e">
        <f>+MID(#REF!,14,1)</f>
        <v>#REF!</v>
      </c>
      <c r="O19" s="395" t="e">
        <f>+MID(#REF!,15,1)</f>
        <v>#REF!</v>
      </c>
      <c r="P19" s="395" t="e">
        <f>+MID(#REF!,16,1)</f>
        <v>#REF!</v>
      </c>
      <c r="Q19" s="395" t="e">
        <f>+MID(#REF!,17,1)</f>
        <v>#REF!</v>
      </c>
      <c r="R19" s="395" t="e">
        <f>+MID(#REF!,18,1)</f>
        <v>#REF!</v>
      </c>
      <c r="S19" s="395" t="e">
        <f>+MID(#REF!,19,1)</f>
        <v>#REF!</v>
      </c>
      <c r="T19" s="395" t="e">
        <f>+MID(#REF!,20,1)</f>
        <v>#REF!</v>
      </c>
      <c r="U19" s="395" t="e">
        <f>+MID(#REF!,21,1)</f>
        <v>#REF!</v>
      </c>
      <c r="V19" s="395" t="e">
        <f>+MID(#REF!,22,1)</f>
        <v>#REF!</v>
      </c>
      <c r="W19" s="395" t="e">
        <f>+MID(#REF!,23,1)</f>
        <v>#REF!</v>
      </c>
      <c r="X19" s="395" t="e">
        <f>+MID(#REF!,24,1)</f>
        <v>#REF!</v>
      </c>
      <c r="Y19" s="395" t="e">
        <f>+MID(#REF!,25,1)</f>
        <v>#REF!</v>
      </c>
      <c r="Z19" s="395" t="e">
        <f>+MID(#REF!,26,1)</f>
        <v>#REF!</v>
      </c>
      <c r="AA19" s="395" t="e">
        <f>+MID(#REF!,27,1)</f>
        <v>#REF!</v>
      </c>
      <c r="AB19" s="395" t="e">
        <f>+MID(#REF!,28,1)</f>
        <v>#REF!</v>
      </c>
      <c r="AC19" s="395" t="e">
        <f>+MID(#REF!,29,1)</f>
        <v>#REF!</v>
      </c>
      <c r="AD19" s="395" t="e">
        <f>+MID(#REF!,30,1)</f>
        <v>#REF!</v>
      </c>
      <c r="AE19" s="395" t="e">
        <f>+MID(#REF!,31,1)</f>
        <v>#REF!</v>
      </c>
      <c r="AF19" s="395" t="e">
        <f>+MID(#REF!,32,1)</f>
        <v>#REF!</v>
      </c>
      <c r="AG19" s="395" t="e">
        <f>+MID(#REF!,33,1)</f>
        <v>#REF!</v>
      </c>
      <c r="AH19" s="395" t="e">
        <f>+MID(#REF!,34,1)</f>
        <v>#REF!</v>
      </c>
      <c r="AI19" s="395" t="e">
        <f>+MID(#REF!,35,1)</f>
        <v>#REF!</v>
      </c>
      <c r="AJ19" s="395" t="e">
        <f>+MID(#REF!,36,1)</f>
        <v>#REF!</v>
      </c>
      <c r="AK19" s="402" t="e">
        <f>+MID(#REF!,37,1)</f>
        <v>#REF!</v>
      </c>
    </row>
    <row r="20" spans="1:44" ht="19.5" customHeight="1" x14ac:dyDescent="0.25">
      <c r="A20" s="403" t="e">
        <f>+MID(#REF!,38,1)</f>
        <v>#REF!</v>
      </c>
      <c r="B20" s="395" t="e">
        <f>+MID(#REF!,39,1)</f>
        <v>#REF!</v>
      </c>
      <c r="C20" s="395" t="e">
        <f>+MID(#REF!,40,1)</f>
        <v>#REF!</v>
      </c>
      <c r="D20" s="395" t="e">
        <f>+MID(#REF!,41,1)</f>
        <v>#REF!</v>
      </c>
      <c r="E20" s="395" t="e">
        <f>+MID(#REF!,42,1)</f>
        <v>#REF!</v>
      </c>
      <c r="F20" s="395" t="e">
        <f>+MID(#REF!,43,1)</f>
        <v>#REF!</v>
      </c>
      <c r="G20" s="395" t="e">
        <f>+MID(#REF!,44,1)</f>
        <v>#REF!</v>
      </c>
      <c r="H20" s="395" t="e">
        <f>+MID(#REF!,45,1)</f>
        <v>#REF!</v>
      </c>
      <c r="I20" s="395" t="e">
        <f>+MID(#REF!,46,1)</f>
        <v>#REF!</v>
      </c>
      <c r="J20" s="395" t="e">
        <f>+MID(#REF!,47,1)</f>
        <v>#REF!</v>
      </c>
      <c r="K20" s="395" t="e">
        <f>+MID(#REF!,48,1)</f>
        <v>#REF!</v>
      </c>
      <c r="L20" s="395" t="e">
        <f>+MID(#REF!,49,1)</f>
        <v>#REF!</v>
      </c>
      <c r="M20" s="395" t="e">
        <f>+MID(#REF!,50,1)</f>
        <v>#REF!</v>
      </c>
      <c r="N20" s="395" t="e">
        <f>+MID(#REF!,51,1)</f>
        <v>#REF!</v>
      </c>
      <c r="O20" s="395" t="e">
        <f>+MID(#REF!,52,1)</f>
        <v>#REF!</v>
      </c>
      <c r="P20" s="395" t="e">
        <f>+MID(#REF!,53,1)</f>
        <v>#REF!</v>
      </c>
      <c r="Q20" s="395" t="e">
        <f>+MID(#REF!,54,1)</f>
        <v>#REF!</v>
      </c>
      <c r="R20" s="395" t="e">
        <f>+MID(#REF!,55,1)</f>
        <v>#REF!</v>
      </c>
      <c r="S20" s="395" t="e">
        <f>+MID(#REF!,56,1)</f>
        <v>#REF!</v>
      </c>
      <c r="T20" s="395" t="e">
        <f>+MID(#REF!,57,1)</f>
        <v>#REF!</v>
      </c>
      <c r="U20" s="395" t="e">
        <f>+MID(#REF!,58,1)</f>
        <v>#REF!</v>
      </c>
      <c r="V20" s="395" t="e">
        <f>+MID(#REF!,59,1)</f>
        <v>#REF!</v>
      </c>
      <c r="W20" s="395" t="e">
        <f>+MID(#REF!,60,1)</f>
        <v>#REF!</v>
      </c>
      <c r="X20" s="395" t="e">
        <f>+MID(#REF!,61,1)</f>
        <v>#REF!</v>
      </c>
      <c r="Y20" s="395" t="e">
        <f>+MID(#REF!,62,1)</f>
        <v>#REF!</v>
      </c>
      <c r="Z20" s="395" t="e">
        <f>+MID(#REF!,63,1)</f>
        <v>#REF!</v>
      </c>
      <c r="AA20" s="395" t="e">
        <f>+MID(#REF!,64,1)</f>
        <v>#REF!</v>
      </c>
      <c r="AB20" s="395" t="e">
        <f>+MID(#REF!,65,1)</f>
        <v>#REF!</v>
      </c>
      <c r="AC20" s="395" t="e">
        <f>+MID(#REF!,66,1)</f>
        <v>#REF!</v>
      </c>
      <c r="AD20" s="395" t="e">
        <f>+MID(#REF!,67,1)</f>
        <v>#REF!</v>
      </c>
      <c r="AE20" s="395" t="e">
        <f>+MID(#REF!,68,1)</f>
        <v>#REF!</v>
      </c>
      <c r="AF20" s="395" t="e">
        <f>+MID(#REF!,69,1)</f>
        <v>#REF!</v>
      </c>
      <c r="AG20" s="395" t="e">
        <f>+MID(#REF!,70,1)</f>
        <v>#REF!</v>
      </c>
      <c r="AH20" s="395" t="e">
        <f>+MID(#REF!,71,1)</f>
        <v>#REF!</v>
      </c>
      <c r="AI20" s="395" t="e">
        <f>+MID(#REF!,72,1)</f>
        <v>#REF!</v>
      </c>
      <c r="AJ20" s="395" t="e">
        <f>+MID(#REF!,73,1)</f>
        <v>#REF!</v>
      </c>
      <c r="AK20" s="402" t="e">
        <f>+MID(#REF!,74,1)</f>
        <v>#REF!</v>
      </c>
    </row>
    <row r="21" spans="1:44" ht="14.2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44" ht="19.5" hidden="1" customHeight="1" x14ac:dyDescent="0.25">
      <c r="A22" s="411"/>
      <c r="B22" s="410"/>
      <c r="C22" s="410"/>
      <c r="D22" s="410"/>
      <c r="E22" s="410"/>
      <c r="F22" s="410"/>
      <c r="G22" s="410" t="e">
        <f>+MID(#REF!,7,1)</f>
        <v>#REF!</v>
      </c>
      <c r="H22" s="410" t="e">
        <f>+MID(#REF!,8,1)</f>
        <v>#REF!</v>
      </c>
      <c r="I22" s="410" t="e">
        <f>+MID(#REF!,9,1)</f>
        <v>#REF!</v>
      </c>
      <c r="J22" s="410" t="e">
        <f>+MID(#REF!,10,1)</f>
        <v>#REF!</v>
      </c>
      <c r="K22" s="410" t="e">
        <f>+MID(#REF!,11,1)</f>
        <v>#REF!</v>
      </c>
      <c r="L22" s="410" t="e">
        <f>+MID(#REF!,12,1)</f>
        <v>#REF!</v>
      </c>
      <c r="M22" s="410" t="e">
        <f>+MID(#REF!,13,1)</f>
        <v>#REF!</v>
      </c>
      <c r="N22" s="410" t="e">
        <f>+MID(#REF!,14,1)</f>
        <v>#REF!</v>
      </c>
      <c r="O22" s="410" t="e">
        <f>+MID(#REF!,15,1)</f>
        <v>#REF!</v>
      </c>
      <c r="P22" s="410" t="e">
        <f>+MID(#REF!,16,1)</f>
        <v>#REF!</v>
      </c>
      <c r="Q22" s="410" t="e">
        <f>+MID(#REF!,17,1)</f>
        <v>#REF!</v>
      </c>
      <c r="R22" s="410" t="e">
        <f>+MID(#REF!,18,1)</f>
        <v>#REF!</v>
      </c>
      <c r="S22" s="410" t="e">
        <f>+MID(#REF!,19,1)</f>
        <v>#REF!</v>
      </c>
      <c r="T22" s="410" t="e">
        <f>+MID(#REF!,20,1)</f>
        <v>#REF!</v>
      </c>
      <c r="U22" s="410" t="e">
        <f>+MID(#REF!,21,1)</f>
        <v>#REF!</v>
      </c>
      <c r="V22" s="410" t="e">
        <f>+MID(#REF!,22,1)</f>
        <v>#REF!</v>
      </c>
      <c r="W22" s="410" t="e">
        <f>+MID(#REF!,23,1)</f>
        <v>#REF!</v>
      </c>
      <c r="X22" s="410" t="e">
        <f>+MID(#REF!,24,1)</f>
        <v>#REF!</v>
      </c>
      <c r="Y22" s="410" t="e">
        <f>+MID(#REF!,25,1)</f>
        <v>#REF!</v>
      </c>
      <c r="Z22" s="410" t="e">
        <f>+MID(#REF!,26,1)</f>
        <v>#REF!</v>
      </c>
      <c r="AA22" s="410" t="e">
        <f>+MID(#REF!,27,1)</f>
        <v>#REF!</v>
      </c>
      <c r="AB22" s="410" t="e">
        <f>+MID(#REF!,28,1)</f>
        <v>#REF!</v>
      </c>
      <c r="AC22" s="410" t="e">
        <f>+MID(#REF!,29,1)</f>
        <v>#REF!</v>
      </c>
      <c r="AD22" s="410" t="e">
        <f>+MID(#REF!,30,1)</f>
        <v>#REF!</v>
      </c>
      <c r="AE22" s="410" t="e">
        <f>+MID(#REF!,31,1)</f>
        <v>#REF!</v>
      </c>
      <c r="AF22" s="410" t="e">
        <f>+MID(#REF!,32,1)</f>
        <v>#REF!</v>
      </c>
      <c r="AG22" s="410" t="e">
        <f>+MID(#REF!,33,1)</f>
        <v>#REF!</v>
      </c>
      <c r="AH22" s="410" t="e">
        <f>+MID(#REF!,34,1)</f>
        <v>#REF!</v>
      </c>
      <c r="AI22" s="410" t="e">
        <f>+MID(#REF!,35,1)</f>
        <v>#REF!</v>
      </c>
      <c r="AJ22" s="410" t="e">
        <f>+MID(#REF!,36,1)</f>
        <v>#REF!</v>
      </c>
      <c r="AK22" s="409" t="e">
        <f>+MID(#REF!,37,1)</f>
        <v>#REF!</v>
      </c>
    </row>
    <row r="23" spans="1:44" s="404" customFormat="1" ht="12" customHeight="1" x14ac:dyDescent="0.25">
      <c r="A23" s="408" t="s">
        <v>975</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44" x14ac:dyDescent="0.25">
      <c r="A24" s="400" t="s">
        <v>976</v>
      </c>
      <c r="B24" s="768"/>
      <c r="C24" s="768"/>
      <c r="D24" s="768"/>
      <c r="E24" s="768"/>
      <c r="F24" s="768"/>
      <c r="G24" s="768"/>
      <c r="H24" s="768"/>
      <c r="I24" s="768"/>
      <c r="J24" s="768"/>
      <c r="K24" s="768"/>
      <c r="L24" s="768"/>
      <c r="M24" s="768"/>
      <c r="N24" s="768"/>
      <c r="O24" s="768"/>
      <c r="P24" s="768"/>
      <c r="Q24" s="768"/>
      <c r="R24" s="768"/>
      <c r="S24" s="768"/>
      <c r="T24" s="768"/>
      <c r="U24" s="768"/>
      <c r="V24" s="768"/>
      <c r="W24" s="353"/>
      <c r="X24" s="353"/>
      <c r="Y24" s="353"/>
      <c r="Z24" s="353"/>
      <c r="AA24" s="353"/>
      <c r="AB24" s="768"/>
      <c r="AC24" s="353"/>
      <c r="AD24" s="356" t="s">
        <v>977</v>
      </c>
      <c r="AE24" s="353"/>
      <c r="AF24" s="353"/>
      <c r="AG24" s="353"/>
      <c r="AH24" s="353"/>
      <c r="AI24" s="353"/>
      <c r="AJ24" s="353"/>
      <c r="AK24" s="352"/>
    </row>
    <row r="25" spans="1:44" ht="19.5" customHeight="1" x14ac:dyDescent="0.25">
      <c r="A25" s="403" t="e">
        <f>+LEFT(#REF!,1)</f>
        <v>#REF!</v>
      </c>
      <c r="B25" s="395" t="e">
        <f>+MID(#REF!,2,1)</f>
        <v>#REF!</v>
      </c>
      <c r="C25" s="395" t="e">
        <f>+MID(#REF!,3,1)</f>
        <v>#REF!</v>
      </c>
      <c r="D25" s="395" t="e">
        <f>+MID(#REF!,4,1)</f>
        <v>#REF!</v>
      </c>
      <c r="E25" s="395" t="e">
        <f>+MID(#REF!,5,1)</f>
        <v>#REF!</v>
      </c>
      <c r="F25" s="395" t="e">
        <f>+MID(#REF!,6,1)</f>
        <v>#REF!</v>
      </c>
      <c r="G25" s="395" t="e">
        <f>+MID(#REF!,7,1)</f>
        <v>#REF!</v>
      </c>
      <c r="H25" s="395" t="e">
        <f>+MID(#REF!,8,1)</f>
        <v>#REF!</v>
      </c>
      <c r="I25" s="395" t="e">
        <f>+MID(#REF!,9,1)</f>
        <v>#REF!</v>
      </c>
      <c r="J25" s="395" t="e">
        <f>+MID(#REF!,10,1)</f>
        <v>#REF!</v>
      </c>
      <c r="K25" s="395" t="e">
        <f>+MID(#REF!,11,1)</f>
        <v>#REF!</v>
      </c>
      <c r="L25" s="395" t="e">
        <f>+MID(#REF!,12,1)</f>
        <v>#REF!</v>
      </c>
      <c r="M25" s="395" t="e">
        <f>+MID(#REF!,13,1)</f>
        <v>#REF!</v>
      </c>
      <c r="N25" s="395" t="e">
        <f>+MID(#REF!,14,1)</f>
        <v>#REF!</v>
      </c>
      <c r="O25" s="395" t="e">
        <f>+MID(#REF!,15,1)</f>
        <v>#REF!</v>
      </c>
      <c r="P25" s="395" t="e">
        <f>+MID(#REF!,16,1)</f>
        <v>#REF!</v>
      </c>
      <c r="Q25" s="395" t="e">
        <f>+MID(#REF!,17,1)</f>
        <v>#REF!</v>
      </c>
      <c r="R25" s="395" t="e">
        <f>+MID(#REF!,18,1)</f>
        <v>#REF!</v>
      </c>
      <c r="S25" s="395" t="e">
        <f>+MID(#REF!,19,1)</f>
        <v>#REF!</v>
      </c>
      <c r="T25" s="395" t="e">
        <f>+MID(#REF!,20,1)</f>
        <v>#REF!</v>
      </c>
      <c r="U25" s="395" t="e">
        <f>+MID(#REF!,21,1)</f>
        <v>#REF!</v>
      </c>
      <c r="V25" s="395" t="e">
        <f>+MID(#REF!,22,1)</f>
        <v>#REF!</v>
      </c>
      <c r="W25" s="395" t="e">
        <f>+MID(#REF!,23,1)</f>
        <v>#REF!</v>
      </c>
      <c r="X25" s="395" t="e">
        <f>+MID(#REF!,24,1)</f>
        <v>#REF!</v>
      </c>
      <c r="Y25" s="395" t="e">
        <f>+MID(#REF!,25,1)</f>
        <v>#REF!</v>
      </c>
      <c r="Z25" s="395" t="e">
        <f>+MID(#REF!,26,1)</f>
        <v>#REF!</v>
      </c>
      <c r="AA25" s="395" t="e">
        <f>+MID(#REF!,27,1)</f>
        <v>#REF!</v>
      </c>
      <c r="AB25" s="395" t="e">
        <f>+MID(#REF!,28,1)</f>
        <v>#REF!</v>
      </c>
      <c r="AC25" s="397"/>
      <c r="AD25" s="395" t="e">
        <f>+LEFT(#REF!,1)</f>
        <v>#REF!</v>
      </c>
      <c r="AE25" s="395" t="e">
        <f>+MID(#REF!,2,1)</f>
        <v>#REF!</v>
      </c>
      <c r="AF25" s="395" t="e">
        <f>+MID(#REF!,3,1)</f>
        <v>#REF!</v>
      </c>
      <c r="AG25" s="395" t="e">
        <f>+MID(#REF!,4,1)</f>
        <v>#REF!</v>
      </c>
      <c r="AH25" s="395" t="e">
        <f>+MID(#REF!,5,1)</f>
        <v>#REF!</v>
      </c>
      <c r="AI25" s="395" t="e">
        <f>+MID(#REF!,6,1)</f>
        <v>#REF!</v>
      </c>
      <c r="AJ25" s="395" t="e">
        <f>+MID(#REF!,7,1)</f>
        <v>#REF!</v>
      </c>
      <c r="AK25" s="402" t="e">
        <f>+MID(#REF!,8,1)</f>
        <v>#REF!</v>
      </c>
      <c r="AR25" s="796"/>
    </row>
    <row r="26" spans="1:44" x14ac:dyDescent="0.25">
      <c r="A26" s="400" t="s">
        <v>978</v>
      </c>
      <c r="B26" s="789"/>
      <c r="C26" s="789"/>
      <c r="D26" s="789"/>
      <c r="E26" s="789"/>
      <c r="F26" s="789"/>
      <c r="G26" s="399" t="s">
        <v>979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44" s="401" customFormat="1" ht="19.5" customHeight="1" x14ac:dyDescent="0.25">
      <c r="A27" s="403" t="e">
        <f>+LEFT(#REF!,1)</f>
        <v>#REF!</v>
      </c>
      <c r="B27" s="395" t="e">
        <f>+MID(#REF!,2,1)</f>
        <v>#REF!</v>
      </c>
      <c r="C27" s="395" t="e">
        <f>+MID(#REF!,3,1)</f>
        <v>#REF!</v>
      </c>
      <c r="D27" s="395" t="e">
        <f>+MID(#REF!,4,1)</f>
        <v>#REF!</v>
      </c>
      <c r="E27" s="395" t="e">
        <f>+MID(#REF!,5,1)</f>
        <v>#REF!</v>
      </c>
      <c r="F27" s="395"/>
      <c r="G27" s="395" t="e">
        <f>+LEFT(#REF!,1)</f>
        <v>#REF!</v>
      </c>
      <c r="H27" s="395" t="e">
        <f>+MID(#REF!,2,1)</f>
        <v>#REF!</v>
      </c>
      <c r="I27" s="395" t="e">
        <f>+MID(#REF!,3,1)</f>
        <v>#REF!</v>
      </c>
      <c r="J27" s="395" t="e">
        <f>+MID(#REF!,4,1)</f>
        <v>#REF!</v>
      </c>
      <c r="K27" s="395" t="e">
        <f>+MID(#REF!,5,1)</f>
        <v>#REF!</v>
      </c>
      <c r="L27" s="395" t="e">
        <f>+MID(#REF!,6,1)</f>
        <v>#REF!</v>
      </c>
      <c r="M27" s="395" t="e">
        <f>+MID(#REF!,7,1)</f>
        <v>#REF!</v>
      </c>
      <c r="N27" s="395" t="e">
        <f>+MID(#REF!,8,1)</f>
        <v>#REF!</v>
      </c>
      <c r="O27" s="395" t="e">
        <f>+MID(#REF!,9,1)</f>
        <v>#REF!</v>
      </c>
      <c r="P27" s="395" t="e">
        <f>+MID(#REF!,10,1)</f>
        <v>#REF!</v>
      </c>
      <c r="Q27" s="395" t="e">
        <f>+MID(#REF!,11,1)</f>
        <v>#REF!</v>
      </c>
      <c r="R27" s="395" t="e">
        <f>+MID(#REF!,12,1)</f>
        <v>#REF!</v>
      </c>
      <c r="S27" s="395" t="e">
        <f>+MID(#REF!,13,1)</f>
        <v>#REF!</v>
      </c>
      <c r="T27" s="395" t="e">
        <f>+MID(#REF!,14,1)</f>
        <v>#REF!</v>
      </c>
      <c r="U27" s="395" t="e">
        <f>+MID(#REF!,15,1)</f>
        <v>#REF!</v>
      </c>
      <c r="V27" s="395" t="e">
        <f>+MID(#REF!,16,1)</f>
        <v>#REF!</v>
      </c>
      <c r="W27" s="395" t="e">
        <f>+MID(#REF!,17,1)</f>
        <v>#REF!</v>
      </c>
      <c r="X27" s="395" t="e">
        <f>+MID(#REF!,18,1)</f>
        <v>#REF!</v>
      </c>
      <c r="Y27" s="395" t="e">
        <f>+MID(#REF!,19,1)</f>
        <v>#REF!</v>
      </c>
      <c r="Z27" s="395" t="e">
        <f>+MID(#REF!,20,1)</f>
        <v>#REF!</v>
      </c>
      <c r="AA27" s="395" t="e">
        <f>+MID(#REF!,21,1)</f>
        <v>#REF!</v>
      </c>
      <c r="AB27" s="395" t="e">
        <f>+MID(#REF!,22,1)</f>
        <v>#REF!</v>
      </c>
      <c r="AC27" s="395" t="e">
        <f>+MID(#REF!,23,1)</f>
        <v>#REF!</v>
      </c>
      <c r="AD27" s="395" t="e">
        <f>+MID(#REF!,24,1)</f>
        <v>#REF!</v>
      </c>
      <c r="AE27" s="395" t="e">
        <f>+MID(#REF!,25,1)</f>
        <v>#REF!</v>
      </c>
      <c r="AF27" s="395" t="e">
        <f>+MID(#REF!,26,1)</f>
        <v>#REF!</v>
      </c>
      <c r="AG27" s="395" t="e">
        <f>+MID(#REF!,27,1)</f>
        <v>#REF!</v>
      </c>
      <c r="AH27" s="395" t="e">
        <f>+MID(#REF!,28,1)</f>
        <v>#REF!</v>
      </c>
      <c r="AI27" s="395" t="e">
        <f>+MID(#REF!,29,1)</f>
        <v>#REF!</v>
      </c>
      <c r="AJ27" s="395" t="e">
        <f>+MID(#REF!,30,1)</f>
        <v>#REF!</v>
      </c>
      <c r="AK27" s="402" t="e">
        <f>+MID(#REF!,31,1)</f>
        <v>#REF!</v>
      </c>
    </row>
    <row r="28" spans="1:44" x14ac:dyDescent="0.25">
      <c r="A28" s="400" t="s">
        <v>980</v>
      </c>
      <c r="B28" s="789"/>
      <c r="C28" s="789"/>
      <c r="D28" s="789"/>
      <c r="E28" s="789"/>
      <c r="F28" s="789"/>
      <c r="G28" s="399"/>
      <c r="H28" s="399"/>
      <c r="I28" s="399"/>
      <c r="J28" s="399"/>
      <c r="K28" s="399"/>
      <c r="L28" s="399"/>
      <c r="M28" s="399"/>
      <c r="N28" s="789"/>
      <c r="O28" s="399" t="s">
        <v>981</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44" ht="19.5" customHeight="1" x14ac:dyDescent="0.25">
      <c r="A29" s="398">
        <v>0</v>
      </c>
      <c r="B29" s="395" t="e">
        <f>+LEFT(#REF!,1)</f>
        <v>#REF!</v>
      </c>
      <c r="C29" s="395" t="e">
        <f>+MID(#REF!,2,1)</f>
        <v>#REF!</v>
      </c>
      <c r="D29" s="395" t="e">
        <f>+MID(#REF!,3,1)</f>
        <v>#REF!</v>
      </c>
      <c r="E29" s="395" t="s">
        <v>982</v>
      </c>
      <c r="F29" s="395" t="e">
        <f>+LEFT(#REF!,1)</f>
        <v>#REF!</v>
      </c>
      <c r="G29" s="395" t="e">
        <f>+MID(#REF!,2,1)</f>
        <v>#REF!</v>
      </c>
      <c r="H29" s="395" t="e">
        <f>+MID(#REF!,3,1)</f>
        <v>#REF!</v>
      </c>
      <c r="I29" s="395" t="e">
        <f>+MID(#REF!,4,1)</f>
        <v>#REF!</v>
      </c>
      <c r="J29" s="395" t="e">
        <f>+MID(#REF!,5,1)</f>
        <v>#REF!</v>
      </c>
      <c r="K29" s="395" t="e">
        <f>+MID(#REF!,6,1)</f>
        <v>#REF!</v>
      </c>
      <c r="L29" s="395" t="e">
        <f>+MID(#REF!,7,1)</f>
        <v>#REF!</v>
      </c>
      <c r="M29" s="395" t="e">
        <f>+MID(#REF!,8,1)</f>
        <v>#REF!</v>
      </c>
      <c r="N29" s="397"/>
      <c r="O29" s="396">
        <v>0</v>
      </c>
      <c r="P29" s="395" t="e">
        <f>+LEFT(#REF!,1)</f>
        <v>#REF!</v>
      </c>
      <c r="Q29" s="395" t="e">
        <f>+MID(#REF!,2,1)</f>
        <v>#REF!</v>
      </c>
      <c r="R29" s="395" t="e">
        <f>+MID(#REF!,3,1)</f>
        <v>#REF!</v>
      </c>
      <c r="S29" s="395" t="s">
        <v>982</v>
      </c>
      <c r="T29" s="395" t="e">
        <f>+LEFT(#REF!,1)</f>
        <v>#REF!</v>
      </c>
      <c r="U29" s="395" t="e">
        <f>+MID(#REF!,2,1)</f>
        <v>#REF!</v>
      </c>
      <c r="V29" s="395" t="e">
        <f>+MID(#REF!,3,1)</f>
        <v>#REF!</v>
      </c>
      <c r="W29" s="395" t="e">
        <f>+MID(#REF!,4,1)</f>
        <v>#REF!</v>
      </c>
      <c r="X29" s="395" t="e">
        <f>+MID(#REF!,5,1)</f>
        <v>#REF!</v>
      </c>
      <c r="Y29" s="395" t="e">
        <f>+MID(#REF!,6,1)</f>
        <v>#REF!</v>
      </c>
      <c r="Z29" s="395" t="e">
        <f>+MID(#REF!,7,1)</f>
        <v>#REF!</v>
      </c>
      <c r="AA29" s="395" t="e">
        <f>+MID(#REF!,8,1)</f>
        <v>#REF!</v>
      </c>
      <c r="AB29" s="395"/>
      <c r="AC29" s="395"/>
      <c r="AD29" s="395"/>
      <c r="AE29" s="353"/>
      <c r="AF29" s="353"/>
      <c r="AG29" s="353" t="s">
        <v>983</v>
      </c>
      <c r="AH29" s="353"/>
      <c r="AI29" s="353"/>
      <c r="AJ29" s="353"/>
      <c r="AK29" s="352"/>
    </row>
    <row r="30" spans="1:44" s="345" customFormat="1" x14ac:dyDescent="0.25">
      <c r="A30" s="357" t="s">
        <v>984</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44" ht="19.5" customHeight="1" thickBot="1" x14ac:dyDescent="0.3">
      <c r="A31" s="394" t="e">
        <f>+LEFT(#REF!,1)</f>
        <v>#REF!</v>
      </c>
      <c r="B31" s="393" t="e">
        <f>+MID(#REF!,2,1)</f>
        <v>#REF!</v>
      </c>
      <c r="C31" s="393" t="e">
        <f>+MID(#REF!,3,1)</f>
        <v>#REF!</v>
      </c>
      <c r="D31" s="393" t="e">
        <f>+MID(#REF!,4,1)</f>
        <v>#REF!</v>
      </c>
      <c r="E31" s="393" t="e">
        <f>+MID(#REF!,5,1)</f>
        <v>#REF!</v>
      </c>
      <c r="F31" s="393" t="e">
        <f>+MID(#REF!,6,1)</f>
        <v>#REF!</v>
      </c>
      <c r="G31" s="393" t="e">
        <f>+MID(#REF!,7,1)</f>
        <v>#REF!</v>
      </c>
      <c r="H31" s="393" t="e">
        <f>+MID(#REF!,8,1)</f>
        <v>#REF!</v>
      </c>
      <c r="I31" s="393" t="e">
        <f>+MID(#REF!,9,1)</f>
        <v>#REF!</v>
      </c>
      <c r="J31" s="393" t="e">
        <f>+MID(#REF!,10,1)</f>
        <v>#REF!</v>
      </c>
      <c r="K31" s="393" t="e">
        <f>+MID(#REF!,11,1)</f>
        <v>#REF!</v>
      </c>
      <c r="L31" s="393" t="e">
        <f>+MID(#REF!,12,1)</f>
        <v>#REF!</v>
      </c>
      <c r="M31" s="393" t="e">
        <f>+MID(#REF!,13,1)</f>
        <v>#REF!</v>
      </c>
      <c r="N31" s="393" t="e">
        <f>+MID(#REF!,14,1)</f>
        <v>#REF!</v>
      </c>
      <c r="O31" s="393" t="e">
        <f>+MID(#REF!,15,1)</f>
        <v>#REF!</v>
      </c>
      <c r="P31" s="393" t="e">
        <f>+MID(#REF!,16,1)</f>
        <v>#REF!</v>
      </c>
      <c r="Q31" s="393" t="e">
        <f>+MID(#REF!,17,1)</f>
        <v>#REF!</v>
      </c>
      <c r="R31" s="393" t="e">
        <f>+MID(#REF!,18,1)</f>
        <v>#REF!</v>
      </c>
      <c r="S31" s="393" t="e">
        <f>+MID(#REF!,19,1)</f>
        <v>#REF!</v>
      </c>
      <c r="T31" s="393" t="e">
        <f>+MID(#REF!,20,1)</f>
        <v>#REF!</v>
      </c>
      <c r="U31" s="393" t="e">
        <f>+MID(#REF!,21,1)</f>
        <v>#REF!</v>
      </c>
      <c r="V31" s="393" t="e">
        <f>+MID(#REF!,22,1)</f>
        <v>#REF!</v>
      </c>
      <c r="W31" s="393" t="e">
        <f>+MID(#REF!,23,1)</f>
        <v>#REF!</v>
      </c>
      <c r="X31" s="393" t="e">
        <f>+MID(#REF!,24,1)</f>
        <v>#REF!</v>
      </c>
      <c r="Y31" s="393" t="e">
        <f>+MID(#REF!,25,1)</f>
        <v>#REF!</v>
      </c>
      <c r="Z31" s="393" t="e">
        <f>+MID(#REF!,26,1)</f>
        <v>#REF!</v>
      </c>
      <c r="AA31" s="393" t="e">
        <f>+MID(#REF!,27,1)</f>
        <v>#REF!</v>
      </c>
      <c r="AB31" s="393" t="e">
        <f>+MID(#REF!,28,1)</f>
        <v>#REF!</v>
      </c>
      <c r="AC31" s="393" t="e">
        <f>+MID(#REF!,29,1)</f>
        <v>#REF!</v>
      </c>
      <c r="AD31" s="393" t="e">
        <f>+MID(#REF!,30,1)</f>
        <v>#REF!</v>
      </c>
      <c r="AE31" s="393" t="e">
        <f>+MID(#REF!,31,1)</f>
        <v>#REF!</v>
      </c>
      <c r="AF31" s="393" t="e">
        <f>+MID(#REF!,32,1)</f>
        <v>#REF!</v>
      </c>
      <c r="AG31" s="393" t="e">
        <f>+MID(#REF!,33,1)</f>
        <v>#REF!</v>
      </c>
      <c r="AH31" s="393" t="e">
        <f>+MID(#REF!,34,1)</f>
        <v>#REF!</v>
      </c>
      <c r="AI31" s="393" t="e">
        <f>+MID(#REF!,35,1)</f>
        <v>#REF!</v>
      </c>
      <c r="AJ31" s="393" t="e">
        <f>+MID(#REF!,36,1)</f>
        <v>#REF!</v>
      </c>
      <c r="AK31" s="392" t="e">
        <f>+MID(#REF!,37,1)</f>
        <v>#REF!</v>
      </c>
    </row>
    <row r="32" spans="1:44" s="345" customFormat="1" ht="4.5" customHeight="1" thickBot="1" x14ac:dyDescent="0.3">
      <c r="W32" s="346"/>
      <c r="X32" s="346"/>
      <c r="Y32" s="346"/>
      <c r="Z32" s="346"/>
      <c r="AA32" s="346"/>
      <c r="AB32" s="346"/>
      <c r="AC32" s="346"/>
      <c r="AD32" s="346"/>
      <c r="AE32" s="346"/>
      <c r="AF32" s="346"/>
      <c r="AG32" s="346"/>
      <c r="AH32" s="346"/>
      <c r="AI32" s="346"/>
      <c r="AJ32" s="346"/>
      <c r="AK32" s="346"/>
    </row>
    <row r="33" spans="1:37" s="388" customFormat="1" ht="12.75" customHeight="1" x14ac:dyDescent="0.25">
      <c r="A33" s="391" t="s">
        <v>985</v>
      </c>
      <c r="B33" s="390"/>
      <c r="C33" s="390"/>
      <c r="D33" s="390"/>
      <c r="E33" s="390"/>
      <c r="F33" s="390"/>
      <c r="G33" s="390"/>
      <c r="H33" s="390"/>
      <c r="I33" s="390"/>
      <c r="J33" s="390"/>
      <c r="K33" s="389"/>
      <c r="L33" s="1452" t="s">
        <v>1669</v>
      </c>
      <c r="M33" s="1057"/>
      <c r="N33" s="1057"/>
      <c r="O33" s="1057"/>
      <c r="P33" s="1057"/>
      <c r="Q33" s="1057"/>
      <c r="R33" s="1057"/>
      <c r="S33" s="1057"/>
      <c r="T33" s="1453"/>
      <c r="U33" s="1057" t="s">
        <v>987</v>
      </c>
      <c r="V33" s="1057"/>
      <c r="W33" s="1057"/>
      <c r="X33" s="1057"/>
      <c r="Y33" s="1057"/>
      <c r="Z33" s="1057"/>
      <c r="AA33" s="1057"/>
      <c r="AB33" s="1453"/>
      <c r="AC33" s="1452" t="s">
        <v>1668</v>
      </c>
      <c r="AD33" s="1057"/>
      <c r="AE33" s="1057"/>
      <c r="AF33" s="1057"/>
      <c r="AG33" s="1057"/>
      <c r="AH33" s="1057"/>
      <c r="AI33" s="1057"/>
      <c r="AJ33" s="1057"/>
      <c r="AK33" s="1058"/>
    </row>
    <row r="34" spans="1:37" s="345" customFormat="1" ht="19.5" customHeight="1" x14ac:dyDescent="0.25">
      <c r="A34" s="374" t="e">
        <f>LEFT(TEXT(#REF!,"dd.m.yyyy"),1)</f>
        <v>#REF!</v>
      </c>
      <c r="B34" s="373" t="e">
        <f>MID(TEXT(#REF!,"dd.mm.yyyy"),2,1)</f>
        <v>#REF!</v>
      </c>
      <c r="C34" s="372" t="s">
        <v>953</v>
      </c>
      <c r="D34" s="373" t="e">
        <f>MID(TEXT(#REF!,"dd.mm.yyyy"),4,1)</f>
        <v>#REF!</v>
      </c>
      <c r="E34" s="373" t="e">
        <f>MID(TEXT(#REF!,"dd.mm.yyyy"),5,1)</f>
        <v>#REF!</v>
      </c>
      <c r="F34" s="372" t="s">
        <v>953</v>
      </c>
      <c r="G34" s="371" t="e">
        <f>MID(TEXT(#REF!,"dd.mm.yyyy"),7,1)</f>
        <v>#REF!</v>
      </c>
      <c r="H34" s="371" t="e">
        <f>MID(TEXT(#REF!,"dd.mm.yyyy"),8,1)</f>
        <v>#REF!</v>
      </c>
      <c r="I34" s="371" t="e">
        <f>MID(TEXT(#REF!,"dd.mm.yyyy"),9,1)</f>
        <v>#REF!</v>
      </c>
      <c r="J34" s="371" t="e">
        <f>MID(TEXT(#REF!,"dd.mm.yyyy"),10,1)</f>
        <v>#REF!</v>
      </c>
      <c r="K34" s="387"/>
      <c r="L34" s="1454"/>
      <c r="M34" s="1059"/>
      <c r="N34" s="1059"/>
      <c r="O34" s="1059"/>
      <c r="P34" s="1059"/>
      <c r="Q34" s="1059"/>
      <c r="R34" s="1059"/>
      <c r="S34" s="1059"/>
      <c r="T34" s="1455"/>
      <c r="U34" s="1059"/>
      <c r="V34" s="1059"/>
      <c r="W34" s="1059"/>
      <c r="X34" s="1059"/>
      <c r="Y34" s="1059"/>
      <c r="Z34" s="1059"/>
      <c r="AA34" s="1059"/>
      <c r="AB34" s="1455"/>
      <c r="AC34" s="1454"/>
      <c r="AD34" s="1059"/>
      <c r="AE34" s="1059"/>
      <c r="AF34" s="1059"/>
      <c r="AG34" s="1059"/>
      <c r="AH34" s="1059"/>
      <c r="AI34" s="1059"/>
      <c r="AJ34" s="1059"/>
      <c r="AK34" s="1060"/>
    </row>
    <row r="35" spans="1:37" s="345" customFormat="1" ht="12.75" customHeight="1" x14ac:dyDescent="0.25">
      <c r="A35" s="386"/>
      <c r="B35" s="385"/>
      <c r="C35" s="385"/>
      <c r="D35" s="385"/>
      <c r="E35" s="385"/>
      <c r="F35" s="385"/>
      <c r="G35" s="384"/>
      <c r="H35" s="384"/>
      <c r="I35" s="384"/>
      <c r="J35" s="384"/>
      <c r="K35" s="383"/>
      <c r="L35" s="1454"/>
      <c r="M35" s="1059"/>
      <c r="N35" s="1059"/>
      <c r="O35" s="1059"/>
      <c r="P35" s="1059"/>
      <c r="Q35" s="1059"/>
      <c r="R35" s="1059"/>
      <c r="S35" s="1059"/>
      <c r="T35" s="1455"/>
      <c r="U35" s="1059"/>
      <c r="V35" s="1059"/>
      <c r="W35" s="1059"/>
      <c r="X35" s="1059"/>
      <c r="Y35" s="1059"/>
      <c r="Z35" s="1059"/>
      <c r="AA35" s="1059"/>
      <c r="AB35" s="1455"/>
      <c r="AC35" s="1454"/>
      <c r="AD35" s="1059"/>
      <c r="AE35" s="1059"/>
      <c r="AF35" s="1059"/>
      <c r="AG35" s="1059"/>
      <c r="AH35" s="1059"/>
      <c r="AI35" s="1059"/>
      <c r="AJ35" s="1059"/>
      <c r="AK35" s="1060"/>
    </row>
    <row r="36" spans="1:37" s="345" customFormat="1" x14ac:dyDescent="0.2">
      <c r="A36" s="357" t="s">
        <v>989</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6"/>
      <c r="AE36" s="376"/>
      <c r="AF36" s="376"/>
      <c r="AG36" s="376"/>
      <c r="AH36" s="376"/>
      <c r="AI36" s="376"/>
      <c r="AJ36" s="376"/>
      <c r="AK36" s="375"/>
    </row>
    <row r="37" spans="1:37" s="345" customFormat="1" ht="19.5" customHeight="1" x14ac:dyDescent="0.25">
      <c r="A37" s="374" t="e">
        <f>IF(#REF!="","",LEFT(TEXT(#REF!,"dd.mm.yyyy"),1))</f>
        <v>#REF!</v>
      </c>
      <c r="B37" s="373" t="e">
        <f>IF(#REF!="","",MID(TEXT(#REF!,"dd.mm.yyyy"),2,1))</f>
        <v>#REF!</v>
      </c>
      <c r="C37" s="372" t="s">
        <v>953</v>
      </c>
      <c r="D37" s="373" t="e">
        <f>IF(#REF!="","",MID(TEXT(#REF!,"dd.mm.yyyy"),4,1))</f>
        <v>#REF!</v>
      </c>
      <c r="E37" s="373" t="e">
        <f>IF(#REF!="","",MID(TEXT(#REF!,"dd.mm.yyyy"),5,1))</f>
        <v>#REF!</v>
      </c>
      <c r="F37" s="372" t="s">
        <v>953</v>
      </c>
      <c r="G37" s="371" t="e">
        <f>IF(#REF!="","",MID(TEXT(#REF!,"dd.mm.yyyy"),7,1))</f>
        <v>#REF!</v>
      </c>
      <c r="H37" s="371" t="e">
        <f>IF(#REF!="","",MID(TEXT(#REF!,"dd.mm.yyyy"),8,1))</f>
        <v>#REF!</v>
      </c>
      <c r="I37" s="371" t="e">
        <f>IF(#REF!="","",MID(TEXT(#REF!,"dd.mm.yyyy"),9,1))</f>
        <v>#REF!</v>
      </c>
      <c r="J37" s="371" t="e">
        <f>IF(#REF!="","",MID(TEXT(#REF!,"dd.mm.yyyy"),10,1))</f>
        <v>#REF!</v>
      </c>
      <c r="K37" s="370"/>
      <c r="L37" s="369"/>
      <c r="M37" s="368"/>
      <c r="N37" s="368"/>
      <c r="O37" s="368"/>
      <c r="P37" s="368"/>
      <c r="Q37" s="368"/>
      <c r="R37" s="368"/>
      <c r="S37" s="368"/>
      <c r="T37" s="367"/>
      <c r="U37" s="369"/>
      <c r="V37" s="368"/>
      <c r="W37" s="368"/>
      <c r="X37" s="368"/>
      <c r="Y37" s="368"/>
      <c r="Z37" s="368"/>
      <c r="AA37" s="368"/>
      <c r="AB37" s="367"/>
      <c r="AC37" s="353"/>
      <c r="AD37" s="353"/>
      <c r="AE37" s="353"/>
      <c r="AF37" s="353"/>
      <c r="AG37" s="353"/>
      <c r="AH37" s="353"/>
      <c r="AI37" s="353"/>
      <c r="AJ37" s="353"/>
      <c r="AK37" s="352"/>
    </row>
    <row r="38" spans="1:37" s="351" customFormat="1" thickBot="1" x14ac:dyDescent="0.3">
      <c r="A38" s="366"/>
      <c r="B38" s="365"/>
      <c r="C38" s="365"/>
      <c r="D38" s="365"/>
      <c r="E38" s="365"/>
      <c r="F38" s="365"/>
      <c r="G38" s="365"/>
      <c r="H38" s="365"/>
      <c r="I38" s="365"/>
      <c r="J38" s="365"/>
      <c r="K38" s="364"/>
      <c r="L38" s="1456" t="e">
        <f>#REF!</f>
        <v>#REF!</v>
      </c>
      <c r="M38" s="1457"/>
      <c r="N38" s="1457"/>
      <c r="O38" s="1457"/>
      <c r="P38" s="1457"/>
      <c r="Q38" s="1457"/>
      <c r="R38" s="1457"/>
      <c r="S38" s="1457"/>
      <c r="T38" s="1458"/>
      <c r="U38" s="1456" t="e">
        <f>#REF!</f>
        <v>#REF!</v>
      </c>
      <c r="V38" s="1457"/>
      <c r="W38" s="1457"/>
      <c r="X38" s="1457"/>
      <c r="Y38" s="1457"/>
      <c r="Z38" s="1457"/>
      <c r="AA38" s="1457"/>
      <c r="AB38" s="1458"/>
      <c r="AC38" s="1459" t="e">
        <f>#REF!</f>
        <v>#REF!</v>
      </c>
      <c r="AD38" s="1457"/>
      <c r="AE38" s="1457"/>
      <c r="AF38" s="1457"/>
      <c r="AG38" s="1457"/>
      <c r="AH38" s="1457"/>
      <c r="AI38" s="1457"/>
      <c r="AJ38" s="1457"/>
      <c r="AK38" s="1460"/>
    </row>
    <row r="39" spans="1:37" s="351" customFormat="1" x14ac:dyDescent="0.25">
      <c r="W39" s="346"/>
      <c r="X39" s="346"/>
      <c r="Y39" s="346"/>
      <c r="Z39" s="346"/>
      <c r="AA39" s="346"/>
      <c r="AB39" s="346"/>
      <c r="AC39" s="346"/>
      <c r="AD39" s="346"/>
      <c r="AE39" s="346"/>
      <c r="AF39" s="346"/>
      <c r="AG39" s="346"/>
      <c r="AH39" s="346"/>
      <c r="AI39" s="346"/>
      <c r="AJ39" s="346"/>
      <c r="AK39" s="346"/>
    </row>
    <row r="40" spans="1:37" s="351" customFormat="1" ht="12.75" customHeight="1" x14ac:dyDescent="0.25">
      <c r="W40" s="346"/>
      <c r="X40" s="346"/>
      <c r="Y40" s="346"/>
      <c r="Z40" s="346"/>
      <c r="AA40" s="346"/>
      <c r="AB40" s="346"/>
      <c r="AC40" s="346"/>
      <c r="AD40" s="346"/>
      <c r="AE40" s="346"/>
      <c r="AF40" s="346"/>
      <c r="AG40" s="346"/>
      <c r="AH40" s="346"/>
      <c r="AI40" s="346"/>
      <c r="AJ40" s="346"/>
      <c r="AK40" s="346"/>
    </row>
    <row r="41" spans="1:37" s="351" customFormat="1" x14ac:dyDescent="0.25">
      <c r="W41" s="346"/>
      <c r="X41" s="346"/>
      <c r="Y41" s="346"/>
      <c r="Z41" s="346"/>
      <c r="AA41" s="346"/>
      <c r="AB41" s="346"/>
      <c r="AC41" s="346"/>
      <c r="AD41" s="346"/>
      <c r="AE41" s="346"/>
      <c r="AF41" s="346"/>
      <c r="AG41" s="346"/>
      <c r="AH41" s="346"/>
      <c r="AI41" s="346"/>
      <c r="AJ41" s="346"/>
      <c r="AK41" s="346"/>
    </row>
    <row r="42" spans="1:37" ht="13.5" thickBot="1" x14ac:dyDescent="0.3">
      <c r="W42" s="346"/>
      <c r="X42" s="346"/>
      <c r="Y42" s="346"/>
      <c r="Z42" s="346"/>
      <c r="AA42" s="346"/>
      <c r="AB42" s="346"/>
      <c r="AC42" s="346"/>
      <c r="AD42" s="346"/>
      <c r="AE42" s="346"/>
      <c r="AF42" s="346"/>
      <c r="AG42" s="346"/>
      <c r="AH42" s="346"/>
      <c r="AI42" s="346"/>
      <c r="AJ42" s="346"/>
      <c r="AK42" s="346"/>
    </row>
    <row r="43" spans="1:37" s="351" customFormat="1" x14ac:dyDescent="0.25">
      <c r="B43" s="363" t="s">
        <v>990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7"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7" ht="12.75" customHeight="1" x14ac:dyDescent="0.25">
      <c r="B45" s="359"/>
      <c r="C45" s="768"/>
      <c r="D45" s="768"/>
      <c r="E45" s="768"/>
      <c r="F45" s="768"/>
      <c r="G45" s="768"/>
      <c r="H45" s="768"/>
      <c r="I45" s="768"/>
      <c r="J45" s="768"/>
      <c r="K45" s="768"/>
      <c r="L45" s="768"/>
      <c r="M45" s="768"/>
      <c r="N45" s="768"/>
      <c r="O45" s="768"/>
      <c r="P45" s="768"/>
      <c r="Q45" s="768"/>
      <c r="R45" s="768"/>
      <c r="S45" s="768"/>
      <c r="T45" s="768"/>
      <c r="U45" s="768"/>
      <c r="V45" s="768"/>
      <c r="W45" s="353"/>
      <c r="X45" s="353"/>
      <c r="Y45" s="353"/>
      <c r="Z45" s="353"/>
      <c r="AA45" s="353"/>
      <c r="AB45" s="353"/>
      <c r="AC45" s="353"/>
      <c r="AD45" s="353"/>
      <c r="AE45" s="353"/>
      <c r="AF45" s="353"/>
      <c r="AG45" s="353"/>
      <c r="AH45" s="353"/>
      <c r="AI45" s="353"/>
      <c r="AJ45" s="352"/>
      <c r="AK45" s="346"/>
    </row>
    <row r="46" spans="1:37"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7"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7"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991</v>
      </c>
      <c r="H53" s="349"/>
      <c r="I53" s="349"/>
      <c r="J53" s="349"/>
      <c r="K53" s="349"/>
      <c r="L53" s="349"/>
      <c r="M53" s="349"/>
      <c r="N53" s="349"/>
      <c r="O53" s="349"/>
      <c r="P53" s="349"/>
      <c r="Q53" s="349"/>
      <c r="R53" s="349"/>
      <c r="S53" s="349"/>
      <c r="T53" s="349"/>
      <c r="U53" s="349" t="s">
        <v>992</v>
      </c>
      <c r="V53" s="349"/>
      <c r="W53" s="348"/>
      <c r="X53" s="348"/>
      <c r="Y53" s="348"/>
      <c r="Z53" s="348"/>
      <c r="AA53" s="348"/>
      <c r="AB53" s="348"/>
      <c r="AC53" s="348"/>
      <c r="AD53" s="348"/>
      <c r="AE53" s="348"/>
      <c r="AF53" s="348"/>
      <c r="AG53" s="348"/>
      <c r="AH53" s="348"/>
      <c r="AI53" s="348"/>
      <c r="AJ53" s="347"/>
      <c r="AK53" s="346"/>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x14ac:dyDescent="0.25"/>
  <cols>
    <col min="1" max="1" width="5.5703125" style="456" customWidth="1"/>
    <col min="2" max="2" width="18.7109375" style="456" customWidth="1"/>
    <col min="3" max="3" width="1.42578125" style="456" customWidth="1"/>
    <col min="4" max="4" width="3.7109375" style="456" customWidth="1"/>
    <col min="5" max="5" width="3.5703125" style="456" customWidth="1"/>
    <col min="6" max="6" width="12.42578125" style="456" customWidth="1"/>
    <col min="7" max="7" width="12.140625" style="456" customWidth="1"/>
    <col min="8" max="8" width="1.42578125" style="456" customWidth="1"/>
    <col min="9" max="9" width="3.7109375" style="456" customWidth="1"/>
    <col min="10" max="10" width="3.5703125" style="456" customWidth="1"/>
    <col min="11" max="11" width="10.5703125" style="456" customWidth="1"/>
    <col min="12" max="12" width="14.42578125" style="456" customWidth="1"/>
    <col min="13" max="16384" width="9.140625" style="456"/>
  </cols>
  <sheetData>
    <row r="1" spans="1:15" ht="9.75" customHeight="1" x14ac:dyDescent="0.25">
      <c r="A1" s="455"/>
      <c r="B1" s="456" t="s">
        <v>1784</v>
      </c>
      <c r="C1" s="399"/>
      <c r="G1" s="399"/>
      <c r="H1" s="399"/>
      <c r="I1" s="399"/>
      <c r="J1" s="399"/>
      <c r="K1" s="399"/>
    </row>
    <row r="2" spans="1:15" ht="23.25" customHeight="1" x14ac:dyDescent="0.25">
      <c r="A2" s="455"/>
      <c r="B2" s="846" t="s">
        <v>1785</v>
      </c>
      <c r="C2" s="849"/>
      <c r="D2" s="479" t="s">
        <v>1121</v>
      </c>
      <c r="E2" s="478" t="e">
        <f>"  "&amp;#REF!&amp;"  "&amp;#REF!&amp;"  "&amp;#REF!&amp;"  "&amp;#REF!&amp;"  "&amp;#REF!&amp;"  "&amp;#REF!&amp;"  "&amp;#REF!&amp;"  "&amp;#REF!&amp;"  "&amp;#REF!&amp;"  "&amp;#REF!</f>
        <v>#REF!</v>
      </c>
      <c r="F2" s="477"/>
      <c r="G2" s="476"/>
      <c r="H2" s="855"/>
      <c r="I2" s="476" t="s">
        <v>964</v>
      </c>
      <c r="J2" s="834" t="e">
        <f>"  "&amp;#REF!&amp;"  "&amp;#REF!&amp;"  "&amp;#REF!&amp;"  "&amp;#REF!&amp;"  "&amp;#REF!&amp;"  "&amp;#REF!&amp;"  "&amp;#REF!&amp;"  "&amp;#REF!&amp;" "</f>
        <v>#REF!</v>
      </c>
      <c r="K2" s="847"/>
      <c r="L2" s="848"/>
    </row>
    <row r="3" spans="1:15" ht="2.25" customHeight="1" thickBot="1" x14ac:dyDescent="0.3">
      <c r="A3" s="455"/>
      <c r="C3" s="534"/>
      <c r="D3" s="534"/>
      <c r="F3" s="534"/>
      <c r="G3" s="534"/>
      <c r="H3" s="534"/>
      <c r="I3" s="534"/>
    </row>
    <row r="4" spans="1:15" s="473" customFormat="1" ht="11.25" customHeight="1" x14ac:dyDescent="0.25">
      <c r="A4" s="1523" t="s">
        <v>1027</v>
      </c>
      <c r="B4" s="1524" t="s">
        <v>1071</v>
      </c>
      <c r="C4" s="1526" t="s">
        <v>1025</v>
      </c>
      <c r="D4" s="1527"/>
      <c r="E4" s="1477" t="s">
        <v>2</v>
      </c>
      <c r="F4" s="1501"/>
      <c r="G4" s="1501"/>
      <c r="H4" s="1501"/>
      <c r="I4" s="1501"/>
      <c r="J4" s="1481"/>
      <c r="K4" s="1539" t="s">
        <v>1070</v>
      </c>
      <c r="L4" s="1540"/>
    </row>
    <row r="5" spans="1:15" s="473" customFormat="1" ht="11.25" customHeight="1" x14ac:dyDescent="0.15">
      <c r="A5" s="1490"/>
      <c r="B5" s="1498"/>
      <c r="C5" s="1526"/>
      <c r="D5" s="1527"/>
      <c r="E5" s="1502">
        <v>1</v>
      </c>
      <c r="F5" s="1498" t="s">
        <v>1069</v>
      </c>
      <c r="G5" s="1498"/>
      <c r="H5" s="1543" t="s">
        <v>1068</v>
      </c>
      <c r="I5" s="1544"/>
      <c r="J5" s="1545"/>
      <c r="K5" s="1479"/>
      <c r="L5" s="1480"/>
    </row>
    <row r="6" spans="1:15" s="473" customFormat="1" ht="12" customHeight="1" x14ac:dyDescent="0.25">
      <c r="A6" s="1490"/>
      <c r="B6" s="1498"/>
      <c r="C6" s="1528"/>
      <c r="D6" s="1529"/>
      <c r="E6" s="1502"/>
      <c r="F6" s="1498" t="s">
        <v>1067</v>
      </c>
      <c r="G6" s="1498"/>
      <c r="H6" s="1487"/>
      <c r="I6" s="1546"/>
      <c r="J6" s="1547"/>
      <c r="K6" s="1487" t="s">
        <v>1066</v>
      </c>
      <c r="L6" s="1488"/>
    </row>
    <row r="7" spans="1:15" s="475" customFormat="1" ht="27.95" customHeight="1" x14ac:dyDescent="0.25">
      <c r="A7" s="1525"/>
      <c r="B7" s="1506" t="s">
        <v>1786</v>
      </c>
      <c r="C7" s="1464" t="s">
        <v>486</v>
      </c>
      <c r="D7" s="1465"/>
      <c r="E7" s="1475" t="e">
        <f>#REF!</f>
        <v>#REF!</v>
      </c>
      <c r="F7" s="1475"/>
      <c r="G7" s="1475"/>
      <c r="H7" s="1461" t="e">
        <f>E7-E8</f>
        <v>#REF!</v>
      </c>
      <c r="I7" s="1462"/>
      <c r="J7" s="1462"/>
      <c r="K7" s="1463"/>
      <c r="L7" s="474"/>
    </row>
    <row r="8" spans="1:15" s="475" customFormat="1" ht="27.95" customHeight="1" x14ac:dyDescent="0.25">
      <c r="A8" s="1525"/>
      <c r="B8" s="1506"/>
      <c r="C8" s="1466"/>
      <c r="D8" s="1467"/>
      <c r="E8" s="1475" t="e">
        <f>#REF!</f>
        <v>#REF!</v>
      </c>
      <c r="F8" s="1475"/>
      <c r="G8" s="1475"/>
      <c r="H8" s="1461"/>
      <c r="I8" s="1463"/>
      <c r="J8" s="1541" t="e">
        <f>#REF!</f>
        <v>#REF!</v>
      </c>
      <c r="K8" s="1542"/>
      <c r="L8" s="1476"/>
      <c r="O8" s="475" t="s">
        <v>983</v>
      </c>
    </row>
    <row r="9" spans="1:15" s="475" customFormat="1" ht="27.95" customHeight="1" x14ac:dyDescent="0.25">
      <c r="A9" s="1504" t="s">
        <v>487</v>
      </c>
      <c r="B9" s="1069" t="s">
        <v>1787</v>
      </c>
      <c r="C9" s="1464" t="s">
        <v>489</v>
      </c>
      <c r="D9" s="1465"/>
      <c r="E9" s="1472" t="e">
        <f>#REF!</f>
        <v>#REF!</v>
      </c>
      <c r="F9" s="1473"/>
      <c r="G9" s="1474"/>
      <c r="H9" s="1461" t="e">
        <f>E9-E10</f>
        <v>#REF!</v>
      </c>
      <c r="I9" s="1462"/>
      <c r="J9" s="1462"/>
      <c r="K9" s="1463"/>
      <c r="L9" s="474"/>
    </row>
    <row r="10" spans="1:15" s="475" customFormat="1" ht="27.95" customHeight="1" x14ac:dyDescent="0.25">
      <c r="A10" s="1504"/>
      <c r="B10" s="1069"/>
      <c r="C10" s="1466"/>
      <c r="D10" s="1467"/>
      <c r="E10" s="1472" t="e">
        <f>#REF!</f>
        <v>#REF!</v>
      </c>
      <c r="F10" s="1473"/>
      <c r="G10" s="1474"/>
      <c r="H10" s="1461"/>
      <c r="I10" s="1463"/>
      <c r="J10" s="1472" t="e">
        <f>#REF!</f>
        <v>#REF!</v>
      </c>
      <c r="K10" s="1473"/>
      <c r="L10" s="1476"/>
    </row>
    <row r="11" spans="1:15" s="475" customFormat="1" ht="27.95" customHeight="1" x14ac:dyDescent="0.25">
      <c r="A11" s="1504" t="s">
        <v>490</v>
      </c>
      <c r="B11" s="1084" t="s">
        <v>1788</v>
      </c>
      <c r="C11" s="1464" t="s">
        <v>492</v>
      </c>
      <c r="D11" s="1465"/>
      <c r="E11" s="1475">
        <f>'BS old'!D12</f>
        <v>0</v>
      </c>
      <c r="F11" s="1475"/>
      <c r="G11" s="1475"/>
      <c r="H11" s="1461">
        <f>'BS old'!F12</f>
        <v>0</v>
      </c>
      <c r="I11" s="1462"/>
      <c r="J11" s="1462"/>
      <c r="K11" s="1463"/>
      <c r="L11" s="474"/>
    </row>
    <row r="12" spans="1:15" s="475" customFormat="1" ht="27.95" customHeight="1" x14ac:dyDescent="0.25">
      <c r="A12" s="1504"/>
      <c r="B12" s="1085"/>
      <c r="C12" s="1466"/>
      <c r="D12" s="1467"/>
      <c r="E12" s="1475">
        <f>'BS old'!E12</f>
        <v>0</v>
      </c>
      <c r="F12" s="1475"/>
      <c r="G12" s="1475"/>
      <c r="H12" s="856"/>
      <c r="I12" s="857"/>
      <c r="J12" s="1472">
        <f>'BS old'!G12</f>
        <v>0</v>
      </c>
      <c r="K12" s="1473"/>
      <c r="L12" s="1476"/>
    </row>
    <row r="13" spans="1:15" s="473" customFormat="1" ht="27.95" customHeight="1" x14ac:dyDescent="0.25">
      <c r="A13" s="1516" t="s">
        <v>493</v>
      </c>
      <c r="B13" s="1494" t="s">
        <v>1120</v>
      </c>
      <c r="C13" s="1468" t="s">
        <v>495</v>
      </c>
      <c r="D13" s="1469"/>
      <c r="E13" s="1475">
        <f>'BS old'!D13</f>
        <v>0</v>
      </c>
      <c r="F13" s="1475"/>
      <c r="G13" s="1475"/>
      <c r="H13" s="1461">
        <f>'BS old'!F13</f>
        <v>0</v>
      </c>
      <c r="I13" s="1462"/>
      <c r="J13" s="1462"/>
      <c r="K13" s="1463"/>
      <c r="L13" s="474"/>
    </row>
    <row r="14" spans="1:15" s="473" customFormat="1" ht="27.95" customHeight="1" x14ac:dyDescent="0.25">
      <c r="A14" s="1522"/>
      <c r="B14" s="1494"/>
      <c r="C14" s="1470"/>
      <c r="D14" s="1471"/>
      <c r="E14" s="1475">
        <f>'BS old'!E13</f>
        <v>0</v>
      </c>
      <c r="F14" s="1475"/>
      <c r="G14" s="1475"/>
      <c r="H14" s="856"/>
      <c r="I14" s="857"/>
      <c r="J14" s="1472">
        <f>'BS old'!G13</f>
        <v>0</v>
      </c>
      <c r="K14" s="1473"/>
      <c r="L14" s="1476"/>
    </row>
    <row r="15" spans="1:15" s="473" customFormat="1" ht="27.95" customHeight="1" x14ac:dyDescent="0.25">
      <c r="A15" s="1492" t="s">
        <v>496</v>
      </c>
      <c r="B15" s="1494" t="s">
        <v>1119</v>
      </c>
      <c r="C15" s="1468" t="s">
        <v>498</v>
      </c>
      <c r="D15" s="1469"/>
      <c r="E15" s="1475">
        <f>'BS old'!D14</f>
        <v>0</v>
      </c>
      <c r="F15" s="1475"/>
      <c r="G15" s="1475"/>
      <c r="H15" s="1461">
        <f>'BS old'!F14</f>
        <v>0</v>
      </c>
      <c r="I15" s="1462"/>
      <c r="J15" s="1462"/>
      <c r="K15" s="1463"/>
      <c r="L15" s="474"/>
    </row>
    <row r="16" spans="1:15" s="473" customFormat="1" ht="27.95" customHeight="1" x14ac:dyDescent="0.25">
      <c r="A16" s="1492"/>
      <c r="B16" s="1494"/>
      <c r="C16" s="1470"/>
      <c r="D16" s="1471"/>
      <c r="E16" s="1475">
        <f>'BS old'!E14</f>
        <v>0</v>
      </c>
      <c r="F16" s="1475"/>
      <c r="G16" s="1475"/>
      <c r="H16" s="856"/>
      <c r="I16" s="857"/>
      <c r="J16" s="1472">
        <f>'BS old'!G14</f>
        <v>0</v>
      </c>
      <c r="K16" s="1473"/>
      <c r="L16" s="1476"/>
    </row>
    <row r="17" spans="1:12" s="473" customFormat="1" ht="27.95" customHeight="1" x14ac:dyDescent="0.25">
      <c r="A17" s="1492" t="s">
        <v>499</v>
      </c>
      <c r="B17" s="1494" t="s">
        <v>1118</v>
      </c>
      <c r="C17" s="1468" t="s">
        <v>501</v>
      </c>
      <c r="D17" s="1469"/>
      <c r="E17" s="1475">
        <f>'BS old'!D15</f>
        <v>0</v>
      </c>
      <c r="F17" s="1475"/>
      <c r="G17" s="1475"/>
      <c r="H17" s="1461">
        <f>'BS old'!F15</f>
        <v>0</v>
      </c>
      <c r="I17" s="1462"/>
      <c r="J17" s="1462"/>
      <c r="K17" s="1463"/>
      <c r="L17" s="474"/>
    </row>
    <row r="18" spans="1:12" s="473" customFormat="1" ht="27.95" customHeight="1" x14ac:dyDescent="0.25">
      <c r="A18" s="1492"/>
      <c r="B18" s="1494"/>
      <c r="C18" s="1470"/>
      <c r="D18" s="1471"/>
      <c r="E18" s="1475">
        <f>'BS old'!E15</f>
        <v>0</v>
      </c>
      <c r="F18" s="1475"/>
      <c r="G18" s="1475"/>
      <c r="H18" s="856"/>
      <c r="I18" s="857"/>
      <c r="J18" s="1472">
        <f>'BS old'!G15</f>
        <v>0</v>
      </c>
      <c r="K18" s="1473"/>
      <c r="L18" s="1476"/>
    </row>
    <row r="19" spans="1:12" s="473" customFormat="1" ht="27.95" customHeight="1" x14ac:dyDescent="0.25">
      <c r="A19" s="1492" t="s">
        <v>502</v>
      </c>
      <c r="B19" s="1494" t="s">
        <v>1117</v>
      </c>
      <c r="C19" s="1468" t="s">
        <v>504</v>
      </c>
      <c r="D19" s="1469"/>
      <c r="E19" s="1475">
        <f>'BS old'!D16</f>
        <v>0</v>
      </c>
      <c r="F19" s="1475"/>
      <c r="G19" s="1475"/>
      <c r="H19" s="1461">
        <f>'BS old'!F16</f>
        <v>0</v>
      </c>
      <c r="I19" s="1462"/>
      <c r="J19" s="1462"/>
      <c r="K19" s="1463"/>
      <c r="L19" s="474"/>
    </row>
    <row r="20" spans="1:12" s="473" customFormat="1" ht="27.95" customHeight="1" x14ac:dyDescent="0.25">
      <c r="A20" s="1492"/>
      <c r="B20" s="1494"/>
      <c r="C20" s="1470"/>
      <c r="D20" s="1471"/>
      <c r="E20" s="1475">
        <f>'BS old'!E16</f>
        <v>0</v>
      </c>
      <c r="F20" s="1475"/>
      <c r="G20" s="1475"/>
      <c r="H20" s="856"/>
      <c r="I20" s="857"/>
      <c r="J20" s="1472">
        <f>'BS old'!G16</f>
        <v>0</v>
      </c>
      <c r="K20" s="1473"/>
      <c r="L20" s="1476"/>
    </row>
    <row r="21" spans="1:12" s="473" customFormat="1" ht="27.95" customHeight="1" x14ac:dyDescent="0.25">
      <c r="A21" s="1492" t="s">
        <v>505</v>
      </c>
      <c r="B21" s="1494" t="s">
        <v>1116</v>
      </c>
      <c r="C21" s="1468" t="s">
        <v>507</v>
      </c>
      <c r="D21" s="1469"/>
      <c r="E21" s="1475">
        <f>'BS old'!D17</f>
        <v>0</v>
      </c>
      <c r="F21" s="1475"/>
      <c r="G21" s="1475"/>
      <c r="H21" s="1461">
        <f>'BS old'!F17</f>
        <v>0</v>
      </c>
      <c r="I21" s="1462"/>
      <c r="J21" s="1462"/>
      <c r="K21" s="1463"/>
      <c r="L21" s="474"/>
    </row>
    <row r="22" spans="1:12" s="473" customFormat="1" ht="27.95" customHeight="1" x14ac:dyDescent="0.25">
      <c r="A22" s="1492"/>
      <c r="B22" s="1494"/>
      <c r="C22" s="1470"/>
      <c r="D22" s="1471"/>
      <c r="E22" s="1475">
        <f>'BS old'!E17</f>
        <v>0</v>
      </c>
      <c r="F22" s="1475"/>
      <c r="G22" s="1475"/>
      <c r="H22" s="856"/>
      <c r="I22" s="857"/>
      <c r="J22" s="1472">
        <f>'BS old'!G17</f>
        <v>0</v>
      </c>
      <c r="K22" s="1473"/>
      <c r="L22" s="1476"/>
    </row>
    <row r="23" spans="1:12" s="473" customFormat="1" ht="27.95" customHeight="1" x14ac:dyDescent="0.25">
      <c r="A23" s="1492" t="s">
        <v>508</v>
      </c>
      <c r="B23" s="1494" t="s">
        <v>1115</v>
      </c>
      <c r="C23" s="1468" t="s">
        <v>510</v>
      </c>
      <c r="D23" s="1469"/>
      <c r="E23" s="1475">
        <f>'BS old'!D18</f>
        <v>0</v>
      </c>
      <c r="F23" s="1475"/>
      <c r="G23" s="1475"/>
      <c r="H23" s="1461">
        <f>'BS old'!F18</f>
        <v>0</v>
      </c>
      <c r="I23" s="1462"/>
      <c r="J23" s="1462"/>
      <c r="K23" s="1463"/>
      <c r="L23" s="474"/>
    </row>
    <row r="24" spans="1:12" s="473" customFormat="1" ht="27.95" customHeight="1" x14ac:dyDescent="0.25">
      <c r="A24" s="1492"/>
      <c r="B24" s="1494"/>
      <c r="C24" s="1470"/>
      <c r="D24" s="1471"/>
      <c r="E24" s="1475">
        <f>'BS old'!E18</f>
        <v>0</v>
      </c>
      <c r="F24" s="1475"/>
      <c r="G24" s="1475"/>
      <c r="H24" s="856"/>
      <c r="I24" s="857"/>
      <c r="J24" s="1472">
        <f>'BS old'!G18</f>
        <v>0</v>
      </c>
      <c r="K24" s="1473"/>
      <c r="L24" s="1476"/>
    </row>
    <row r="25" spans="1:12" s="473" customFormat="1" ht="27.95" customHeight="1" x14ac:dyDescent="0.25">
      <c r="A25" s="1492" t="s">
        <v>511</v>
      </c>
      <c r="B25" s="1494" t="s">
        <v>1114</v>
      </c>
      <c r="C25" s="1468" t="s">
        <v>513</v>
      </c>
      <c r="D25" s="1469"/>
      <c r="E25" s="1475">
        <f>'BS old'!D19</f>
        <v>0</v>
      </c>
      <c r="F25" s="1475"/>
      <c r="G25" s="1475"/>
      <c r="H25" s="1461">
        <f>'BS old'!F19</f>
        <v>0</v>
      </c>
      <c r="I25" s="1462"/>
      <c r="J25" s="1462"/>
      <c r="K25" s="1463"/>
      <c r="L25" s="474"/>
    </row>
    <row r="26" spans="1:12" s="473" customFormat="1" ht="27.95" customHeight="1" x14ac:dyDescent="0.25">
      <c r="A26" s="1492"/>
      <c r="B26" s="1494"/>
      <c r="C26" s="1470"/>
      <c r="D26" s="1471"/>
      <c r="E26" s="1475">
        <f>'BS old'!E19</f>
        <v>0</v>
      </c>
      <c r="F26" s="1475"/>
      <c r="G26" s="1475"/>
      <c r="H26" s="856"/>
      <c r="I26" s="857"/>
      <c r="J26" s="1472">
        <f>'BS old'!G19</f>
        <v>0</v>
      </c>
      <c r="K26" s="1473"/>
      <c r="L26" s="1476"/>
    </row>
    <row r="27" spans="1:12" s="475" customFormat="1" ht="27.95" customHeight="1" x14ac:dyDescent="0.25">
      <c r="A27" s="1517" t="s">
        <v>514</v>
      </c>
      <c r="B27" s="1506" t="s">
        <v>1113</v>
      </c>
      <c r="C27" s="1464" t="s">
        <v>516</v>
      </c>
      <c r="D27" s="1465"/>
      <c r="E27" s="1475">
        <f>'BS old'!D20</f>
        <v>0</v>
      </c>
      <c r="F27" s="1475"/>
      <c r="G27" s="1475"/>
      <c r="H27" s="1461">
        <f>'BS old'!F20</f>
        <v>0</v>
      </c>
      <c r="I27" s="1462"/>
      <c r="J27" s="1462"/>
      <c r="K27" s="1463"/>
      <c r="L27" s="474"/>
    </row>
    <row r="28" spans="1:12" s="475" customFormat="1" ht="27.95" customHeight="1" x14ac:dyDescent="0.25">
      <c r="A28" s="1504"/>
      <c r="B28" s="1506"/>
      <c r="C28" s="1466"/>
      <c r="D28" s="1467"/>
      <c r="E28" s="1475">
        <f>'BS old'!E20</f>
        <v>0</v>
      </c>
      <c r="F28" s="1475"/>
      <c r="G28" s="1475"/>
      <c r="H28" s="1461"/>
      <c r="I28" s="1463"/>
      <c r="J28" s="1472">
        <f>'BS old'!G20</f>
        <v>0</v>
      </c>
      <c r="K28" s="1473"/>
      <c r="L28" s="1476"/>
    </row>
    <row r="29" spans="1:12" s="473" customFormat="1" ht="27.95" customHeight="1" x14ac:dyDescent="0.25">
      <c r="A29" s="1516" t="s">
        <v>517</v>
      </c>
      <c r="B29" s="1494" t="s">
        <v>1112</v>
      </c>
      <c r="C29" s="1468" t="s">
        <v>519</v>
      </c>
      <c r="D29" s="1469"/>
      <c r="E29" s="1475">
        <f>'BS old'!D21</f>
        <v>0</v>
      </c>
      <c r="F29" s="1475"/>
      <c r="G29" s="1475"/>
      <c r="H29" s="1461">
        <f>'BS old'!F21</f>
        <v>0</v>
      </c>
      <c r="I29" s="1462"/>
      <c r="J29" s="1462"/>
      <c r="K29" s="1463"/>
      <c r="L29" s="474"/>
    </row>
    <row r="30" spans="1:12" s="473" customFormat="1" ht="27.95" customHeight="1" x14ac:dyDescent="0.25">
      <c r="A30" s="1503"/>
      <c r="B30" s="1494"/>
      <c r="C30" s="1470"/>
      <c r="D30" s="1471"/>
      <c r="E30" s="1475">
        <f>'BS old'!E21</f>
        <v>0</v>
      </c>
      <c r="F30" s="1475"/>
      <c r="G30" s="1475"/>
      <c r="H30" s="856"/>
      <c r="I30" s="857"/>
      <c r="J30" s="1472">
        <f>'BS old'!G21</f>
        <v>0</v>
      </c>
      <c r="K30" s="1473"/>
      <c r="L30" s="1476"/>
    </row>
    <row r="31" spans="1:12" s="473" customFormat="1" ht="27.95" customHeight="1" x14ac:dyDescent="0.25">
      <c r="A31" s="1492" t="s">
        <v>496</v>
      </c>
      <c r="B31" s="1494" t="s">
        <v>1111</v>
      </c>
      <c r="C31" s="1468" t="s">
        <v>521</v>
      </c>
      <c r="D31" s="1469"/>
      <c r="E31" s="1475">
        <f>'BS old'!D22</f>
        <v>0</v>
      </c>
      <c r="F31" s="1475"/>
      <c r="G31" s="1475"/>
      <c r="H31" s="1461">
        <f>'BS old'!F22</f>
        <v>0</v>
      </c>
      <c r="I31" s="1462"/>
      <c r="J31" s="1462"/>
      <c r="K31" s="1463"/>
      <c r="L31" s="474"/>
    </row>
    <row r="32" spans="1:12" s="473" customFormat="1" ht="27.95" customHeight="1" x14ac:dyDescent="0.25">
      <c r="A32" s="1492"/>
      <c r="B32" s="1494"/>
      <c r="C32" s="1470"/>
      <c r="D32" s="1471"/>
      <c r="E32" s="1475">
        <f>'BS old'!E22</f>
        <v>0</v>
      </c>
      <c r="F32" s="1475"/>
      <c r="G32" s="1475"/>
      <c r="H32" s="1461"/>
      <c r="I32" s="1463"/>
      <c r="J32" s="1472">
        <f>'BS old'!G22</f>
        <v>0</v>
      </c>
      <c r="K32" s="1473"/>
      <c r="L32" s="1476"/>
    </row>
    <row r="33" spans="1:12" s="473" customFormat="1" ht="11.25" customHeight="1" x14ac:dyDescent="0.25">
      <c r="A33" s="1489" t="s">
        <v>1027</v>
      </c>
      <c r="B33" s="1497" t="s">
        <v>1071</v>
      </c>
      <c r="C33" s="827"/>
      <c r="D33" s="1499" t="s">
        <v>1025</v>
      </c>
      <c r="E33" s="1479" t="s">
        <v>2</v>
      </c>
      <c r="F33" s="1501"/>
      <c r="G33" s="1501"/>
      <c r="H33" s="1501"/>
      <c r="I33" s="1501"/>
      <c r="J33" s="1482"/>
      <c r="K33" s="1483" t="s">
        <v>1070</v>
      </c>
      <c r="L33" s="1484"/>
    </row>
    <row r="34" spans="1:12" s="473" customFormat="1" ht="11.25" customHeight="1" x14ac:dyDescent="0.15">
      <c r="A34" s="1490"/>
      <c r="B34" s="1498"/>
      <c r="C34" s="828"/>
      <c r="D34" s="1500"/>
      <c r="E34" s="1502">
        <v>1</v>
      </c>
      <c r="F34" s="1498" t="s">
        <v>1069</v>
      </c>
      <c r="G34" s="1498"/>
      <c r="H34" s="822"/>
      <c r="I34" s="1485" t="s">
        <v>1068</v>
      </c>
      <c r="J34" s="1486"/>
      <c r="K34" s="1479"/>
      <c r="L34" s="1480"/>
    </row>
    <row r="35" spans="1:12" s="473" customFormat="1" ht="12" customHeight="1" x14ac:dyDescent="0.15">
      <c r="A35" s="1490"/>
      <c r="B35" s="1498"/>
      <c r="C35" s="828"/>
      <c r="D35" s="1500"/>
      <c r="E35" s="1502"/>
      <c r="F35" s="1498" t="s">
        <v>1067</v>
      </c>
      <c r="G35" s="1498"/>
      <c r="H35" s="824"/>
      <c r="I35" s="1543"/>
      <c r="J35" s="1545"/>
      <c r="K35" s="1487" t="s">
        <v>1066</v>
      </c>
      <c r="L35" s="1488"/>
    </row>
    <row r="36" spans="1:12" ht="27.95" customHeight="1" x14ac:dyDescent="0.25">
      <c r="A36" s="1491" t="s">
        <v>499</v>
      </c>
      <c r="B36" s="1493" t="s">
        <v>1110</v>
      </c>
      <c r="C36" s="825"/>
      <c r="D36" s="1495" t="s">
        <v>523</v>
      </c>
      <c r="E36" s="1475">
        <f>'BS old'!D23</f>
        <v>0</v>
      </c>
      <c r="F36" s="1475"/>
      <c r="G36" s="1475"/>
      <c r="H36" s="821"/>
      <c r="I36" s="1472">
        <f>'BS old'!F23</f>
        <v>0</v>
      </c>
      <c r="J36" s="1473"/>
      <c r="K36" s="1474"/>
      <c r="L36" s="474"/>
    </row>
    <row r="37" spans="1:12" ht="27.95" customHeight="1" x14ac:dyDescent="0.25">
      <c r="A37" s="1492"/>
      <c r="B37" s="1494"/>
      <c r="C37" s="826"/>
      <c r="D37" s="1496"/>
      <c r="E37" s="1475">
        <f>'BS old'!E23</f>
        <v>0</v>
      </c>
      <c r="F37" s="1475"/>
      <c r="G37" s="1475"/>
      <c r="H37" s="829"/>
      <c r="I37" s="559"/>
      <c r="J37" s="1472">
        <f>'BS old'!G23</f>
        <v>0</v>
      </c>
      <c r="K37" s="1473"/>
      <c r="L37" s="1476"/>
    </row>
    <row r="38" spans="1:12" ht="27.95" customHeight="1" x14ac:dyDescent="0.25">
      <c r="A38" s="1492" t="s">
        <v>502</v>
      </c>
      <c r="B38" s="1494" t="s">
        <v>1109</v>
      </c>
      <c r="C38" s="826"/>
      <c r="D38" s="1496" t="s">
        <v>525</v>
      </c>
      <c r="E38" s="1475">
        <f>'BS old'!D24</f>
        <v>0</v>
      </c>
      <c r="F38" s="1475"/>
      <c r="G38" s="1475"/>
      <c r="H38" s="821"/>
      <c r="I38" s="1472">
        <f>'BS old'!F24</f>
        <v>0</v>
      </c>
      <c r="J38" s="1473"/>
      <c r="K38" s="1474"/>
      <c r="L38" s="474"/>
    </row>
    <row r="39" spans="1:12" ht="27.95" customHeight="1" x14ac:dyDescent="0.25">
      <c r="A39" s="1492"/>
      <c r="B39" s="1494"/>
      <c r="C39" s="826"/>
      <c r="D39" s="1496"/>
      <c r="E39" s="1475">
        <f>'BS old'!E24</f>
        <v>0</v>
      </c>
      <c r="F39" s="1475"/>
      <c r="G39" s="1475"/>
      <c r="H39" s="829"/>
      <c r="I39" s="559"/>
      <c r="J39" s="1472">
        <f>'BS old'!G24</f>
        <v>0</v>
      </c>
      <c r="K39" s="1473"/>
      <c r="L39" s="1476"/>
    </row>
    <row r="40" spans="1:12" ht="27.95" customHeight="1" x14ac:dyDescent="0.25">
      <c r="A40" s="1492" t="s">
        <v>505</v>
      </c>
      <c r="B40" s="1494" t="s">
        <v>1108</v>
      </c>
      <c r="C40" s="825"/>
      <c r="D40" s="1495" t="s">
        <v>527</v>
      </c>
      <c r="E40" s="1475">
        <f>'BS old'!D25</f>
        <v>0</v>
      </c>
      <c r="F40" s="1475"/>
      <c r="G40" s="1475"/>
      <c r="H40" s="821"/>
      <c r="I40" s="1472">
        <f>'BS old'!F25</f>
        <v>0</v>
      </c>
      <c r="J40" s="1473"/>
      <c r="K40" s="1474"/>
      <c r="L40" s="474"/>
    </row>
    <row r="41" spans="1:12" ht="27.95" customHeight="1" x14ac:dyDescent="0.25">
      <c r="A41" s="1492"/>
      <c r="B41" s="1494"/>
      <c r="C41" s="826"/>
      <c r="D41" s="1496"/>
      <c r="E41" s="1475">
        <f>'BS old'!E25</f>
        <v>0</v>
      </c>
      <c r="F41" s="1475"/>
      <c r="G41" s="1475"/>
      <c r="H41" s="829"/>
      <c r="I41" s="559"/>
      <c r="J41" s="1472">
        <f>'BS old'!G25</f>
        <v>0</v>
      </c>
      <c r="K41" s="1473"/>
      <c r="L41" s="1476"/>
    </row>
    <row r="42" spans="1:12" ht="27.95" customHeight="1" x14ac:dyDescent="0.25">
      <c r="A42" s="1492" t="s">
        <v>508</v>
      </c>
      <c r="B42" s="1494" t="s">
        <v>1107</v>
      </c>
      <c r="C42" s="826"/>
      <c r="D42" s="1496" t="s">
        <v>529</v>
      </c>
      <c r="E42" s="1475">
        <f>'BS old'!D26</f>
        <v>0</v>
      </c>
      <c r="F42" s="1475"/>
      <c r="G42" s="1475"/>
      <c r="H42" s="821"/>
      <c r="I42" s="1472">
        <f>'BS old'!F26</f>
        <v>0</v>
      </c>
      <c r="J42" s="1473"/>
      <c r="K42" s="1474"/>
      <c r="L42" s="474"/>
    </row>
    <row r="43" spans="1:12" ht="27.95" customHeight="1" x14ac:dyDescent="0.25">
      <c r="A43" s="1492"/>
      <c r="B43" s="1494"/>
      <c r="C43" s="826"/>
      <c r="D43" s="1496"/>
      <c r="E43" s="1475">
        <f>'BS old'!E26</f>
        <v>0</v>
      </c>
      <c r="F43" s="1475"/>
      <c r="G43" s="1475"/>
      <c r="H43" s="829"/>
      <c r="I43" s="559"/>
      <c r="J43" s="1472">
        <f>'BS old'!G26</f>
        <v>0</v>
      </c>
      <c r="K43" s="1473"/>
      <c r="L43" s="1476"/>
    </row>
    <row r="44" spans="1:12" ht="27.95" customHeight="1" x14ac:dyDescent="0.25">
      <c r="A44" s="1492" t="s">
        <v>511</v>
      </c>
      <c r="B44" s="1494" t="s">
        <v>1106</v>
      </c>
      <c r="C44" s="825"/>
      <c r="D44" s="1495" t="s">
        <v>531</v>
      </c>
      <c r="E44" s="1475">
        <f>'BS old'!D27</f>
        <v>0</v>
      </c>
      <c r="F44" s="1475"/>
      <c r="G44" s="1475"/>
      <c r="H44" s="821"/>
      <c r="I44" s="1472">
        <f>'BS old'!F27</f>
        <v>0</v>
      </c>
      <c r="J44" s="1473"/>
      <c r="K44" s="1474"/>
      <c r="L44" s="474"/>
    </row>
    <row r="45" spans="1:12" ht="27.95" customHeight="1" x14ac:dyDescent="0.25">
      <c r="A45" s="1492"/>
      <c r="B45" s="1494"/>
      <c r="C45" s="826"/>
      <c r="D45" s="1496"/>
      <c r="E45" s="1475">
        <f>'BS old'!E27</f>
        <v>0</v>
      </c>
      <c r="F45" s="1475"/>
      <c r="G45" s="1475"/>
      <c r="H45" s="829"/>
      <c r="I45" s="559"/>
      <c r="J45" s="1472">
        <f>'BS old'!G27</f>
        <v>0</v>
      </c>
      <c r="K45" s="1473"/>
      <c r="L45" s="1476"/>
    </row>
    <row r="46" spans="1:12" ht="27.95" customHeight="1" x14ac:dyDescent="0.25">
      <c r="A46" s="1492" t="s">
        <v>532</v>
      </c>
      <c r="B46" s="1494" t="s">
        <v>1105</v>
      </c>
      <c r="C46" s="826"/>
      <c r="D46" s="1496" t="s">
        <v>534</v>
      </c>
      <c r="E46" s="1475">
        <f>'BS old'!D28</f>
        <v>0</v>
      </c>
      <c r="F46" s="1475"/>
      <c r="G46" s="1475"/>
      <c r="H46" s="821"/>
      <c r="I46" s="1472">
        <f>'BS old'!F28</f>
        <v>0</v>
      </c>
      <c r="J46" s="1473"/>
      <c r="K46" s="1474"/>
      <c r="L46" s="474"/>
    </row>
    <row r="47" spans="1:12" ht="27.95" customHeight="1" x14ac:dyDescent="0.25">
      <c r="A47" s="1492"/>
      <c r="B47" s="1494"/>
      <c r="C47" s="826"/>
      <c r="D47" s="1496"/>
      <c r="E47" s="1475">
        <f>'BS old'!E28</f>
        <v>0</v>
      </c>
      <c r="F47" s="1475"/>
      <c r="G47" s="1475"/>
      <c r="H47" s="829"/>
      <c r="I47" s="559"/>
      <c r="J47" s="1472">
        <f>'BS old'!G28</f>
        <v>0</v>
      </c>
      <c r="K47" s="1473"/>
      <c r="L47" s="1476"/>
    </row>
    <row r="48" spans="1:12" ht="27.95" customHeight="1" x14ac:dyDescent="0.25">
      <c r="A48" s="1492" t="s">
        <v>535</v>
      </c>
      <c r="B48" s="1494" t="s">
        <v>1104</v>
      </c>
      <c r="C48" s="825"/>
      <c r="D48" s="1495" t="s">
        <v>537</v>
      </c>
      <c r="E48" s="1475">
        <f>'BS old'!D29</f>
        <v>0</v>
      </c>
      <c r="F48" s="1475"/>
      <c r="G48" s="1475"/>
      <c r="H48" s="821"/>
      <c r="I48" s="1472">
        <f>'BS old'!F29</f>
        <v>0</v>
      </c>
      <c r="J48" s="1473"/>
      <c r="K48" s="1474"/>
      <c r="L48" s="474"/>
    </row>
    <row r="49" spans="1:12" ht="27.95" customHeight="1" x14ac:dyDescent="0.25">
      <c r="A49" s="1492"/>
      <c r="B49" s="1494"/>
      <c r="C49" s="826"/>
      <c r="D49" s="1496"/>
      <c r="E49" s="1475">
        <f>'BS old'!E29</f>
        <v>0</v>
      </c>
      <c r="F49" s="1475"/>
      <c r="G49" s="1475"/>
      <c r="H49" s="829"/>
      <c r="I49" s="559"/>
      <c r="J49" s="1472">
        <f>'BS old'!G29</f>
        <v>0</v>
      </c>
      <c r="K49" s="1473"/>
      <c r="L49" s="1476"/>
    </row>
    <row r="50" spans="1:12" ht="27.95" customHeight="1" x14ac:dyDescent="0.25">
      <c r="A50" s="1517" t="s">
        <v>538</v>
      </c>
      <c r="B50" s="1511" t="s">
        <v>1103</v>
      </c>
      <c r="C50" s="832"/>
      <c r="D50" s="1496" t="s">
        <v>540</v>
      </c>
      <c r="E50" s="1475">
        <f>'BS old'!D30</f>
        <v>0</v>
      </c>
      <c r="F50" s="1475"/>
      <c r="G50" s="1475"/>
      <c r="H50" s="821"/>
      <c r="I50" s="1472">
        <f>'BS old'!F30</f>
        <v>0</v>
      </c>
      <c r="J50" s="1473"/>
      <c r="K50" s="1474"/>
      <c r="L50" s="474"/>
    </row>
    <row r="51" spans="1:12" ht="27.95" customHeight="1" x14ac:dyDescent="0.25">
      <c r="A51" s="1517"/>
      <c r="B51" s="1511"/>
      <c r="C51" s="832"/>
      <c r="D51" s="1496"/>
      <c r="E51" s="1475">
        <f>'BS old'!E30</f>
        <v>0</v>
      </c>
      <c r="F51" s="1475"/>
      <c r="G51" s="1475"/>
      <c r="H51" s="829"/>
      <c r="I51" s="559"/>
      <c r="J51" s="1472">
        <f>'BS old'!G30</f>
        <v>0</v>
      </c>
      <c r="K51" s="1473"/>
      <c r="L51" s="1476"/>
    </row>
    <row r="52" spans="1:12" s="404" customFormat="1" ht="27.95" customHeight="1" x14ac:dyDescent="0.25">
      <c r="A52" s="1521" t="s">
        <v>541</v>
      </c>
      <c r="B52" s="1494" t="s">
        <v>1102</v>
      </c>
      <c r="C52" s="825"/>
      <c r="D52" s="1495" t="s">
        <v>543</v>
      </c>
      <c r="E52" s="1475">
        <f>'BS old'!D31</f>
        <v>0</v>
      </c>
      <c r="F52" s="1475"/>
      <c r="G52" s="1475"/>
      <c r="H52" s="821"/>
      <c r="I52" s="1472">
        <f>'BS old'!F31</f>
        <v>0</v>
      </c>
      <c r="J52" s="1473"/>
      <c r="K52" s="1474"/>
      <c r="L52" s="474"/>
    </row>
    <row r="53" spans="1:12" s="404" customFormat="1" ht="27.95" customHeight="1" x14ac:dyDescent="0.25">
      <c r="A53" s="1521"/>
      <c r="B53" s="1494"/>
      <c r="C53" s="826"/>
      <c r="D53" s="1496"/>
      <c r="E53" s="1475">
        <f>'BS old'!E31</f>
        <v>0</v>
      </c>
      <c r="F53" s="1475"/>
      <c r="G53" s="1475"/>
      <c r="H53" s="829"/>
      <c r="I53" s="559"/>
      <c r="J53" s="1472">
        <f>'BS old'!G31</f>
        <v>0</v>
      </c>
      <c r="K53" s="1473"/>
      <c r="L53" s="1476"/>
    </row>
    <row r="54" spans="1:12" ht="27.95" customHeight="1" x14ac:dyDescent="0.25">
      <c r="A54" s="1492" t="s">
        <v>496</v>
      </c>
      <c r="B54" s="1494" t="s">
        <v>1101</v>
      </c>
      <c r="C54" s="826"/>
      <c r="D54" s="1496" t="s">
        <v>545</v>
      </c>
      <c r="E54" s="1475">
        <f>'BS old'!D32</f>
        <v>0</v>
      </c>
      <c r="F54" s="1475"/>
      <c r="G54" s="1475"/>
      <c r="H54" s="821"/>
      <c r="I54" s="1472">
        <f>'BS old'!F32</f>
        <v>0</v>
      </c>
      <c r="J54" s="1473"/>
      <c r="K54" s="1474"/>
      <c r="L54" s="474"/>
    </row>
    <row r="55" spans="1:12" ht="27.95" customHeight="1" x14ac:dyDescent="0.25">
      <c r="A55" s="1492"/>
      <c r="B55" s="1494"/>
      <c r="C55" s="826"/>
      <c r="D55" s="1496"/>
      <c r="E55" s="1475">
        <f>'BS old'!E32</f>
        <v>0</v>
      </c>
      <c r="F55" s="1475"/>
      <c r="G55" s="1475"/>
      <c r="H55" s="829"/>
      <c r="I55" s="559"/>
      <c r="J55" s="1472">
        <f>'BS old'!G32</f>
        <v>0</v>
      </c>
      <c r="K55" s="1473"/>
      <c r="L55" s="1476"/>
    </row>
    <row r="56" spans="1:12" ht="27.95" customHeight="1" x14ac:dyDescent="0.25">
      <c r="A56" s="1492" t="s">
        <v>499</v>
      </c>
      <c r="B56" s="1494" t="s">
        <v>1100</v>
      </c>
      <c r="C56" s="825"/>
      <c r="D56" s="1495" t="s">
        <v>547</v>
      </c>
      <c r="E56" s="1475">
        <f>'BS old'!D33</f>
        <v>0</v>
      </c>
      <c r="F56" s="1475"/>
      <c r="G56" s="1475"/>
      <c r="H56" s="821"/>
      <c r="I56" s="1472">
        <f>'BS old'!F33</f>
        <v>0</v>
      </c>
      <c r="J56" s="1473"/>
      <c r="K56" s="1474"/>
      <c r="L56" s="474"/>
    </row>
    <row r="57" spans="1:12" ht="27.95" customHeight="1" x14ac:dyDescent="0.25">
      <c r="A57" s="1492"/>
      <c r="B57" s="1494"/>
      <c r="C57" s="826"/>
      <c r="D57" s="1496"/>
      <c r="E57" s="1475">
        <f>'BS old'!E33</f>
        <v>0</v>
      </c>
      <c r="F57" s="1475"/>
      <c r="G57" s="1475"/>
      <c r="H57" s="829"/>
      <c r="I57" s="559"/>
      <c r="J57" s="1472">
        <f>'BS old'!G33</f>
        <v>0</v>
      </c>
      <c r="K57" s="1473"/>
      <c r="L57" s="1476"/>
    </row>
    <row r="58" spans="1:12" ht="27.95" customHeight="1" x14ac:dyDescent="0.25">
      <c r="A58" s="1492" t="s">
        <v>502</v>
      </c>
      <c r="B58" s="1494" t="s">
        <v>1099</v>
      </c>
      <c r="C58" s="826"/>
      <c r="D58" s="1496" t="s">
        <v>549</v>
      </c>
      <c r="E58" s="1475">
        <f>'BS old'!D34</f>
        <v>0</v>
      </c>
      <c r="F58" s="1475"/>
      <c r="G58" s="1475"/>
      <c r="H58" s="821"/>
      <c r="I58" s="1472">
        <f>'BS old'!F34</f>
        <v>0</v>
      </c>
      <c r="J58" s="1473"/>
      <c r="K58" s="1474"/>
      <c r="L58" s="474"/>
    </row>
    <row r="59" spans="1:12" ht="27.95" customHeight="1" x14ac:dyDescent="0.25">
      <c r="A59" s="1492"/>
      <c r="B59" s="1494"/>
      <c r="C59" s="826"/>
      <c r="D59" s="1496"/>
      <c r="E59" s="1475">
        <f>'BS old'!E34</f>
        <v>0</v>
      </c>
      <c r="F59" s="1475"/>
      <c r="G59" s="1475"/>
      <c r="H59" s="829"/>
      <c r="I59" s="559"/>
      <c r="J59" s="1472">
        <f>'BS old'!G34</f>
        <v>0</v>
      </c>
      <c r="K59" s="1473"/>
      <c r="L59" s="1476"/>
    </row>
    <row r="60" spans="1:12" ht="27.95" customHeight="1" x14ac:dyDescent="0.25">
      <c r="A60" s="1492" t="s">
        <v>505</v>
      </c>
      <c r="B60" s="1494" t="s">
        <v>1098</v>
      </c>
      <c r="C60" s="825"/>
      <c r="D60" s="1495" t="s">
        <v>551</v>
      </c>
      <c r="E60" s="1475">
        <f>'BS old'!D35</f>
        <v>0</v>
      </c>
      <c r="F60" s="1475"/>
      <c r="G60" s="1475"/>
      <c r="H60" s="821"/>
      <c r="I60" s="1472">
        <f>'BS old'!F35</f>
        <v>0</v>
      </c>
      <c r="J60" s="1473"/>
      <c r="K60" s="1474"/>
      <c r="L60" s="474"/>
    </row>
    <row r="61" spans="1:12" ht="27.95" customHeight="1" x14ac:dyDescent="0.25">
      <c r="A61" s="1492"/>
      <c r="B61" s="1494"/>
      <c r="C61" s="826"/>
      <c r="D61" s="1496"/>
      <c r="E61" s="1475">
        <f>'BS old'!E35</f>
        <v>0</v>
      </c>
      <c r="F61" s="1475"/>
      <c r="G61" s="1475"/>
      <c r="H61" s="829"/>
      <c r="I61" s="559"/>
      <c r="J61" s="1472">
        <f>'BS old'!G35</f>
        <v>0</v>
      </c>
      <c r="K61" s="1473"/>
      <c r="L61" s="1476"/>
    </row>
    <row r="62" spans="1:12" ht="27.95" customHeight="1" x14ac:dyDescent="0.25">
      <c r="A62" s="1492" t="s">
        <v>508</v>
      </c>
      <c r="B62" s="1494" t="s">
        <v>1097</v>
      </c>
      <c r="C62" s="826"/>
      <c r="D62" s="1496" t="s">
        <v>553</v>
      </c>
      <c r="E62" s="1475">
        <f>'BS old'!D36</f>
        <v>0</v>
      </c>
      <c r="F62" s="1475"/>
      <c r="G62" s="1475"/>
      <c r="H62" s="821"/>
      <c r="I62" s="1472">
        <f>'BS old'!F36</f>
        <v>0</v>
      </c>
      <c r="J62" s="1473"/>
      <c r="K62" s="1474"/>
      <c r="L62" s="474"/>
    </row>
    <row r="63" spans="1:12" ht="27.95" customHeight="1" x14ac:dyDescent="0.25">
      <c r="A63" s="1492"/>
      <c r="B63" s="1494"/>
      <c r="C63" s="826"/>
      <c r="D63" s="1496"/>
      <c r="E63" s="1475">
        <f>'BS old'!E36</f>
        <v>0</v>
      </c>
      <c r="F63" s="1475"/>
      <c r="G63" s="1475"/>
      <c r="H63" s="829"/>
      <c r="I63" s="559"/>
      <c r="J63" s="1472">
        <f>'BS old'!G36</f>
        <v>0</v>
      </c>
      <c r="K63" s="1473"/>
      <c r="L63" s="1476"/>
    </row>
    <row r="64" spans="1:12" ht="11.25" customHeight="1" x14ac:dyDescent="0.25">
      <c r="A64" s="1489" t="s">
        <v>1027</v>
      </c>
      <c r="B64" s="1497" t="s">
        <v>1071</v>
      </c>
      <c r="C64" s="827"/>
      <c r="D64" s="1499" t="s">
        <v>1025</v>
      </c>
      <c r="E64" s="1479" t="s">
        <v>2</v>
      </c>
      <c r="F64" s="1501"/>
      <c r="G64" s="1501"/>
      <c r="H64" s="1501"/>
      <c r="I64" s="1501"/>
      <c r="J64" s="1482"/>
      <c r="K64" s="1483" t="s">
        <v>1070</v>
      </c>
      <c r="L64" s="1484"/>
    </row>
    <row r="65" spans="1:12" ht="11.25" customHeight="1" x14ac:dyDescent="0.15">
      <c r="A65" s="1490"/>
      <c r="B65" s="1498"/>
      <c r="C65" s="828"/>
      <c r="D65" s="1500"/>
      <c r="E65" s="1502">
        <v>1</v>
      </c>
      <c r="F65" s="1498" t="s">
        <v>1069</v>
      </c>
      <c r="G65" s="1498"/>
      <c r="H65" s="822"/>
      <c r="I65" s="1485" t="s">
        <v>1068</v>
      </c>
      <c r="J65" s="1486"/>
      <c r="K65" s="1479"/>
      <c r="L65" s="1480"/>
    </row>
    <row r="66" spans="1:12" ht="11.25" customHeight="1" x14ac:dyDescent="0.15">
      <c r="A66" s="1490"/>
      <c r="B66" s="1498"/>
      <c r="C66" s="828"/>
      <c r="D66" s="1500"/>
      <c r="E66" s="1502"/>
      <c r="F66" s="1498" t="s">
        <v>1067</v>
      </c>
      <c r="G66" s="1498"/>
      <c r="H66" s="823"/>
      <c r="I66" s="1514"/>
      <c r="J66" s="1515"/>
      <c r="K66" s="1512" t="s">
        <v>1066</v>
      </c>
      <c r="L66" s="1488"/>
    </row>
    <row r="67" spans="1:12" ht="27.95" customHeight="1" x14ac:dyDescent="0.25">
      <c r="A67" s="1492" t="s">
        <v>511</v>
      </c>
      <c r="B67" s="1494" t="s">
        <v>1096</v>
      </c>
      <c r="C67" s="826"/>
      <c r="D67" s="1496" t="s">
        <v>852</v>
      </c>
      <c r="E67" s="1475">
        <f>'BS old'!D37</f>
        <v>0</v>
      </c>
      <c r="F67" s="1475"/>
      <c r="G67" s="1475"/>
      <c r="H67" s="821"/>
      <c r="I67" s="1472">
        <f>'BS old'!F37</f>
        <v>0</v>
      </c>
      <c r="J67" s="1473"/>
      <c r="K67" s="1474"/>
      <c r="L67" s="474"/>
    </row>
    <row r="68" spans="1:12" ht="27.95" customHeight="1" x14ac:dyDescent="0.25">
      <c r="A68" s="1492"/>
      <c r="B68" s="1494"/>
      <c r="C68" s="826"/>
      <c r="D68" s="1496"/>
      <c r="E68" s="1475">
        <f>'BS old'!E37</f>
        <v>0</v>
      </c>
      <c r="F68" s="1475"/>
      <c r="G68" s="1475"/>
      <c r="H68" s="829"/>
      <c r="I68" s="559"/>
      <c r="J68" s="1472">
        <f>'BS old'!G37</f>
        <v>0</v>
      </c>
      <c r="K68" s="1473"/>
      <c r="L68" s="1476"/>
    </row>
    <row r="69" spans="1:12" ht="27.95" customHeight="1" x14ac:dyDescent="0.25">
      <c r="A69" s="1492" t="s">
        <v>532</v>
      </c>
      <c r="B69" s="1494" t="s">
        <v>1095</v>
      </c>
      <c r="C69" s="826"/>
      <c r="D69" s="1496" t="s">
        <v>855</v>
      </c>
      <c r="E69" s="1475">
        <f>'BS old'!D38</f>
        <v>0</v>
      </c>
      <c r="F69" s="1475"/>
      <c r="G69" s="1475"/>
      <c r="H69" s="821"/>
      <c r="I69" s="1472">
        <f>'BS old'!F38</f>
        <v>0</v>
      </c>
      <c r="J69" s="1473"/>
      <c r="K69" s="1474"/>
      <c r="L69" s="474"/>
    </row>
    <row r="70" spans="1:12" ht="27.95" customHeight="1" x14ac:dyDescent="0.25">
      <c r="A70" s="1492"/>
      <c r="B70" s="1494"/>
      <c r="C70" s="826"/>
      <c r="D70" s="1496"/>
      <c r="E70" s="1475">
        <f>'BS old'!E38</f>
        <v>0</v>
      </c>
      <c r="F70" s="1475"/>
      <c r="G70" s="1475"/>
      <c r="H70" s="829"/>
      <c r="I70" s="559"/>
      <c r="J70" s="1472">
        <f>'BS old'!G38</f>
        <v>0</v>
      </c>
      <c r="K70" s="1473"/>
      <c r="L70" s="1476"/>
    </row>
    <row r="71" spans="1:12" ht="27.95" customHeight="1" x14ac:dyDescent="0.25">
      <c r="A71" s="1504" t="s">
        <v>558</v>
      </c>
      <c r="B71" s="1511" t="s">
        <v>1094</v>
      </c>
      <c r="C71" s="832"/>
      <c r="D71" s="1496" t="s">
        <v>858</v>
      </c>
      <c r="E71" s="1475">
        <f>'BS old'!D39</f>
        <v>0</v>
      </c>
      <c r="F71" s="1475"/>
      <c r="G71" s="1475"/>
      <c r="H71" s="821"/>
      <c r="I71" s="1472">
        <f>'BS old'!F39</f>
        <v>0</v>
      </c>
      <c r="J71" s="1473"/>
      <c r="K71" s="1474"/>
      <c r="L71" s="474"/>
    </row>
    <row r="72" spans="1:12" ht="27.95" customHeight="1" x14ac:dyDescent="0.25">
      <c r="A72" s="1504"/>
      <c r="B72" s="1506"/>
      <c r="C72" s="830"/>
      <c r="D72" s="1496"/>
      <c r="E72" s="1475">
        <f>'BS old'!E39</f>
        <v>0</v>
      </c>
      <c r="F72" s="1475"/>
      <c r="G72" s="1475"/>
      <c r="H72" s="829"/>
      <c r="I72" s="559"/>
      <c r="J72" s="1472">
        <f>'BS old'!G39</f>
        <v>0</v>
      </c>
      <c r="K72" s="1473"/>
      <c r="L72" s="1476"/>
    </row>
    <row r="73" spans="1:12" s="404" customFormat="1" ht="27.95" customHeight="1" x14ac:dyDescent="0.25">
      <c r="A73" s="1517" t="s">
        <v>561</v>
      </c>
      <c r="B73" s="1511" t="s">
        <v>1093</v>
      </c>
      <c r="C73" s="832"/>
      <c r="D73" s="1496" t="s">
        <v>861</v>
      </c>
      <c r="E73" s="1475">
        <f>'BS old'!D40</f>
        <v>0</v>
      </c>
      <c r="F73" s="1475"/>
      <c r="G73" s="1475"/>
      <c r="H73" s="821"/>
      <c r="I73" s="1472">
        <f>'BS old'!F40</f>
        <v>0</v>
      </c>
      <c r="J73" s="1473"/>
      <c r="K73" s="1474"/>
      <c r="L73" s="474"/>
    </row>
    <row r="74" spans="1:12" s="404" customFormat="1" ht="27.95" customHeight="1" x14ac:dyDescent="0.25">
      <c r="A74" s="1504"/>
      <c r="B74" s="1506"/>
      <c r="C74" s="830"/>
      <c r="D74" s="1496"/>
      <c r="E74" s="1475">
        <f>'BS old'!E40</f>
        <v>0</v>
      </c>
      <c r="F74" s="1475"/>
      <c r="G74" s="1475"/>
      <c r="H74" s="829"/>
      <c r="I74" s="559"/>
      <c r="J74" s="1472">
        <f>'BS old'!G40</f>
        <v>0</v>
      </c>
      <c r="K74" s="1473"/>
      <c r="L74" s="1476"/>
    </row>
    <row r="75" spans="1:12" s="404" customFormat="1" ht="27.95" customHeight="1" x14ac:dyDescent="0.25">
      <c r="A75" s="1516" t="s">
        <v>564</v>
      </c>
      <c r="B75" s="1494" t="s">
        <v>1092</v>
      </c>
      <c r="C75" s="826"/>
      <c r="D75" s="1496" t="s">
        <v>864</v>
      </c>
      <c r="E75" s="1475">
        <f>'BS old'!D41</f>
        <v>0</v>
      </c>
      <c r="F75" s="1475"/>
      <c r="G75" s="1475"/>
      <c r="H75" s="821"/>
      <c r="I75" s="1472">
        <f>'BS old'!F41</f>
        <v>0</v>
      </c>
      <c r="J75" s="1473"/>
      <c r="K75" s="1474"/>
      <c r="L75" s="474"/>
    </row>
    <row r="76" spans="1:12" s="404" customFormat="1" ht="27.95" customHeight="1" x14ac:dyDescent="0.25">
      <c r="A76" s="1503"/>
      <c r="B76" s="1494"/>
      <c r="C76" s="826"/>
      <c r="D76" s="1496"/>
      <c r="E76" s="1475">
        <f>'BS old'!E41</f>
        <v>0</v>
      </c>
      <c r="F76" s="1475"/>
      <c r="G76" s="1475"/>
      <c r="H76" s="829"/>
      <c r="I76" s="559"/>
      <c r="J76" s="1472">
        <f>'BS old'!G41</f>
        <v>0</v>
      </c>
      <c r="K76" s="1473"/>
      <c r="L76" s="1476"/>
    </row>
    <row r="77" spans="1:12" ht="27.95" customHeight="1" x14ac:dyDescent="0.25">
      <c r="A77" s="1492" t="s">
        <v>496</v>
      </c>
      <c r="B77" s="1494" t="s">
        <v>1091</v>
      </c>
      <c r="C77" s="826"/>
      <c r="D77" s="1496" t="s">
        <v>867</v>
      </c>
      <c r="E77" s="1475">
        <f>'BS old'!D42</f>
        <v>0</v>
      </c>
      <c r="F77" s="1475"/>
      <c r="G77" s="1475"/>
      <c r="H77" s="821"/>
      <c r="I77" s="1472">
        <f>'BS old'!F42</f>
        <v>0</v>
      </c>
      <c r="J77" s="1473"/>
      <c r="K77" s="1474"/>
      <c r="L77" s="474"/>
    </row>
    <row r="78" spans="1:12" ht="27.95" customHeight="1" x14ac:dyDescent="0.25">
      <c r="A78" s="1492"/>
      <c r="B78" s="1494"/>
      <c r="C78" s="826"/>
      <c r="D78" s="1496"/>
      <c r="E78" s="1475">
        <f>'BS old'!E42</f>
        <v>0</v>
      </c>
      <c r="F78" s="1475"/>
      <c r="G78" s="1475"/>
      <c r="H78" s="829"/>
      <c r="I78" s="559"/>
      <c r="J78" s="1472">
        <f>'BS old'!G42</f>
        <v>0</v>
      </c>
      <c r="K78" s="1473"/>
      <c r="L78" s="1476"/>
    </row>
    <row r="79" spans="1:12" ht="27.95" customHeight="1" x14ac:dyDescent="0.25">
      <c r="A79" s="1492" t="s">
        <v>499</v>
      </c>
      <c r="B79" s="1494" t="s">
        <v>1090</v>
      </c>
      <c r="C79" s="826"/>
      <c r="D79" s="1496" t="s">
        <v>870</v>
      </c>
      <c r="E79" s="1475">
        <f>'BS old'!D43</f>
        <v>0</v>
      </c>
      <c r="F79" s="1475"/>
      <c r="G79" s="1475"/>
      <c r="H79" s="821"/>
      <c r="I79" s="1472">
        <f>'BS old'!F43</f>
        <v>0</v>
      </c>
      <c r="J79" s="1473"/>
      <c r="K79" s="1474"/>
      <c r="L79" s="474"/>
    </row>
    <row r="80" spans="1:12" ht="27.95" customHeight="1" x14ac:dyDescent="0.25">
      <c r="A80" s="1492"/>
      <c r="B80" s="1494"/>
      <c r="C80" s="826"/>
      <c r="D80" s="1496"/>
      <c r="E80" s="1475">
        <f>'BS old'!E43</f>
        <v>0</v>
      </c>
      <c r="F80" s="1475"/>
      <c r="G80" s="1475"/>
      <c r="H80" s="829"/>
      <c r="I80" s="559"/>
      <c r="J80" s="1472">
        <f>'BS old'!G43</f>
        <v>0</v>
      </c>
      <c r="K80" s="1473"/>
      <c r="L80" s="1476"/>
    </row>
    <row r="81" spans="1:12" ht="27.95" customHeight="1" x14ac:dyDescent="0.25">
      <c r="A81" s="1492" t="s">
        <v>502</v>
      </c>
      <c r="B81" s="1494" t="s">
        <v>1089</v>
      </c>
      <c r="C81" s="826"/>
      <c r="D81" s="1496" t="s">
        <v>873</v>
      </c>
      <c r="E81" s="1475">
        <f>'BS old'!D44</f>
        <v>0</v>
      </c>
      <c r="F81" s="1475"/>
      <c r="G81" s="1475"/>
      <c r="H81" s="821"/>
      <c r="I81" s="1472">
        <f>'BS old'!F44</f>
        <v>0</v>
      </c>
      <c r="J81" s="1473"/>
      <c r="K81" s="1474"/>
      <c r="L81" s="474"/>
    </row>
    <row r="82" spans="1:12" ht="27.95" customHeight="1" x14ac:dyDescent="0.25">
      <c r="A82" s="1492"/>
      <c r="B82" s="1494"/>
      <c r="C82" s="826"/>
      <c r="D82" s="1496"/>
      <c r="E82" s="1475">
        <f>'BS old'!E44</f>
        <v>0</v>
      </c>
      <c r="F82" s="1475"/>
      <c r="G82" s="1475"/>
      <c r="H82" s="829"/>
      <c r="I82" s="559"/>
      <c r="J82" s="1472">
        <f>'BS old'!G44</f>
        <v>0</v>
      </c>
      <c r="K82" s="1473"/>
      <c r="L82" s="1476"/>
    </row>
    <row r="83" spans="1:12" ht="27.95" customHeight="1" x14ac:dyDescent="0.25">
      <c r="A83" s="1492" t="s">
        <v>505</v>
      </c>
      <c r="B83" s="1494" t="s">
        <v>1088</v>
      </c>
      <c r="C83" s="826"/>
      <c r="D83" s="1496" t="s">
        <v>876</v>
      </c>
      <c r="E83" s="1475">
        <f>'BS old'!D45</f>
        <v>0</v>
      </c>
      <c r="F83" s="1475"/>
      <c r="G83" s="1475"/>
      <c r="H83" s="821"/>
      <c r="I83" s="1472">
        <f>'BS old'!F45</f>
        <v>0</v>
      </c>
      <c r="J83" s="1473"/>
      <c r="K83" s="1474"/>
      <c r="L83" s="474"/>
    </row>
    <row r="84" spans="1:12" ht="27.95" customHeight="1" x14ac:dyDescent="0.25">
      <c r="A84" s="1492"/>
      <c r="B84" s="1494"/>
      <c r="C84" s="826"/>
      <c r="D84" s="1496"/>
      <c r="E84" s="1475">
        <f>'BS old'!E45</f>
        <v>0</v>
      </c>
      <c r="F84" s="1475"/>
      <c r="G84" s="1475"/>
      <c r="H84" s="829"/>
      <c r="I84" s="559"/>
      <c r="J84" s="1472">
        <f>'BS old'!G45</f>
        <v>0</v>
      </c>
      <c r="K84" s="1473"/>
      <c r="L84" s="1476"/>
    </row>
    <row r="85" spans="1:12" ht="27.95" customHeight="1" x14ac:dyDescent="0.25">
      <c r="A85" s="1492" t="s">
        <v>508</v>
      </c>
      <c r="B85" s="1494" t="s">
        <v>1087</v>
      </c>
      <c r="C85" s="826"/>
      <c r="D85" s="1496" t="s">
        <v>879</v>
      </c>
      <c r="E85" s="1475">
        <f>'BS old'!D46</f>
        <v>0</v>
      </c>
      <c r="F85" s="1475"/>
      <c r="G85" s="1475"/>
      <c r="H85" s="821"/>
      <c r="I85" s="1472">
        <f>'BS old'!F46</f>
        <v>0</v>
      </c>
      <c r="J85" s="1473"/>
      <c r="K85" s="1474"/>
      <c r="L85" s="474"/>
    </row>
    <row r="86" spans="1:12" ht="27.95" customHeight="1" x14ac:dyDescent="0.25">
      <c r="A86" s="1492"/>
      <c r="B86" s="1494"/>
      <c r="C86" s="826"/>
      <c r="D86" s="1496"/>
      <c r="E86" s="1475">
        <f>'BS old'!E46</f>
        <v>0</v>
      </c>
      <c r="F86" s="1475"/>
      <c r="G86" s="1475"/>
      <c r="H86" s="829"/>
      <c r="I86" s="559"/>
      <c r="J86" s="1472">
        <f>'BS old'!G46</f>
        <v>0</v>
      </c>
      <c r="K86" s="1473"/>
      <c r="L86" s="1476"/>
    </row>
    <row r="87" spans="1:12" ht="27.95" customHeight="1" x14ac:dyDescent="0.25">
      <c r="A87" s="1517" t="s">
        <v>577</v>
      </c>
      <c r="B87" s="1506" t="s">
        <v>1086</v>
      </c>
      <c r="C87" s="830"/>
      <c r="D87" s="1496" t="s">
        <v>882</v>
      </c>
      <c r="E87" s="1475">
        <f>'BS old'!D47</f>
        <v>0</v>
      </c>
      <c r="F87" s="1475"/>
      <c r="G87" s="1475"/>
      <c r="H87" s="821"/>
      <c r="I87" s="1472">
        <f>'BS old'!F47</f>
        <v>0</v>
      </c>
      <c r="J87" s="1473"/>
      <c r="K87" s="1474"/>
      <c r="L87" s="474"/>
    </row>
    <row r="88" spans="1:12" ht="27.95" customHeight="1" x14ac:dyDescent="0.25">
      <c r="A88" s="1504"/>
      <c r="B88" s="1506"/>
      <c r="C88" s="830"/>
      <c r="D88" s="1496"/>
      <c r="E88" s="1475">
        <f>'BS old'!E47</f>
        <v>0</v>
      </c>
      <c r="F88" s="1475"/>
      <c r="G88" s="1475"/>
      <c r="H88" s="829"/>
      <c r="I88" s="559"/>
      <c r="J88" s="1472">
        <f>'BS old'!G47</f>
        <v>0</v>
      </c>
      <c r="K88" s="1473"/>
      <c r="L88" s="1476"/>
    </row>
    <row r="89" spans="1:12" s="404" customFormat="1" ht="27.95" customHeight="1" x14ac:dyDescent="0.25">
      <c r="A89" s="1516" t="s">
        <v>580</v>
      </c>
      <c r="B89" s="1494" t="s">
        <v>1085</v>
      </c>
      <c r="C89" s="826"/>
      <c r="D89" s="1496" t="s">
        <v>885</v>
      </c>
      <c r="E89" s="1475">
        <f>'BS old'!D48</f>
        <v>0</v>
      </c>
      <c r="F89" s="1475"/>
      <c r="G89" s="1475"/>
      <c r="H89" s="821"/>
      <c r="I89" s="1472">
        <f>'BS old'!F48</f>
        <v>0</v>
      </c>
      <c r="J89" s="1473"/>
      <c r="K89" s="1474"/>
      <c r="L89" s="474"/>
    </row>
    <row r="90" spans="1:12" s="404" customFormat="1" ht="27.95" customHeight="1" x14ac:dyDescent="0.25">
      <c r="A90" s="1503"/>
      <c r="B90" s="1494"/>
      <c r="C90" s="826"/>
      <c r="D90" s="1496"/>
      <c r="E90" s="1475">
        <f>'BS old'!E48</f>
        <v>0</v>
      </c>
      <c r="F90" s="1475"/>
      <c r="G90" s="1475"/>
      <c r="H90" s="829"/>
      <c r="I90" s="559"/>
      <c r="J90" s="1472">
        <f>'BS old'!G48</f>
        <v>0</v>
      </c>
      <c r="K90" s="1473"/>
      <c r="L90" s="1476"/>
    </row>
    <row r="91" spans="1:12" s="404" customFormat="1" ht="27.95" customHeight="1" x14ac:dyDescent="0.25">
      <c r="A91" s="1492" t="s">
        <v>496</v>
      </c>
      <c r="B91" s="1494" t="s">
        <v>1080</v>
      </c>
      <c r="C91" s="826"/>
      <c r="D91" s="1496" t="s">
        <v>888</v>
      </c>
      <c r="E91" s="1475">
        <f>'BS old'!D49</f>
        <v>0</v>
      </c>
      <c r="F91" s="1475"/>
      <c r="G91" s="1475"/>
      <c r="H91" s="821"/>
      <c r="I91" s="1472">
        <f>'BS old'!F49</f>
        <v>0</v>
      </c>
      <c r="J91" s="1473"/>
      <c r="K91" s="1474"/>
      <c r="L91" s="474"/>
    </row>
    <row r="92" spans="1:12" s="404" customFormat="1" ht="27.95" customHeight="1" x14ac:dyDescent="0.25">
      <c r="A92" s="1492"/>
      <c r="B92" s="1494"/>
      <c r="C92" s="826"/>
      <c r="D92" s="1496"/>
      <c r="E92" s="1475">
        <f>'BS old'!E49</f>
        <v>0</v>
      </c>
      <c r="F92" s="1475"/>
      <c r="G92" s="1475"/>
      <c r="H92" s="829"/>
      <c r="I92" s="559"/>
      <c r="J92" s="1472">
        <f>'BS old'!G49</f>
        <v>0</v>
      </c>
      <c r="K92" s="1473"/>
      <c r="L92" s="1476"/>
    </row>
    <row r="93" spans="1:12" ht="27.95" customHeight="1" x14ac:dyDescent="0.25">
      <c r="A93" s="1492" t="s">
        <v>499</v>
      </c>
      <c r="B93" s="1494" t="s">
        <v>1079</v>
      </c>
      <c r="C93" s="826"/>
      <c r="D93" s="1496" t="s">
        <v>891</v>
      </c>
      <c r="E93" s="1475">
        <f>'BS old'!D50</f>
        <v>0</v>
      </c>
      <c r="F93" s="1475"/>
      <c r="G93" s="1475"/>
      <c r="H93" s="821"/>
      <c r="I93" s="1472">
        <f>'BS old'!F50</f>
        <v>0</v>
      </c>
      <c r="J93" s="1473"/>
      <c r="K93" s="1474"/>
      <c r="L93" s="474"/>
    </row>
    <row r="94" spans="1:12" ht="27.95" customHeight="1" x14ac:dyDescent="0.25">
      <c r="A94" s="1492"/>
      <c r="B94" s="1494"/>
      <c r="C94" s="826"/>
      <c r="D94" s="1496"/>
      <c r="E94" s="1475">
        <f>'BS old'!E50</f>
        <v>0</v>
      </c>
      <c r="F94" s="1475"/>
      <c r="G94" s="1475"/>
      <c r="H94" s="829"/>
      <c r="I94" s="559"/>
      <c r="J94" s="1472">
        <f>'BS old'!G50</f>
        <v>0</v>
      </c>
      <c r="K94" s="1473"/>
      <c r="L94" s="1476"/>
    </row>
    <row r="95" spans="1:12" ht="11.25" customHeight="1" x14ac:dyDescent="0.25">
      <c r="A95" s="1489" t="s">
        <v>1027</v>
      </c>
      <c r="B95" s="1497" t="s">
        <v>1071</v>
      </c>
      <c r="C95" s="827"/>
      <c r="D95" s="1499" t="s">
        <v>1025</v>
      </c>
      <c r="E95" s="1479" t="s">
        <v>2</v>
      </c>
      <c r="F95" s="1501"/>
      <c r="G95" s="1501"/>
      <c r="H95" s="1501"/>
      <c r="I95" s="1501"/>
      <c r="J95" s="1482"/>
      <c r="K95" s="1483" t="s">
        <v>1070</v>
      </c>
      <c r="L95" s="1484"/>
    </row>
    <row r="96" spans="1:12" ht="11.25" customHeight="1" x14ac:dyDescent="0.15">
      <c r="A96" s="1490"/>
      <c r="B96" s="1498"/>
      <c r="C96" s="828"/>
      <c r="D96" s="1500"/>
      <c r="E96" s="1502">
        <v>1</v>
      </c>
      <c r="F96" s="1498" t="s">
        <v>1069</v>
      </c>
      <c r="G96" s="1498"/>
      <c r="H96" s="822"/>
      <c r="I96" s="1485" t="s">
        <v>1068</v>
      </c>
      <c r="J96" s="1486"/>
      <c r="K96" s="1479"/>
      <c r="L96" s="1480"/>
    </row>
    <row r="97" spans="1:14" ht="12" customHeight="1" x14ac:dyDescent="0.15">
      <c r="A97" s="1518"/>
      <c r="B97" s="1513"/>
      <c r="C97" s="833"/>
      <c r="D97" s="1500"/>
      <c r="E97" s="1519"/>
      <c r="F97" s="1513" t="s">
        <v>1067</v>
      </c>
      <c r="G97" s="1513"/>
      <c r="H97" s="823"/>
      <c r="I97" s="1514"/>
      <c r="J97" s="1515"/>
      <c r="K97" s="1512" t="s">
        <v>1066</v>
      </c>
      <c r="L97" s="1488"/>
    </row>
    <row r="98" spans="1:14" ht="27.95" customHeight="1" x14ac:dyDescent="0.25">
      <c r="A98" s="1492" t="s">
        <v>502</v>
      </c>
      <c r="B98" s="1494" t="s">
        <v>1078</v>
      </c>
      <c r="C98" s="825"/>
      <c r="D98" s="1495" t="s">
        <v>894</v>
      </c>
      <c r="E98" s="1475">
        <f>'BS old'!D51</f>
        <v>0</v>
      </c>
      <c r="F98" s="1475"/>
      <c r="G98" s="1475"/>
      <c r="H98" s="821"/>
      <c r="I98" s="1472">
        <f>'BS old'!F51</f>
        <v>0</v>
      </c>
      <c r="J98" s="1473"/>
      <c r="K98" s="1474"/>
      <c r="L98" s="474"/>
      <c r="N98" s="456" t="s">
        <v>983</v>
      </c>
    </row>
    <row r="99" spans="1:14" ht="27.95" customHeight="1" x14ac:dyDescent="0.25">
      <c r="A99" s="1492"/>
      <c r="B99" s="1494"/>
      <c r="C99" s="826"/>
      <c r="D99" s="1496"/>
      <c r="E99" s="1475">
        <f>'BS old'!E51</f>
        <v>0</v>
      </c>
      <c r="F99" s="1475"/>
      <c r="G99" s="1475"/>
      <c r="H99" s="829"/>
      <c r="I99" s="559"/>
      <c r="J99" s="1472">
        <f>'BS old'!G51</f>
        <v>0</v>
      </c>
      <c r="K99" s="1473"/>
      <c r="L99" s="1476"/>
    </row>
    <row r="100" spans="1:14" ht="27.95" customHeight="1" x14ac:dyDescent="0.25">
      <c r="A100" s="1492" t="s">
        <v>505</v>
      </c>
      <c r="B100" s="1494" t="s">
        <v>1084</v>
      </c>
      <c r="C100" s="826"/>
      <c r="D100" s="1496" t="s">
        <v>897</v>
      </c>
      <c r="E100" s="1475">
        <f>'BS old'!D52</f>
        <v>0</v>
      </c>
      <c r="F100" s="1475"/>
      <c r="G100" s="1475"/>
      <c r="H100" s="821"/>
      <c r="I100" s="1472">
        <f>'BS old'!F52</f>
        <v>0</v>
      </c>
      <c r="J100" s="1473"/>
      <c r="K100" s="1474"/>
      <c r="L100" s="474"/>
    </row>
    <row r="101" spans="1:14" ht="27.95" customHeight="1" x14ac:dyDescent="0.25">
      <c r="A101" s="1492"/>
      <c r="B101" s="1494"/>
      <c r="C101" s="826"/>
      <c r="D101" s="1496"/>
      <c r="E101" s="1475">
        <f>'BS old'!E52</f>
        <v>0</v>
      </c>
      <c r="F101" s="1475"/>
      <c r="G101" s="1475"/>
      <c r="H101" s="829"/>
      <c r="I101" s="559"/>
      <c r="J101" s="1472">
        <f>'BS old'!G52</f>
        <v>0</v>
      </c>
      <c r="K101" s="1473"/>
      <c r="L101" s="1476"/>
    </row>
    <row r="102" spans="1:14" ht="27.95" customHeight="1" x14ac:dyDescent="0.25">
      <c r="A102" s="1492" t="s">
        <v>508</v>
      </c>
      <c r="B102" s="1494" t="s">
        <v>1074</v>
      </c>
      <c r="C102" s="825"/>
      <c r="D102" s="1495" t="s">
        <v>900</v>
      </c>
      <c r="E102" s="1475">
        <f>'BS old'!D53</f>
        <v>0</v>
      </c>
      <c r="F102" s="1475"/>
      <c r="G102" s="1475"/>
      <c r="H102" s="821"/>
      <c r="I102" s="1472">
        <f>'BS old'!F53</f>
        <v>0</v>
      </c>
      <c r="J102" s="1473"/>
      <c r="K102" s="1474"/>
      <c r="L102" s="474"/>
    </row>
    <row r="103" spans="1:14" ht="27.95" customHeight="1" x14ac:dyDescent="0.25">
      <c r="A103" s="1492"/>
      <c r="B103" s="1494"/>
      <c r="C103" s="826"/>
      <c r="D103" s="1496"/>
      <c r="E103" s="1475">
        <f>'BS old'!E53</f>
        <v>0</v>
      </c>
      <c r="F103" s="1475"/>
      <c r="G103" s="1475"/>
      <c r="H103" s="829"/>
      <c r="I103" s="559"/>
      <c r="J103" s="1472">
        <f>'BS old'!G53</f>
        <v>0</v>
      </c>
      <c r="K103" s="1473"/>
      <c r="L103" s="1476"/>
    </row>
    <row r="104" spans="1:14" ht="27.95" customHeight="1" x14ac:dyDescent="0.25">
      <c r="A104" s="1492" t="s">
        <v>511</v>
      </c>
      <c r="B104" s="1494" t="s">
        <v>1083</v>
      </c>
      <c r="C104" s="826"/>
      <c r="D104" s="1496" t="s">
        <v>903</v>
      </c>
      <c r="E104" s="1475">
        <f>'BS old'!D54</f>
        <v>0</v>
      </c>
      <c r="F104" s="1475"/>
      <c r="G104" s="1475"/>
      <c r="H104" s="821"/>
      <c r="I104" s="1472">
        <f>'BS old'!F54</f>
        <v>0</v>
      </c>
      <c r="J104" s="1473"/>
      <c r="K104" s="1474"/>
      <c r="L104" s="474"/>
    </row>
    <row r="105" spans="1:14" ht="27.95" customHeight="1" x14ac:dyDescent="0.25">
      <c r="A105" s="1492"/>
      <c r="B105" s="1494"/>
      <c r="C105" s="826"/>
      <c r="D105" s="1496"/>
      <c r="E105" s="1475">
        <f>'BS old'!E54</f>
        <v>0</v>
      </c>
      <c r="F105" s="1475"/>
      <c r="G105" s="1475"/>
      <c r="H105" s="829"/>
      <c r="I105" s="559"/>
      <c r="J105" s="1472">
        <f>'BS old'!G54</f>
        <v>0</v>
      </c>
      <c r="K105" s="1473"/>
      <c r="L105" s="1476"/>
    </row>
    <row r="106" spans="1:14" ht="27.95" customHeight="1" x14ac:dyDescent="0.25">
      <c r="A106" s="1510" t="s">
        <v>595</v>
      </c>
      <c r="B106" s="1511" t="s">
        <v>1082</v>
      </c>
      <c r="C106" s="831"/>
      <c r="D106" s="1495" t="s">
        <v>905</v>
      </c>
      <c r="E106" s="1475">
        <f>'BS old'!D55</f>
        <v>0</v>
      </c>
      <c r="F106" s="1475"/>
      <c r="G106" s="1475"/>
      <c r="H106" s="821"/>
      <c r="I106" s="1472">
        <f>'BS old'!F55</f>
        <v>0</v>
      </c>
      <c r="J106" s="1473"/>
      <c r="K106" s="1474"/>
      <c r="L106" s="474"/>
    </row>
    <row r="107" spans="1:14" ht="27.95" customHeight="1" x14ac:dyDescent="0.25">
      <c r="A107" s="1508"/>
      <c r="B107" s="1506"/>
      <c r="C107" s="830"/>
      <c r="D107" s="1496"/>
      <c r="E107" s="1475">
        <f>'BS old'!E55</f>
        <v>0</v>
      </c>
      <c r="F107" s="1475"/>
      <c r="G107" s="1475"/>
      <c r="H107" s="829"/>
      <c r="I107" s="559"/>
      <c r="J107" s="1472">
        <f>'BS old'!G55</f>
        <v>0</v>
      </c>
      <c r="K107" s="1473"/>
      <c r="L107" s="1476"/>
    </row>
    <row r="108" spans="1:14" s="404" customFormat="1" ht="27.95" customHeight="1" x14ac:dyDescent="0.25">
      <c r="A108" s="1520" t="s">
        <v>598</v>
      </c>
      <c r="B108" s="1494" t="s">
        <v>1081</v>
      </c>
      <c r="C108" s="826"/>
      <c r="D108" s="1496" t="s">
        <v>908</v>
      </c>
      <c r="E108" s="1475">
        <f>'BS old'!D56</f>
        <v>0</v>
      </c>
      <c r="F108" s="1475"/>
      <c r="G108" s="1475"/>
      <c r="H108" s="821"/>
      <c r="I108" s="1472">
        <f>'BS old'!F56</f>
        <v>0</v>
      </c>
      <c r="J108" s="1473"/>
      <c r="K108" s="1474"/>
      <c r="L108" s="474"/>
    </row>
    <row r="109" spans="1:14" s="404" customFormat="1" ht="27.95" customHeight="1" x14ac:dyDescent="0.25">
      <c r="A109" s="1520"/>
      <c r="B109" s="1494"/>
      <c r="C109" s="826"/>
      <c r="D109" s="1496"/>
      <c r="E109" s="1475">
        <f>'BS old'!E56</f>
        <v>0</v>
      </c>
      <c r="F109" s="1475"/>
      <c r="G109" s="1475"/>
      <c r="H109" s="829"/>
      <c r="I109" s="559"/>
      <c r="J109" s="1472">
        <f>'BS old'!G56</f>
        <v>0</v>
      </c>
      <c r="K109" s="1473"/>
      <c r="L109" s="1476"/>
    </row>
    <row r="110" spans="1:14" s="404" customFormat="1" ht="27.95" customHeight="1" x14ac:dyDescent="0.25">
      <c r="A110" s="1492" t="s">
        <v>496</v>
      </c>
      <c r="B110" s="1494" t="s">
        <v>1080</v>
      </c>
      <c r="C110" s="825"/>
      <c r="D110" s="1495" t="s">
        <v>911</v>
      </c>
      <c r="E110" s="1475">
        <f>'BS old'!D57</f>
        <v>0</v>
      </c>
      <c r="F110" s="1475"/>
      <c r="G110" s="1475"/>
      <c r="H110" s="821"/>
      <c r="I110" s="1472">
        <f>'BS old'!F57</f>
        <v>0</v>
      </c>
      <c r="J110" s="1473"/>
      <c r="K110" s="1474"/>
      <c r="L110" s="474"/>
    </row>
    <row r="111" spans="1:14" s="404" customFormat="1" ht="27.95" customHeight="1" x14ac:dyDescent="0.25">
      <c r="A111" s="1492"/>
      <c r="B111" s="1494"/>
      <c r="C111" s="826"/>
      <c r="D111" s="1496"/>
      <c r="E111" s="1475">
        <f>'BS old'!E57</f>
        <v>0</v>
      </c>
      <c r="F111" s="1475"/>
      <c r="G111" s="1475"/>
      <c r="H111" s="829"/>
      <c r="I111" s="559"/>
      <c r="J111" s="1472">
        <f>'BS old'!G57</f>
        <v>0</v>
      </c>
      <c r="K111" s="1473"/>
      <c r="L111" s="1476"/>
    </row>
    <row r="112" spans="1:14" ht="27.95" customHeight="1" x14ac:dyDescent="0.25">
      <c r="A112" s="1492" t="s">
        <v>499</v>
      </c>
      <c r="B112" s="1494" t="s">
        <v>1079</v>
      </c>
      <c r="C112" s="826"/>
      <c r="D112" s="1496" t="s">
        <v>914</v>
      </c>
      <c r="E112" s="1475">
        <f>'BS old'!D58</f>
        <v>0</v>
      </c>
      <c r="F112" s="1475"/>
      <c r="G112" s="1475"/>
      <c r="H112" s="821"/>
      <c r="I112" s="1472">
        <f>'BS old'!F58</f>
        <v>0</v>
      </c>
      <c r="J112" s="1473"/>
      <c r="K112" s="1474"/>
      <c r="L112" s="474"/>
    </row>
    <row r="113" spans="1:12" ht="27.95" customHeight="1" x14ac:dyDescent="0.25">
      <c r="A113" s="1492"/>
      <c r="B113" s="1494"/>
      <c r="C113" s="826"/>
      <c r="D113" s="1496"/>
      <c r="E113" s="1475">
        <f>'BS old'!E58</f>
        <v>0</v>
      </c>
      <c r="F113" s="1475"/>
      <c r="G113" s="1475"/>
      <c r="H113" s="829"/>
      <c r="I113" s="559"/>
      <c r="J113" s="1472">
        <f>'BS old'!G58</f>
        <v>0</v>
      </c>
      <c r="K113" s="1473"/>
      <c r="L113" s="1476"/>
    </row>
    <row r="114" spans="1:12" ht="27.95" customHeight="1" x14ac:dyDescent="0.25">
      <c r="A114" s="1492" t="s">
        <v>502</v>
      </c>
      <c r="B114" s="1494" t="s">
        <v>1078</v>
      </c>
      <c r="C114" s="825"/>
      <c r="D114" s="1495" t="s">
        <v>916</v>
      </c>
      <c r="E114" s="1475">
        <f>'BS old'!D59</f>
        <v>0</v>
      </c>
      <c r="F114" s="1475"/>
      <c r="G114" s="1475"/>
      <c r="H114" s="821"/>
      <c r="I114" s="1472">
        <f>'BS old'!F59</f>
        <v>0</v>
      </c>
      <c r="J114" s="1473"/>
      <c r="K114" s="1474"/>
      <c r="L114" s="474"/>
    </row>
    <row r="115" spans="1:12" ht="27.95" customHeight="1" x14ac:dyDescent="0.25">
      <c r="A115" s="1492"/>
      <c r="B115" s="1494"/>
      <c r="C115" s="826"/>
      <c r="D115" s="1496"/>
      <c r="E115" s="1475">
        <f>'BS old'!E59</f>
        <v>0</v>
      </c>
      <c r="F115" s="1475"/>
      <c r="G115" s="1475"/>
      <c r="H115" s="829"/>
      <c r="I115" s="559"/>
      <c r="J115" s="1472">
        <f>'BS old'!G59</f>
        <v>0</v>
      </c>
      <c r="K115" s="1473"/>
      <c r="L115" s="1476"/>
    </row>
    <row r="116" spans="1:12" ht="27.95" customHeight="1" x14ac:dyDescent="0.25">
      <c r="A116" s="1492" t="s">
        <v>505</v>
      </c>
      <c r="B116" s="1494" t="s">
        <v>1077</v>
      </c>
      <c r="C116" s="826"/>
      <c r="D116" s="1496" t="s">
        <v>918</v>
      </c>
      <c r="E116" s="1475">
        <f>'BS old'!D60</f>
        <v>0</v>
      </c>
      <c r="F116" s="1475"/>
      <c r="G116" s="1475"/>
      <c r="H116" s="821"/>
      <c r="I116" s="1472">
        <f>'BS old'!F60</f>
        <v>0</v>
      </c>
      <c r="J116" s="1473"/>
      <c r="K116" s="1474"/>
      <c r="L116" s="474"/>
    </row>
    <row r="117" spans="1:12" ht="27.95" customHeight="1" x14ac:dyDescent="0.25">
      <c r="A117" s="1492"/>
      <c r="B117" s="1494"/>
      <c r="C117" s="826"/>
      <c r="D117" s="1496"/>
      <c r="E117" s="1475">
        <f>'BS old'!E60</f>
        <v>0</v>
      </c>
      <c r="F117" s="1475"/>
      <c r="G117" s="1475"/>
      <c r="H117" s="829"/>
      <c r="I117" s="559"/>
      <c r="J117" s="1472">
        <f>'BS old'!G60</f>
        <v>0</v>
      </c>
      <c r="K117" s="1473"/>
      <c r="L117" s="1476"/>
    </row>
    <row r="118" spans="1:12" ht="27.95" customHeight="1" x14ac:dyDescent="0.25">
      <c r="A118" s="1492" t="s">
        <v>508</v>
      </c>
      <c r="B118" s="1494" t="s">
        <v>1076</v>
      </c>
      <c r="C118" s="825"/>
      <c r="D118" s="1495" t="s">
        <v>921</v>
      </c>
      <c r="E118" s="1475">
        <f>'BS old'!D61</f>
        <v>0</v>
      </c>
      <c r="F118" s="1475"/>
      <c r="G118" s="1475"/>
      <c r="H118" s="821"/>
      <c r="I118" s="1472">
        <f>'BS old'!F61</f>
        <v>0</v>
      </c>
      <c r="J118" s="1473"/>
      <c r="K118" s="1474"/>
      <c r="L118" s="474"/>
    </row>
    <row r="119" spans="1:12" ht="27.95" customHeight="1" x14ac:dyDescent="0.25">
      <c r="A119" s="1492"/>
      <c r="B119" s="1494"/>
      <c r="C119" s="826"/>
      <c r="D119" s="1496"/>
      <c r="E119" s="1475">
        <f>'BS old'!E61</f>
        <v>0</v>
      </c>
      <c r="F119" s="1475"/>
      <c r="G119" s="1475"/>
      <c r="H119" s="829"/>
      <c r="I119" s="559"/>
      <c r="J119" s="1472">
        <f>'BS old'!G61</f>
        <v>0</v>
      </c>
      <c r="K119" s="1473"/>
      <c r="L119" s="1476"/>
    </row>
    <row r="120" spans="1:12" ht="27.95" customHeight="1" x14ac:dyDescent="0.25">
      <c r="A120" s="1492" t="s">
        <v>511</v>
      </c>
      <c r="B120" s="1494" t="s">
        <v>1075</v>
      </c>
      <c r="C120" s="826"/>
      <c r="D120" s="1496" t="s">
        <v>924</v>
      </c>
      <c r="E120" s="1475">
        <f>'BS old'!D62</f>
        <v>0</v>
      </c>
      <c r="F120" s="1475"/>
      <c r="G120" s="1475"/>
      <c r="H120" s="821"/>
      <c r="I120" s="1472">
        <f>'BS old'!F62</f>
        <v>0</v>
      </c>
      <c r="J120" s="1473"/>
      <c r="K120" s="1474"/>
      <c r="L120" s="474"/>
    </row>
    <row r="121" spans="1:12" ht="27.95" customHeight="1" x14ac:dyDescent="0.25">
      <c r="A121" s="1492"/>
      <c r="B121" s="1494"/>
      <c r="C121" s="826"/>
      <c r="D121" s="1496"/>
      <c r="E121" s="1475">
        <f>'BS old'!E62</f>
        <v>0</v>
      </c>
      <c r="F121" s="1475"/>
      <c r="G121" s="1475"/>
      <c r="H121" s="829"/>
      <c r="I121" s="559"/>
      <c r="J121" s="1472">
        <f>'BS old'!G62</f>
        <v>0</v>
      </c>
      <c r="K121" s="1473"/>
      <c r="L121" s="1476"/>
    </row>
    <row r="122" spans="1:12" ht="27.95" customHeight="1" x14ac:dyDescent="0.25">
      <c r="A122" s="1492" t="s">
        <v>532</v>
      </c>
      <c r="B122" s="1494" t="s">
        <v>1074</v>
      </c>
      <c r="C122" s="825"/>
      <c r="D122" s="1495" t="s">
        <v>926</v>
      </c>
      <c r="E122" s="1475">
        <f>'BS old'!D63</f>
        <v>0</v>
      </c>
      <c r="F122" s="1475"/>
      <c r="G122" s="1475"/>
      <c r="H122" s="821"/>
      <c r="I122" s="1472">
        <f>'BS old'!F63</f>
        <v>0</v>
      </c>
      <c r="J122" s="1473"/>
      <c r="K122" s="1474"/>
      <c r="L122" s="474"/>
    </row>
    <row r="123" spans="1:12" ht="27.95" customHeight="1" x14ac:dyDescent="0.25">
      <c r="A123" s="1492"/>
      <c r="B123" s="1494"/>
      <c r="C123" s="826"/>
      <c r="D123" s="1496"/>
      <c r="E123" s="1475">
        <f>'BS old'!E63</f>
        <v>0</v>
      </c>
      <c r="F123" s="1475"/>
      <c r="G123" s="1475"/>
      <c r="H123" s="829"/>
      <c r="I123" s="559"/>
      <c r="J123" s="1472">
        <f>'BS old'!G63</f>
        <v>0</v>
      </c>
      <c r="K123" s="1473"/>
      <c r="L123" s="1476"/>
    </row>
    <row r="124" spans="1:12" ht="27.95" customHeight="1" x14ac:dyDescent="0.25">
      <c r="A124" s="1507" t="s">
        <v>613</v>
      </c>
      <c r="B124" s="1505" t="s">
        <v>1073</v>
      </c>
      <c r="C124" s="831"/>
      <c r="D124" s="1496" t="s">
        <v>929</v>
      </c>
      <c r="E124" s="1475">
        <f>'BS old'!D64</f>
        <v>0</v>
      </c>
      <c r="F124" s="1475"/>
      <c r="G124" s="1475"/>
      <c r="H124" s="821"/>
      <c r="I124" s="1472">
        <f>'BS old'!F64</f>
        <v>0</v>
      </c>
      <c r="J124" s="1473"/>
      <c r="K124" s="1474"/>
      <c r="L124" s="474"/>
    </row>
    <row r="125" spans="1:12" ht="27.95" customHeight="1" x14ac:dyDescent="0.25">
      <c r="A125" s="1508"/>
      <c r="B125" s="1506"/>
      <c r="C125" s="830"/>
      <c r="D125" s="1496"/>
      <c r="E125" s="1475">
        <f>'BS old'!E64</f>
        <v>0</v>
      </c>
      <c r="F125" s="1475"/>
      <c r="G125" s="1475"/>
      <c r="H125" s="829"/>
      <c r="I125" s="559"/>
      <c r="J125" s="1472">
        <f>'BS old'!G64</f>
        <v>0</v>
      </c>
      <c r="K125" s="1473"/>
      <c r="L125" s="1476"/>
    </row>
    <row r="126" spans="1:12" s="404" customFormat="1" ht="27.95" customHeight="1" x14ac:dyDescent="0.25">
      <c r="A126" s="1503" t="s">
        <v>616</v>
      </c>
      <c r="B126" s="1494" t="s">
        <v>1072</v>
      </c>
      <c r="C126" s="825"/>
      <c r="D126" s="1495" t="s">
        <v>932</v>
      </c>
      <c r="E126" s="1475">
        <f>'BS old'!D65</f>
        <v>0</v>
      </c>
      <c r="F126" s="1475"/>
      <c r="G126" s="1475"/>
      <c r="H126" s="821"/>
      <c r="I126" s="1472">
        <f>'BS old'!F65</f>
        <v>0</v>
      </c>
      <c r="J126" s="1473"/>
      <c r="K126" s="1474"/>
      <c r="L126" s="474"/>
    </row>
    <row r="127" spans="1:12" s="404" customFormat="1" ht="27.95" customHeight="1" x14ac:dyDescent="0.25">
      <c r="A127" s="1503"/>
      <c r="B127" s="1494"/>
      <c r="C127" s="826"/>
      <c r="D127" s="1496"/>
      <c r="E127" s="1475">
        <f>'BS old'!E65</f>
        <v>0</v>
      </c>
      <c r="F127" s="1475"/>
      <c r="G127" s="1475"/>
      <c r="H127" s="829"/>
      <c r="I127" s="559"/>
      <c r="J127" s="1472">
        <f>'BS old'!G65</f>
        <v>0</v>
      </c>
      <c r="K127" s="1473"/>
      <c r="L127" s="1476"/>
    </row>
    <row r="128" spans="1:12" ht="11.25" customHeight="1" x14ac:dyDescent="0.25">
      <c r="A128" s="1489" t="s">
        <v>1027</v>
      </c>
      <c r="B128" s="1497" t="s">
        <v>1071</v>
      </c>
      <c r="C128" s="827"/>
      <c r="D128" s="1499" t="s">
        <v>1025</v>
      </c>
      <c r="E128" s="1479" t="s">
        <v>2</v>
      </c>
      <c r="F128" s="1501"/>
      <c r="G128" s="1501"/>
      <c r="H128" s="1501"/>
      <c r="I128" s="1501"/>
      <c r="J128" s="1482"/>
      <c r="K128" s="1483" t="s">
        <v>1070</v>
      </c>
      <c r="L128" s="1484"/>
    </row>
    <row r="129" spans="1:12" ht="11.25" customHeight="1" x14ac:dyDescent="0.15">
      <c r="A129" s="1490"/>
      <c r="B129" s="1498"/>
      <c r="C129" s="828"/>
      <c r="D129" s="1500"/>
      <c r="E129" s="1502">
        <v>1</v>
      </c>
      <c r="F129" s="1498" t="s">
        <v>1069</v>
      </c>
      <c r="G129" s="1498"/>
      <c r="H129" s="822"/>
      <c r="I129" s="1485" t="s">
        <v>1068</v>
      </c>
      <c r="J129" s="1486"/>
      <c r="K129" s="1479"/>
      <c r="L129" s="1480"/>
    </row>
    <row r="130" spans="1:12" ht="11.25" customHeight="1" x14ac:dyDescent="0.15">
      <c r="A130" s="1490"/>
      <c r="B130" s="1498"/>
      <c r="C130" s="828"/>
      <c r="D130" s="1500"/>
      <c r="E130" s="1502"/>
      <c r="F130" s="1498" t="s">
        <v>1067</v>
      </c>
      <c r="G130" s="1498"/>
      <c r="H130" s="822"/>
      <c r="I130" s="1485"/>
      <c r="J130" s="1486"/>
      <c r="K130" s="1487" t="s">
        <v>1066</v>
      </c>
      <c r="L130" s="1488"/>
    </row>
    <row r="131" spans="1:12" s="473" customFormat="1" ht="27.95" customHeight="1" x14ac:dyDescent="0.25">
      <c r="A131" s="1492" t="s">
        <v>496</v>
      </c>
      <c r="B131" s="1494" t="s">
        <v>1065</v>
      </c>
      <c r="C131" s="826"/>
      <c r="D131" s="1496" t="s">
        <v>620</v>
      </c>
      <c r="E131" s="1475">
        <f>'BS old'!D66</f>
        <v>0</v>
      </c>
      <c r="F131" s="1475"/>
      <c r="G131" s="1475"/>
      <c r="H131" s="821"/>
      <c r="I131" s="1472">
        <f>'BS old'!F66</f>
        <v>0</v>
      </c>
      <c r="J131" s="1473"/>
      <c r="K131" s="1474"/>
      <c r="L131" s="474"/>
    </row>
    <row r="132" spans="1:12" s="473" customFormat="1" ht="27.95" customHeight="1" x14ac:dyDescent="0.25">
      <c r="A132" s="1492"/>
      <c r="B132" s="1494"/>
      <c r="C132" s="826"/>
      <c r="D132" s="1496"/>
      <c r="E132" s="1475">
        <f>'BS old'!E66</f>
        <v>0</v>
      </c>
      <c r="F132" s="1475"/>
      <c r="G132" s="1475"/>
      <c r="H132" s="829"/>
      <c r="I132" s="559"/>
      <c r="J132" s="1472">
        <f>'BS old'!G66</f>
        <v>0</v>
      </c>
      <c r="K132" s="1473"/>
      <c r="L132" s="1476"/>
    </row>
    <row r="133" spans="1:12" s="473" customFormat="1" ht="27.95" customHeight="1" x14ac:dyDescent="0.25">
      <c r="A133" s="1492" t="s">
        <v>499</v>
      </c>
      <c r="B133" s="1494" t="s">
        <v>1064</v>
      </c>
      <c r="C133" s="826"/>
      <c r="D133" s="1496" t="s">
        <v>622</v>
      </c>
      <c r="E133" s="1475">
        <f>'BS old'!D67</f>
        <v>0</v>
      </c>
      <c r="F133" s="1475"/>
      <c r="G133" s="1475"/>
      <c r="H133" s="821"/>
      <c r="I133" s="1472">
        <f>'BS old'!F67</f>
        <v>0</v>
      </c>
      <c r="J133" s="1473"/>
      <c r="K133" s="1474"/>
      <c r="L133" s="474"/>
    </row>
    <row r="134" spans="1:12" ht="27.95" customHeight="1" x14ac:dyDescent="0.25">
      <c r="A134" s="1492"/>
      <c r="B134" s="1494"/>
      <c r="C134" s="826"/>
      <c r="D134" s="1496"/>
      <c r="E134" s="1475">
        <f>'BS old'!E67</f>
        <v>0</v>
      </c>
      <c r="F134" s="1475"/>
      <c r="G134" s="1475"/>
      <c r="H134" s="829"/>
      <c r="I134" s="559"/>
      <c r="J134" s="1472">
        <f>'BS old'!G67</f>
        <v>0</v>
      </c>
      <c r="K134" s="1473"/>
      <c r="L134" s="1476"/>
    </row>
    <row r="135" spans="1:12" ht="27.95" customHeight="1" x14ac:dyDescent="0.25">
      <c r="A135" s="1492" t="s">
        <v>502</v>
      </c>
      <c r="B135" s="1494" t="s">
        <v>1063</v>
      </c>
      <c r="C135" s="826"/>
      <c r="D135" s="1496" t="s">
        <v>624</v>
      </c>
      <c r="E135" s="1475">
        <f>'BS old'!D68</f>
        <v>0</v>
      </c>
      <c r="F135" s="1475"/>
      <c r="G135" s="1475"/>
      <c r="H135" s="821"/>
      <c r="I135" s="1472">
        <f>'BS old'!F68</f>
        <v>0</v>
      </c>
      <c r="J135" s="1473"/>
      <c r="K135" s="1474"/>
      <c r="L135" s="474"/>
    </row>
    <row r="136" spans="1:12" ht="27.95" customHeight="1" x14ac:dyDescent="0.25">
      <c r="A136" s="1492"/>
      <c r="B136" s="1494"/>
      <c r="C136" s="826"/>
      <c r="D136" s="1496"/>
      <c r="E136" s="1475">
        <f>'BS old'!E68</f>
        <v>0</v>
      </c>
      <c r="F136" s="1475"/>
      <c r="G136" s="1475"/>
      <c r="H136" s="829"/>
      <c r="I136" s="559"/>
      <c r="J136" s="1472">
        <f>'BS old'!G68</f>
        <v>0</v>
      </c>
      <c r="K136" s="1473"/>
      <c r="L136" s="1476"/>
    </row>
    <row r="137" spans="1:12" ht="27.95" customHeight="1" x14ac:dyDescent="0.25">
      <c r="A137" s="1492" t="s">
        <v>505</v>
      </c>
      <c r="B137" s="1494" t="s">
        <v>1062</v>
      </c>
      <c r="C137" s="826"/>
      <c r="D137" s="1496" t="s">
        <v>626</v>
      </c>
      <c r="E137" s="1475">
        <f>'BS old'!D69</f>
        <v>0</v>
      </c>
      <c r="F137" s="1475"/>
      <c r="G137" s="1475"/>
      <c r="H137" s="821"/>
      <c r="I137" s="1472">
        <f>'BS old'!F69</f>
        <v>0</v>
      </c>
      <c r="J137" s="1473"/>
      <c r="K137" s="1474"/>
      <c r="L137" s="474"/>
    </row>
    <row r="138" spans="1:12" ht="27.95" customHeight="1" x14ac:dyDescent="0.25">
      <c r="A138" s="1492"/>
      <c r="B138" s="1494"/>
      <c r="C138" s="826"/>
      <c r="D138" s="1496"/>
      <c r="E138" s="1475">
        <f>'BS old'!E69</f>
        <v>0</v>
      </c>
      <c r="F138" s="1475"/>
      <c r="G138" s="1475"/>
      <c r="H138" s="829"/>
      <c r="I138" s="559"/>
      <c r="J138" s="1472">
        <f>'BS old'!G69</f>
        <v>0</v>
      </c>
      <c r="K138" s="1473"/>
      <c r="L138" s="1476"/>
    </row>
    <row r="139" spans="1:12" ht="27.95" customHeight="1" x14ac:dyDescent="0.25">
      <c r="A139" s="1504" t="s">
        <v>627</v>
      </c>
      <c r="B139" s="1506" t="s">
        <v>1061</v>
      </c>
      <c r="C139" s="830"/>
      <c r="D139" s="1509" t="s">
        <v>629</v>
      </c>
      <c r="E139" s="1475">
        <f>'BS old'!D70</f>
        <v>0</v>
      </c>
      <c r="F139" s="1475"/>
      <c r="G139" s="1475"/>
      <c r="H139" s="821"/>
      <c r="I139" s="1472">
        <f>'BS old'!F70</f>
        <v>0</v>
      </c>
      <c r="J139" s="1473"/>
      <c r="K139" s="1474"/>
      <c r="L139" s="474"/>
    </row>
    <row r="140" spans="1:12" ht="27.95" customHeight="1" x14ac:dyDescent="0.25">
      <c r="A140" s="1504"/>
      <c r="B140" s="1506"/>
      <c r="C140" s="830"/>
      <c r="D140" s="1509"/>
      <c r="E140" s="1475">
        <f>'BS old'!E70</f>
        <v>0</v>
      </c>
      <c r="F140" s="1475"/>
      <c r="G140" s="1475"/>
      <c r="H140" s="829"/>
      <c r="I140" s="559"/>
      <c r="J140" s="1472">
        <f>'BS old'!G70</f>
        <v>0</v>
      </c>
      <c r="K140" s="1473"/>
      <c r="L140" s="1476"/>
    </row>
    <row r="141" spans="1:12" ht="27.95" customHeight="1" x14ac:dyDescent="0.25">
      <c r="A141" s="1503" t="s">
        <v>630</v>
      </c>
      <c r="B141" s="1494" t="s">
        <v>1060</v>
      </c>
      <c r="C141" s="826"/>
      <c r="D141" s="1496" t="s">
        <v>632</v>
      </c>
      <c r="E141" s="1475">
        <f>'BS old'!D71</f>
        <v>0</v>
      </c>
      <c r="F141" s="1475"/>
      <c r="G141" s="1475"/>
      <c r="H141" s="821"/>
      <c r="I141" s="1472">
        <f>'BS old'!F71</f>
        <v>0</v>
      </c>
      <c r="J141" s="1473"/>
      <c r="K141" s="1474"/>
      <c r="L141" s="474"/>
    </row>
    <row r="142" spans="1:12" ht="27.95" customHeight="1" x14ac:dyDescent="0.25">
      <c r="A142" s="1503"/>
      <c r="B142" s="1494"/>
      <c r="C142" s="826"/>
      <c r="D142" s="1496"/>
      <c r="E142" s="1475">
        <f>'BS old'!E71</f>
        <v>0</v>
      </c>
      <c r="F142" s="1475"/>
      <c r="G142" s="1475"/>
      <c r="H142" s="829"/>
      <c r="I142" s="559"/>
      <c r="J142" s="1472">
        <f>'BS old'!G71</f>
        <v>0</v>
      </c>
      <c r="K142" s="1473"/>
      <c r="L142" s="1476"/>
    </row>
    <row r="143" spans="1:12" ht="27.95" customHeight="1" x14ac:dyDescent="0.25">
      <c r="A143" s="1492" t="s">
        <v>496</v>
      </c>
      <c r="B143" s="1494" t="s">
        <v>1059</v>
      </c>
      <c r="C143" s="826"/>
      <c r="D143" s="1496" t="s">
        <v>634</v>
      </c>
      <c r="E143" s="1475">
        <f>'BS old'!D72</f>
        <v>0</v>
      </c>
      <c r="F143" s="1475"/>
      <c r="G143" s="1475"/>
      <c r="H143" s="821"/>
      <c r="I143" s="1472">
        <f>'BS old'!F72</f>
        <v>0</v>
      </c>
      <c r="J143" s="1473"/>
      <c r="K143" s="1474"/>
      <c r="L143" s="474"/>
    </row>
    <row r="144" spans="1:12" s="404" customFormat="1" ht="27.95" customHeight="1" x14ac:dyDescent="0.25">
      <c r="A144" s="1492"/>
      <c r="B144" s="1494"/>
      <c r="C144" s="826"/>
      <c r="D144" s="1496"/>
      <c r="E144" s="1475">
        <f>'BS old'!E72</f>
        <v>0</v>
      </c>
      <c r="F144" s="1475"/>
      <c r="G144" s="1475"/>
      <c r="H144" s="829"/>
      <c r="I144" s="559"/>
      <c r="J144" s="1472">
        <f>'BS old'!G72</f>
        <v>0</v>
      </c>
      <c r="K144" s="1473"/>
      <c r="L144" s="1476"/>
    </row>
    <row r="145" spans="1:12" s="404" customFormat="1" ht="27.95" customHeight="1" x14ac:dyDescent="0.25">
      <c r="A145" s="1492" t="s">
        <v>499</v>
      </c>
      <c r="B145" s="1494" t="s">
        <v>1058</v>
      </c>
      <c r="C145" s="826"/>
      <c r="D145" s="1496" t="s">
        <v>636</v>
      </c>
      <c r="E145" s="1475">
        <f>'BS old'!D73</f>
        <v>0</v>
      </c>
      <c r="F145" s="1475"/>
      <c r="G145" s="1475"/>
      <c r="H145" s="821"/>
      <c r="I145" s="1472">
        <f>'BS old'!F73</f>
        <v>0</v>
      </c>
      <c r="J145" s="1473"/>
      <c r="K145" s="1474"/>
      <c r="L145" s="474"/>
    </row>
    <row r="146" spans="1:12" ht="27.95" customHeight="1" x14ac:dyDescent="0.25">
      <c r="A146" s="1492"/>
      <c r="B146" s="1494"/>
      <c r="C146" s="826"/>
      <c r="D146" s="1496"/>
      <c r="E146" s="1475">
        <f>'BS old'!E73</f>
        <v>0</v>
      </c>
      <c r="F146" s="1475"/>
      <c r="G146" s="1475"/>
      <c r="H146" s="829"/>
      <c r="I146" s="559"/>
      <c r="J146" s="1472">
        <f>'BS old'!G73</f>
        <v>0</v>
      </c>
      <c r="K146" s="1473"/>
      <c r="L146" s="1476"/>
    </row>
    <row r="147" spans="1:12" ht="27.95" customHeight="1" x14ac:dyDescent="0.25">
      <c r="A147" s="1492" t="s">
        <v>502</v>
      </c>
      <c r="B147" s="1494" t="s">
        <v>1057</v>
      </c>
      <c r="C147" s="826"/>
      <c r="D147" s="1496" t="s">
        <v>638</v>
      </c>
      <c r="E147" s="1475">
        <f>'BS old'!D74</f>
        <v>0</v>
      </c>
      <c r="F147" s="1475"/>
      <c r="G147" s="1475"/>
      <c r="H147" s="821"/>
      <c r="I147" s="1472">
        <f>'BS old'!F74</f>
        <v>0</v>
      </c>
      <c r="J147" s="1473"/>
      <c r="K147" s="1474"/>
      <c r="L147" s="474"/>
    </row>
    <row r="148" spans="1:12" s="469" customFormat="1" ht="27.95" customHeight="1" x14ac:dyDescent="0.2">
      <c r="A148" s="1492"/>
      <c r="B148" s="1494"/>
      <c r="C148" s="826"/>
      <c r="D148" s="1496"/>
      <c r="E148" s="1475">
        <f>'BS old'!E74</f>
        <v>0</v>
      </c>
      <c r="F148" s="1475"/>
      <c r="G148" s="1475"/>
      <c r="H148" s="829"/>
      <c r="I148" s="559"/>
      <c r="J148" s="1472">
        <f>'BS old'!G74</f>
        <v>0</v>
      </c>
      <c r="K148" s="1473"/>
      <c r="L148" s="1476"/>
    </row>
    <row r="149" spans="1:12" s="469" customFormat="1" ht="30" customHeight="1" x14ac:dyDescent="0.2">
      <c r="A149" s="472" t="s">
        <v>1027</v>
      </c>
      <c r="B149" s="1479" t="s">
        <v>1026</v>
      </c>
      <c r="C149" s="1501"/>
      <c r="D149" s="1501"/>
      <c r="E149" s="1501"/>
      <c r="F149" s="1482"/>
      <c r="G149" s="471" t="s">
        <v>1025</v>
      </c>
      <c r="H149" s="850"/>
      <c r="I149" s="1479" t="s">
        <v>1024</v>
      </c>
      <c r="J149" s="1482"/>
      <c r="K149" s="1479" t="s">
        <v>1023</v>
      </c>
      <c r="L149" s="1480"/>
    </row>
    <row r="150" spans="1:12" s="469" customFormat="1" ht="27.75" customHeight="1" x14ac:dyDescent="0.2">
      <c r="A150" s="470"/>
      <c r="B150" s="1506" t="s">
        <v>1056</v>
      </c>
      <c r="C150" s="1506"/>
      <c r="D150" s="1531"/>
      <c r="E150" s="1531"/>
      <c r="F150" s="1531"/>
      <c r="G150" s="467" t="s">
        <v>645</v>
      </c>
      <c r="H150" s="851"/>
      <c r="I150" s="1472">
        <f>'BS old'!D81</f>
        <v>0</v>
      </c>
      <c r="J150" s="1474"/>
      <c r="K150" s="1472">
        <f>'BS old'!E81</f>
        <v>0</v>
      </c>
      <c r="L150" s="1476"/>
    </row>
    <row r="151" spans="1:12" s="469" customFormat="1" ht="27.75" customHeight="1" x14ac:dyDescent="0.2">
      <c r="A151" s="461" t="s">
        <v>487</v>
      </c>
      <c r="B151" s="1506" t="s">
        <v>1055</v>
      </c>
      <c r="C151" s="1506"/>
      <c r="D151" s="1531"/>
      <c r="E151" s="1531"/>
      <c r="F151" s="1531"/>
      <c r="G151" s="467" t="s">
        <v>647</v>
      </c>
      <c r="H151" s="851"/>
      <c r="I151" s="1472">
        <f>'BS old'!D82</f>
        <v>0</v>
      </c>
      <c r="J151" s="1474"/>
      <c r="K151" s="1472">
        <f>'BS old'!E82</f>
        <v>0</v>
      </c>
      <c r="L151" s="1476"/>
    </row>
    <row r="152" spans="1:12" ht="27.75" customHeight="1" x14ac:dyDescent="0.25">
      <c r="A152" s="461" t="s">
        <v>490</v>
      </c>
      <c r="B152" s="1506" t="s">
        <v>1054</v>
      </c>
      <c r="C152" s="1506"/>
      <c r="D152" s="1531"/>
      <c r="E152" s="1531"/>
      <c r="F152" s="1531"/>
      <c r="G152" s="467" t="s">
        <v>649</v>
      </c>
      <c r="H152" s="851"/>
      <c r="I152" s="1472">
        <f>'BS old'!D83</f>
        <v>0</v>
      </c>
      <c r="J152" s="1474"/>
      <c r="K152" s="1472">
        <f>'BS old'!E83</f>
        <v>0</v>
      </c>
      <c r="L152" s="1476"/>
    </row>
    <row r="153" spans="1:12" s="404" customFormat="1" ht="27.75" customHeight="1" x14ac:dyDescent="0.25">
      <c r="A153" s="460" t="s">
        <v>493</v>
      </c>
      <c r="B153" s="1494" t="s">
        <v>1053</v>
      </c>
      <c r="C153" s="1494"/>
      <c r="D153" s="1530"/>
      <c r="E153" s="1530"/>
      <c r="F153" s="1530"/>
      <c r="G153" s="457" t="s">
        <v>651</v>
      </c>
      <c r="H153" s="852"/>
      <c r="I153" s="1472">
        <f>'BS old'!D84</f>
        <v>0</v>
      </c>
      <c r="J153" s="1474"/>
      <c r="K153" s="1472">
        <f>'BS old'!E84</f>
        <v>0</v>
      </c>
      <c r="L153" s="1476"/>
    </row>
    <row r="154" spans="1:12" s="404" customFormat="1" ht="27.75" customHeight="1" x14ac:dyDescent="0.25">
      <c r="A154" s="459" t="s">
        <v>496</v>
      </c>
      <c r="B154" s="1494" t="s">
        <v>1052</v>
      </c>
      <c r="C154" s="1494"/>
      <c r="D154" s="1530"/>
      <c r="E154" s="1530"/>
      <c r="F154" s="1530"/>
      <c r="G154" s="457" t="s">
        <v>653</v>
      </c>
      <c r="H154" s="852"/>
      <c r="I154" s="1472">
        <f>'BS old'!D85</f>
        <v>0</v>
      </c>
      <c r="J154" s="1474"/>
      <c r="K154" s="1472">
        <f>'BS old'!E85</f>
        <v>0</v>
      </c>
      <c r="L154" s="1476"/>
    </row>
    <row r="155" spans="1:12" s="404" customFormat="1" ht="27.75" customHeight="1" x14ac:dyDescent="0.25">
      <c r="A155" s="459" t="s">
        <v>499</v>
      </c>
      <c r="B155" s="1494" t="s">
        <v>1051</v>
      </c>
      <c r="C155" s="1494"/>
      <c r="D155" s="1530"/>
      <c r="E155" s="1530"/>
      <c r="F155" s="1530"/>
      <c r="G155" s="457" t="s">
        <v>655</v>
      </c>
      <c r="H155" s="852"/>
      <c r="I155" s="1472">
        <f>'BS old'!D86</f>
        <v>0</v>
      </c>
      <c r="J155" s="1474"/>
      <c r="K155" s="1472">
        <f>'BS old'!E86</f>
        <v>0</v>
      </c>
      <c r="L155" s="1476"/>
    </row>
    <row r="156" spans="1:12" ht="27.75" customHeight="1" x14ac:dyDescent="0.25">
      <c r="A156" s="459" t="s">
        <v>502</v>
      </c>
      <c r="B156" s="1494" t="s">
        <v>1050</v>
      </c>
      <c r="C156" s="1494"/>
      <c r="D156" s="1530"/>
      <c r="E156" s="1530"/>
      <c r="F156" s="1530"/>
      <c r="G156" s="457" t="s">
        <v>657</v>
      </c>
      <c r="H156" s="852"/>
      <c r="I156" s="1472">
        <f>'BS old'!D87</f>
        <v>0</v>
      </c>
      <c r="J156" s="1474"/>
      <c r="K156" s="1472">
        <f>'BS old'!E87</f>
        <v>0</v>
      </c>
      <c r="L156" s="1476"/>
    </row>
    <row r="157" spans="1:12" ht="27.75" customHeight="1" x14ac:dyDescent="0.25">
      <c r="A157" s="461" t="s">
        <v>514</v>
      </c>
      <c r="B157" s="1506" t="s">
        <v>1049</v>
      </c>
      <c r="C157" s="1506"/>
      <c r="D157" s="1531"/>
      <c r="E157" s="1531"/>
      <c r="F157" s="1531"/>
      <c r="G157" s="467" t="s">
        <v>659</v>
      </c>
      <c r="H157" s="851"/>
      <c r="I157" s="1472">
        <f>'BS old'!D88</f>
        <v>0</v>
      </c>
      <c r="J157" s="1474"/>
      <c r="K157" s="1472">
        <f>'BS old'!E88</f>
        <v>0</v>
      </c>
      <c r="L157" s="1476"/>
    </row>
    <row r="158" spans="1:12" ht="27.75" customHeight="1" x14ac:dyDescent="0.25">
      <c r="A158" s="460" t="s">
        <v>517</v>
      </c>
      <c r="B158" s="1494" t="s">
        <v>1048</v>
      </c>
      <c r="C158" s="1494"/>
      <c r="D158" s="1530"/>
      <c r="E158" s="1530"/>
      <c r="F158" s="1530"/>
      <c r="G158" s="457" t="s">
        <v>661</v>
      </c>
      <c r="H158" s="852"/>
      <c r="I158" s="1472">
        <f>'BS old'!D89</f>
        <v>0</v>
      </c>
      <c r="J158" s="1474"/>
      <c r="K158" s="1472">
        <f>'BS old'!E89</f>
        <v>0</v>
      </c>
      <c r="L158" s="1476"/>
    </row>
    <row r="159" spans="1:12" ht="27.75" customHeight="1" x14ac:dyDescent="0.25">
      <c r="A159" s="459" t="s">
        <v>496</v>
      </c>
      <c r="B159" s="1494" t="s">
        <v>1047</v>
      </c>
      <c r="C159" s="1494"/>
      <c r="D159" s="1530"/>
      <c r="E159" s="1530"/>
      <c r="F159" s="1530"/>
      <c r="G159" s="457" t="s">
        <v>663</v>
      </c>
      <c r="H159" s="852"/>
      <c r="I159" s="1472">
        <f>'BS old'!D90</f>
        <v>0</v>
      </c>
      <c r="J159" s="1474"/>
      <c r="K159" s="1472">
        <f>'BS old'!E90</f>
        <v>0</v>
      </c>
      <c r="L159" s="1476"/>
    </row>
    <row r="160" spans="1:12" s="404" customFormat="1" ht="27.75" customHeight="1" x14ac:dyDescent="0.25">
      <c r="A160" s="459" t="s">
        <v>499</v>
      </c>
      <c r="B160" s="1494" t="s">
        <v>1046</v>
      </c>
      <c r="C160" s="1494"/>
      <c r="D160" s="1530"/>
      <c r="E160" s="1530"/>
      <c r="F160" s="1530"/>
      <c r="G160" s="457" t="s">
        <v>665</v>
      </c>
      <c r="H160" s="852"/>
      <c r="I160" s="1472">
        <f>'BS old'!D91</f>
        <v>0</v>
      </c>
      <c r="J160" s="1474"/>
      <c r="K160" s="1472">
        <f>'BS old'!E91</f>
        <v>0</v>
      </c>
      <c r="L160" s="1476"/>
    </row>
    <row r="161" spans="1:12" ht="27.75" customHeight="1" x14ac:dyDescent="0.25">
      <c r="A161" s="459" t="s">
        <v>502</v>
      </c>
      <c r="B161" s="1494" t="s">
        <v>1045</v>
      </c>
      <c r="C161" s="1494"/>
      <c r="D161" s="1530"/>
      <c r="E161" s="1530"/>
      <c r="F161" s="1530"/>
      <c r="G161" s="457" t="s">
        <v>667</v>
      </c>
      <c r="H161" s="852"/>
      <c r="I161" s="1472">
        <f>'BS old'!D92</f>
        <v>0</v>
      </c>
      <c r="J161" s="1474"/>
      <c r="K161" s="1472">
        <f>'BS old'!E92</f>
        <v>0</v>
      </c>
      <c r="L161" s="1476"/>
    </row>
    <row r="162" spans="1:12" ht="27.75" customHeight="1" x14ac:dyDescent="0.25">
      <c r="A162" s="459" t="s">
        <v>505</v>
      </c>
      <c r="B162" s="1494" t="s">
        <v>1044</v>
      </c>
      <c r="C162" s="1494"/>
      <c r="D162" s="1530"/>
      <c r="E162" s="1530"/>
      <c r="F162" s="1530"/>
      <c r="G162" s="457" t="s">
        <v>669</v>
      </c>
      <c r="H162" s="852"/>
      <c r="I162" s="1472">
        <f>'BS old'!D93</f>
        <v>0</v>
      </c>
      <c r="J162" s="1474"/>
      <c r="K162" s="1472">
        <f>'BS old'!E93</f>
        <v>0</v>
      </c>
      <c r="L162" s="1476"/>
    </row>
    <row r="163" spans="1:12" ht="27.75" customHeight="1" x14ac:dyDescent="0.25">
      <c r="A163" s="459" t="s">
        <v>508</v>
      </c>
      <c r="B163" s="1494" t="s">
        <v>1043</v>
      </c>
      <c r="C163" s="1494"/>
      <c r="D163" s="1530"/>
      <c r="E163" s="1530"/>
      <c r="F163" s="1530"/>
      <c r="G163" s="457" t="s">
        <v>671</v>
      </c>
      <c r="H163" s="852"/>
      <c r="I163" s="1472">
        <f>'BS old'!D94</f>
        <v>0</v>
      </c>
      <c r="J163" s="1474"/>
      <c r="K163" s="1472">
        <f>'BS old'!E94</f>
        <v>0</v>
      </c>
      <c r="L163" s="1476"/>
    </row>
    <row r="164" spans="1:12" ht="27.75" customHeight="1" x14ac:dyDescent="0.25">
      <c r="A164" s="461" t="s">
        <v>538</v>
      </c>
      <c r="B164" s="1506" t="s">
        <v>1042</v>
      </c>
      <c r="C164" s="1506"/>
      <c r="D164" s="1531"/>
      <c r="E164" s="1531"/>
      <c r="F164" s="1531"/>
      <c r="G164" s="467" t="s">
        <v>673</v>
      </c>
      <c r="H164" s="851"/>
      <c r="I164" s="1472">
        <f>'BS old'!D95</f>
        <v>0</v>
      </c>
      <c r="J164" s="1474"/>
      <c r="K164" s="1472">
        <f>'BS old'!E95</f>
        <v>0</v>
      </c>
      <c r="L164" s="1476"/>
    </row>
    <row r="165" spans="1:12" ht="27.75" customHeight="1" x14ac:dyDescent="0.25">
      <c r="A165" s="459" t="s">
        <v>541</v>
      </c>
      <c r="B165" s="1494" t="s">
        <v>1041</v>
      </c>
      <c r="C165" s="1494"/>
      <c r="D165" s="1530"/>
      <c r="E165" s="1530"/>
      <c r="F165" s="1530"/>
      <c r="G165" s="457" t="s">
        <v>675</v>
      </c>
      <c r="H165" s="852"/>
      <c r="I165" s="1472">
        <f>'BS old'!D96</f>
        <v>0</v>
      </c>
      <c r="J165" s="1474"/>
      <c r="K165" s="1472">
        <f>'BS old'!E96</f>
        <v>0</v>
      </c>
      <c r="L165" s="1476"/>
    </row>
    <row r="166" spans="1:12" ht="27.75" customHeight="1" x14ac:dyDescent="0.25">
      <c r="A166" s="459" t="s">
        <v>496</v>
      </c>
      <c r="B166" s="1494" t="s">
        <v>1040</v>
      </c>
      <c r="C166" s="1494"/>
      <c r="D166" s="1530"/>
      <c r="E166" s="1530"/>
      <c r="F166" s="1530"/>
      <c r="G166" s="457" t="s">
        <v>677</v>
      </c>
      <c r="H166" s="852"/>
      <c r="I166" s="1472">
        <f>'BS old'!D97</f>
        <v>0</v>
      </c>
      <c r="J166" s="1474"/>
      <c r="K166" s="1472">
        <f>'BS old'!E97</f>
        <v>0</v>
      </c>
      <c r="L166" s="1476"/>
    </row>
    <row r="167" spans="1:12" s="404" customFormat="1" ht="27.75" customHeight="1" x14ac:dyDescent="0.25">
      <c r="A167" s="459" t="s">
        <v>499</v>
      </c>
      <c r="B167" s="1494" t="s">
        <v>1039</v>
      </c>
      <c r="C167" s="1494"/>
      <c r="D167" s="1530"/>
      <c r="E167" s="1530"/>
      <c r="F167" s="1530"/>
      <c r="G167" s="457" t="s">
        <v>679</v>
      </c>
      <c r="H167" s="852"/>
      <c r="I167" s="1472">
        <f>'BS old'!D98</f>
        <v>0</v>
      </c>
      <c r="J167" s="1474"/>
      <c r="K167" s="1472">
        <f>'BS old'!E98</f>
        <v>0</v>
      </c>
      <c r="L167" s="1476"/>
    </row>
    <row r="168" spans="1:12" ht="27.75" customHeight="1" x14ac:dyDescent="0.25">
      <c r="A168" s="461" t="s">
        <v>680</v>
      </c>
      <c r="B168" s="1506" t="s">
        <v>1038</v>
      </c>
      <c r="C168" s="1506"/>
      <c r="D168" s="1531"/>
      <c r="E168" s="1531"/>
      <c r="F168" s="1531"/>
      <c r="G168" s="467" t="s">
        <v>682</v>
      </c>
      <c r="H168" s="851"/>
      <c r="I168" s="1472">
        <f>'BS old'!D99</f>
        <v>0</v>
      </c>
      <c r="J168" s="1474"/>
      <c r="K168" s="1472">
        <f>'BS old'!E99</f>
        <v>0</v>
      </c>
      <c r="L168" s="1476"/>
    </row>
    <row r="169" spans="1:12" ht="27.75" customHeight="1" x14ac:dyDescent="0.25">
      <c r="A169" s="468" t="s">
        <v>683</v>
      </c>
      <c r="B169" s="1494" t="s">
        <v>1037</v>
      </c>
      <c r="C169" s="1494"/>
      <c r="D169" s="1530"/>
      <c r="E169" s="1530"/>
      <c r="F169" s="1530"/>
      <c r="G169" s="457" t="s">
        <v>685</v>
      </c>
      <c r="H169" s="852"/>
      <c r="I169" s="1472">
        <f>'BS old'!D100</f>
        <v>0</v>
      </c>
      <c r="J169" s="1474"/>
      <c r="K169" s="1472">
        <f>'BS old'!E100</f>
        <v>0</v>
      </c>
      <c r="L169" s="1476"/>
    </row>
    <row r="170" spans="1:12" ht="27.75" customHeight="1" x14ac:dyDescent="0.25">
      <c r="A170" s="459" t="s">
        <v>496</v>
      </c>
      <c r="B170" s="1494" t="s">
        <v>1036</v>
      </c>
      <c r="C170" s="1494"/>
      <c r="D170" s="1530"/>
      <c r="E170" s="1530"/>
      <c r="F170" s="1530"/>
      <c r="G170" s="457" t="s">
        <v>687</v>
      </c>
      <c r="H170" s="852"/>
      <c r="I170" s="1472">
        <f>'BS old'!D101</f>
        <v>0</v>
      </c>
      <c r="J170" s="1474"/>
      <c r="K170" s="1472">
        <f>'BS old'!E101</f>
        <v>0</v>
      </c>
      <c r="L170" s="1476"/>
    </row>
    <row r="171" spans="1:12" s="404" customFormat="1" ht="31.5" customHeight="1" x14ac:dyDescent="0.25">
      <c r="A171" s="461" t="s">
        <v>688</v>
      </c>
      <c r="B171" s="1506" t="s">
        <v>1035</v>
      </c>
      <c r="C171" s="1506"/>
      <c r="D171" s="1531"/>
      <c r="E171" s="1531"/>
      <c r="F171" s="1531"/>
      <c r="G171" s="467" t="s">
        <v>690</v>
      </c>
      <c r="H171" s="851"/>
      <c r="I171" s="1472">
        <f>'BS old'!D102</f>
        <v>0</v>
      </c>
      <c r="J171" s="1474"/>
      <c r="K171" s="1472">
        <f>'BS old'!E102</f>
        <v>0</v>
      </c>
      <c r="L171" s="1476"/>
    </row>
    <row r="172" spans="1:12" ht="27.75" customHeight="1" x14ac:dyDescent="0.25">
      <c r="A172" s="461" t="s">
        <v>558</v>
      </c>
      <c r="B172" s="1506" t="s">
        <v>1034</v>
      </c>
      <c r="C172" s="1506"/>
      <c r="D172" s="1531"/>
      <c r="E172" s="1531"/>
      <c r="F172" s="1531"/>
      <c r="G172" s="467" t="s">
        <v>692</v>
      </c>
      <c r="H172" s="851"/>
      <c r="I172" s="1472">
        <f>'BS old'!D103</f>
        <v>0</v>
      </c>
      <c r="J172" s="1474"/>
      <c r="K172" s="1472">
        <f>'BS old'!E103</f>
        <v>0</v>
      </c>
      <c r="L172" s="1476"/>
    </row>
    <row r="173" spans="1:12" ht="27.75" customHeight="1" x14ac:dyDescent="0.25">
      <c r="A173" s="461" t="s">
        <v>561</v>
      </c>
      <c r="B173" s="1506" t="s">
        <v>1033</v>
      </c>
      <c r="C173" s="1506"/>
      <c r="D173" s="1531"/>
      <c r="E173" s="1531"/>
      <c r="F173" s="1531"/>
      <c r="G173" s="467" t="s">
        <v>694</v>
      </c>
      <c r="H173" s="851"/>
      <c r="I173" s="1472">
        <f>'BS old'!D104</f>
        <v>0</v>
      </c>
      <c r="J173" s="1474"/>
      <c r="K173" s="1472">
        <f>'BS old'!E104</f>
        <v>0</v>
      </c>
      <c r="L173" s="1476"/>
    </row>
    <row r="174" spans="1:12" s="404" customFormat="1" ht="27.75" customHeight="1" x14ac:dyDescent="0.25">
      <c r="A174" s="460" t="s">
        <v>564</v>
      </c>
      <c r="B174" s="1494" t="s">
        <v>1032</v>
      </c>
      <c r="C174" s="1494"/>
      <c r="D174" s="1530"/>
      <c r="E174" s="1530"/>
      <c r="F174" s="1530"/>
      <c r="G174" s="457" t="s">
        <v>696</v>
      </c>
      <c r="H174" s="852"/>
      <c r="I174" s="1472">
        <f>'BS old'!D105</f>
        <v>0</v>
      </c>
      <c r="J174" s="1474"/>
      <c r="K174" s="1472">
        <f>'BS old'!E105</f>
        <v>0</v>
      </c>
      <c r="L174" s="1476"/>
    </row>
    <row r="175" spans="1:12" s="404" customFormat="1" ht="27.75" customHeight="1" x14ac:dyDescent="0.25">
      <c r="A175" s="459" t="s">
        <v>496</v>
      </c>
      <c r="B175" s="1494" t="s">
        <v>1031</v>
      </c>
      <c r="C175" s="1494"/>
      <c r="D175" s="1530"/>
      <c r="E175" s="1530"/>
      <c r="F175" s="1530"/>
      <c r="G175" s="457" t="s">
        <v>698</v>
      </c>
      <c r="H175" s="852"/>
      <c r="I175" s="1472">
        <f>'BS old'!D106</f>
        <v>0</v>
      </c>
      <c r="J175" s="1474"/>
      <c r="K175" s="1472">
        <f>'BS old'!E106</f>
        <v>0</v>
      </c>
      <c r="L175" s="1476"/>
    </row>
    <row r="176" spans="1:12" s="404" customFormat="1" ht="27.75" customHeight="1" x14ac:dyDescent="0.25">
      <c r="A176" s="459" t="s">
        <v>499</v>
      </c>
      <c r="B176" s="1494" t="s">
        <v>1030</v>
      </c>
      <c r="C176" s="1494"/>
      <c r="D176" s="1530"/>
      <c r="E176" s="1530"/>
      <c r="F176" s="1530"/>
      <c r="G176" s="457" t="s">
        <v>700</v>
      </c>
      <c r="H176" s="852"/>
      <c r="I176" s="1472">
        <f>'BS old'!D107</f>
        <v>0</v>
      </c>
      <c r="J176" s="1474"/>
      <c r="K176" s="1472">
        <f>'BS old'!E107</f>
        <v>0</v>
      </c>
      <c r="L176" s="1476"/>
    </row>
    <row r="177" spans="1:12" ht="27.75" customHeight="1" x14ac:dyDescent="0.25">
      <c r="A177" s="459" t="s">
        <v>502</v>
      </c>
      <c r="B177" s="1494" t="s">
        <v>1029</v>
      </c>
      <c r="C177" s="1494"/>
      <c r="D177" s="1530"/>
      <c r="E177" s="1530"/>
      <c r="F177" s="1530"/>
      <c r="G177" s="457" t="s">
        <v>702</v>
      </c>
      <c r="H177" s="852"/>
      <c r="I177" s="1472">
        <f>'BS old'!D108</f>
        <v>0</v>
      </c>
      <c r="J177" s="1474"/>
      <c r="K177" s="1472">
        <f>'BS old'!E108</f>
        <v>0</v>
      </c>
      <c r="L177" s="1476"/>
    </row>
    <row r="178" spans="1:12" ht="25.5" customHeight="1" thickBot="1" x14ac:dyDescent="0.3">
      <c r="A178" s="466" t="s">
        <v>577</v>
      </c>
      <c r="B178" s="1532" t="s">
        <v>1028</v>
      </c>
      <c r="C178" s="1532"/>
      <c r="D178" s="1533"/>
      <c r="E178" s="1533"/>
      <c r="F178" s="1533"/>
      <c r="G178" s="465" t="s">
        <v>704</v>
      </c>
      <c r="H178" s="853"/>
      <c r="I178" s="1472">
        <f>'BS old'!D109</f>
        <v>0</v>
      </c>
      <c r="J178" s="1474"/>
      <c r="K178" s="1472">
        <f>'BS old'!E109</f>
        <v>0</v>
      </c>
      <c r="L178" s="1476"/>
    </row>
    <row r="179" spans="1:12" ht="30" customHeight="1" x14ac:dyDescent="0.15">
      <c r="A179" s="464" t="s">
        <v>1027</v>
      </c>
      <c r="B179" s="1477" t="s">
        <v>1026</v>
      </c>
      <c r="C179" s="1536"/>
      <c r="D179" s="1537"/>
      <c r="E179" s="1537"/>
      <c r="F179" s="1538"/>
      <c r="G179" s="463" t="s">
        <v>1025</v>
      </c>
      <c r="H179" s="854"/>
      <c r="I179" s="1477" t="s">
        <v>1024</v>
      </c>
      <c r="J179" s="1481"/>
      <c r="K179" s="1477" t="s">
        <v>1023</v>
      </c>
      <c r="L179" s="1478"/>
    </row>
    <row r="180" spans="1:12" ht="27.75" customHeight="1" x14ac:dyDescent="0.25">
      <c r="A180" s="460" t="s">
        <v>580</v>
      </c>
      <c r="B180" s="1494" t="s">
        <v>1022</v>
      </c>
      <c r="C180" s="1494"/>
      <c r="D180" s="1530"/>
      <c r="E180" s="1530"/>
      <c r="F180" s="1530"/>
      <c r="G180" s="457" t="s">
        <v>706</v>
      </c>
      <c r="H180" s="852"/>
      <c r="I180" s="1472">
        <f>'BS old'!D110</f>
        <v>0</v>
      </c>
      <c r="J180" s="1474"/>
      <c r="K180" s="1472">
        <f>'BS old'!E110</f>
        <v>0</v>
      </c>
      <c r="L180" s="1476"/>
    </row>
    <row r="181" spans="1:12" ht="27.75" customHeight="1" x14ac:dyDescent="0.25">
      <c r="A181" s="459" t="s">
        <v>496</v>
      </c>
      <c r="B181" s="1494" t="s">
        <v>1010</v>
      </c>
      <c r="C181" s="1494"/>
      <c r="D181" s="1530"/>
      <c r="E181" s="1530"/>
      <c r="F181" s="1530"/>
      <c r="G181" s="457" t="s">
        <v>707</v>
      </c>
      <c r="H181" s="852"/>
      <c r="I181" s="1472">
        <f>'BS old'!D111</f>
        <v>0</v>
      </c>
      <c r="J181" s="1474"/>
      <c r="K181" s="1472">
        <f>'BS old'!E111</f>
        <v>0</v>
      </c>
      <c r="L181" s="1476"/>
    </row>
    <row r="182" spans="1:12" s="404" customFormat="1" ht="27.75" customHeight="1" x14ac:dyDescent="0.25">
      <c r="A182" s="459" t="s">
        <v>499</v>
      </c>
      <c r="B182" s="1494" t="s">
        <v>1021</v>
      </c>
      <c r="C182" s="1494"/>
      <c r="D182" s="1530"/>
      <c r="E182" s="1530"/>
      <c r="F182" s="1530"/>
      <c r="G182" s="457" t="s">
        <v>709</v>
      </c>
      <c r="H182" s="852"/>
      <c r="I182" s="1472">
        <f>'BS old'!D112</f>
        <v>0</v>
      </c>
      <c r="J182" s="1474"/>
      <c r="K182" s="1472">
        <f>'BS old'!E112</f>
        <v>0</v>
      </c>
      <c r="L182" s="1476"/>
    </row>
    <row r="183" spans="1:12" ht="27.75" customHeight="1" x14ac:dyDescent="0.25">
      <c r="A183" s="459" t="s">
        <v>502</v>
      </c>
      <c r="B183" s="1494" t="s">
        <v>1020</v>
      </c>
      <c r="C183" s="1494"/>
      <c r="D183" s="1530"/>
      <c r="E183" s="1530"/>
      <c r="F183" s="1530"/>
      <c r="G183" s="457" t="s">
        <v>711</v>
      </c>
      <c r="H183" s="852"/>
      <c r="I183" s="1472">
        <f>'BS old'!D113</f>
        <v>0</v>
      </c>
      <c r="J183" s="1474"/>
      <c r="K183" s="1472">
        <f>'BS old'!E113</f>
        <v>0</v>
      </c>
      <c r="L183" s="1476"/>
    </row>
    <row r="184" spans="1:12" ht="27.75" customHeight="1" x14ac:dyDescent="0.25">
      <c r="A184" s="459" t="s">
        <v>505</v>
      </c>
      <c r="B184" s="1494" t="s">
        <v>1019</v>
      </c>
      <c r="C184" s="1494"/>
      <c r="D184" s="1530"/>
      <c r="E184" s="1530"/>
      <c r="F184" s="1530"/>
      <c r="G184" s="457" t="s">
        <v>713</v>
      </c>
      <c r="H184" s="852"/>
      <c r="I184" s="1472">
        <f>'BS old'!D114</f>
        <v>0</v>
      </c>
      <c r="J184" s="1474"/>
      <c r="K184" s="1472">
        <f>'BS old'!E114</f>
        <v>0</v>
      </c>
      <c r="L184" s="1476"/>
    </row>
    <row r="185" spans="1:12" ht="27.75" customHeight="1" x14ac:dyDescent="0.25">
      <c r="A185" s="459" t="s">
        <v>508</v>
      </c>
      <c r="B185" s="1494" t="s">
        <v>1018</v>
      </c>
      <c r="C185" s="1494"/>
      <c r="D185" s="1530"/>
      <c r="E185" s="1530"/>
      <c r="F185" s="1530"/>
      <c r="G185" s="457" t="s">
        <v>715</v>
      </c>
      <c r="H185" s="852"/>
      <c r="I185" s="1472">
        <f>'BS old'!D115</f>
        <v>0</v>
      </c>
      <c r="J185" s="1474"/>
      <c r="K185" s="1472">
        <f>'BS old'!E115</f>
        <v>0</v>
      </c>
      <c r="L185" s="1476"/>
    </row>
    <row r="186" spans="1:12" ht="27.75" customHeight="1" x14ac:dyDescent="0.25">
      <c r="A186" s="459" t="s">
        <v>511</v>
      </c>
      <c r="B186" s="1494" t="s">
        <v>1017</v>
      </c>
      <c r="C186" s="1494"/>
      <c r="D186" s="1530"/>
      <c r="E186" s="1530"/>
      <c r="F186" s="1530"/>
      <c r="G186" s="457" t="s">
        <v>717</v>
      </c>
      <c r="H186" s="852"/>
      <c r="I186" s="1472">
        <f>'BS old'!D116</f>
        <v>0</v>
      </c>
      <c r="J186" s="1474"/>
      <c r="K186" s="1472">
        <f>'BS old'!E116</f>
        <v>0</v>
      </c>
      <c r="L186" s="1476"/>
    </row>
    <row r="187" spans="1:12" ht="27.75" customHeight="1" x14ac:dyDescent="0.25">
      <c r="A187" s="459" t="s">
        <v>532</v>
      </c>
      <c r="B187" s="1494" t="s">
        <v>1016</v>
      </c>
      <c r="C187" s="1494"/>
      <c r="D187" s="1530"/>
      <c r="E187" s="1530"/>
      <c r="F187" s="1530"/>
      <c r="G187" s="457" t="s">
        <v>719</v>
      </c>
      <c r="H187" s="852"/>
      <c r="I187" s="1472">
        <f>'BS old'!D117</f>
        <v>0</v>
      </c>
      <c r="J187" s="1474"/>
      <c r="K187" s="1472">
        <f>'BS old'!E117</f>
        <v>0</v>
      </c>
      <c r="L187" s="1476"/>
    </row>
    <row r="188" spans="1:12" ht="27.75" customHeight="1" x14ac:dyDescent="0.25">
      <c r="A188" s="459" t="s">
        <v>535</v>
      </c>
      <c r="B188" s="1494" t="s">
        <v>1015</v>
      </c>
      <c r="C188" s="1494"/>
      <c r="D188" s="1530"/>
      <c r="E188" s="1530"/>
      <c r="F188" s="1530"/>
      <c r="G188" s="457" t="s">
        <v>721</v>
      </c>
      <c r="H188" s="852"/>
      <c r="I188" s="1472">
        <f>'BS old'!D118</f>
        <v>0</v>
      </c>
      <c r="J188" s="1474"/>
      <c r="K188" s="1472">
        <f>'BS old'!E118</f>
        <v>0</v>
      </c>
      <c r="L188" s="1476"/>
    </row>
    <row r="189" spans="1:12" ht="27.75" customHeight="1" x14ac:dyDescent="0.25">
      <c r="A189" s="459" t="s">
        <v>722</v>
      </c>
      <c r="B189" s="1494" t="s">
        <v>1014</v>
      </c>
      <c r="C189" s="1494"/>
      <c r="D189" s="1530"/>
      <c r="E189" s="1530"/>
      <c r="F189" s="1530"/>
      <c r="G189" s="457" t="s">
        <v>724</v>
      </c>
      <c r="H189" s="852"/>
      <c r="I189" s="1472">
        <f>'BS old'!D119</f>
        <v>0</v>
      </c>
      <c r="J189" s="1474"/>
      <c r="K189" s="1472">
        <f>'BS old'!E119</f>
        <v>0</v>
      </c>
      <c r="L189" s="1476"/>
    </row>
    <row r="190" spans="1:12" ht="27.75" customHeight="1" x14ac:dyDescent="0.25">
      <c r="A190" s="459" t="s">
        <v>725</v>
      </c>
      <c r="B190" s="1494" t="s">
        <v>1013</v>
      </c>
      <c r="C190" s="1494"/>
      <c r="D190" s="1530"/>
      <c r="E190" s="1530"/>
      <c r="F190" s="1530"/>
      <c r="G190" s="457" t="s">
        <v>727</v>
      </c>
      <c r="H190" s="852"/>
      <c r="I190" s="1472">
        <f>'BS old'!D120</f>
        <v>0</v>
      </c>
      <c r="J190" s="1474"/>
      <c r="K190" s="1472">
        <f>'BS old'!E120</f>
        <v>0</v>
      </c>
      <c r="L190" s="1476"/>
    </row>
    <row r="191" spans="1:12" ht="27.75" customHeight="1" x14ac:dyDescent="0.25">
      <c r="A191" s="461" t="s">
        <v>595</v>
      </c>
      <c r="B191" s="1506" t="s">
        <v>1012</v>
      </c>
      <c r="C191" s="1506"/>
      <c r="D191" s="1531"/>
      <c r="E191" s="1531"/>
      <c r="F191" s="1531"/>
      <c r="G191" s="457" t="s">
        <v>729</v>
      </c>
      <c r="H191" s="852"/>
      <c r="I191" s="1472">
        <f>'BS old'!D121</f>
        <v>0</v>
      </c>
      <c r="J191" s="1474"/>
      <c r="K191" s="1472">
        <f>'BS old'!E121</f>
        <v>0</v>
      </c>
      <c r="L191" s="1476"/>
    </row>
    <row r="192" spans="1:12" ht="27.75" customHeight="1" x14ac:dyDescent="0.25">
      <c r="A192" s="459" t="s">
        <v>598</v>
      </c>
      <c r="B192" s="1494" t="s">
        <v>1011</v>
      </c>
      <c r="C192" s="1494"/>
      <c r="D192" s="1530"/>
      <c r="E192" s="1530"/>
      <c r="F192" s="1530"/>
      <c r="G192" s="457" t="s">
        <v>731</v>
      </c>
      <c r="H192" s="852"/>
      <c r="I192" s="1472">
        <f>'BS old'!D122</f>
        <v>0</v>
      </c>
      <c r="J192" s="1474"/>
      <c r="K192" s="1472">
        <f>'BS old'!E122</f>
        <v>0</v>
      </c>
      <c r="L192" s="1476"/>
    </row>
    <row r="193" spans="1:12" ht="27.75" customHeight="1" x14ac:dyDescent="0.25">
      <c r="A193" s="459" t="s">
        <v>496</v>
      </c>
      <c r="B193" s="1494" t="s">
        <v>1010</v>
      </c>
      <c r="C193" s="1494"/>
      <c r="D193" s="1530"/>
      <c r="E193" s="1530"/>
      <c r="F193" s="1530"/>
      <c r="G193" s="457" t="s">
        <v>732</v>
      </c>
      <c r="H193" s="852"/>
      <c r="I193" s="1472">
        <f>'BS old'!D123</f>
        <v>0</v>
      </c>
      <c r="J193" s="1474"/>
      <c r="K193" s="1472">
        <f>'BS old'!E123</f>
        <v>0</v>
      </c>
      <c r="L193" s="1476"/>
    </row>
    <row r="194" spans="1:12" ht="27.75" customHeight="1" x14ac:dyDescent="0.25">
      <c r="A194" s="459" t="s">
        <v>499</v>
      </c>
      <c r="B194" s="1494" t="s">
        <v>1009</v>
      </c>
      <c r="C194" s="1494"/>
      <c r="D194" s="1530"/>
      <c r="E194" s="1530"/>
      <c r="F194" s="1530"/>
      <c r="G194" s="457" t="s">
        <v>734</v>
      </c>
      <c r="H194" s="852"/>
      <c r="I194" s="1472">
        <f>'BS old'!D124</f>
        <v>0</v>
      </c>
      <c r="J194" s="1474"/>
      <c r="K194" s="1472">
        <f>'BS old'!E124</f>
        <v>0</v>
      </c>
      <c r="L194" s="1476"/>
    </row>
    <row r="195" spans="1:12" s="404" customFormat="1" ht="27.75" customHeight="1" x14ac:dyDescent="0.25">
      <c r="A195" s="459" t="s">
        <v>502</v>
      </c>
      <c r="B195" s="1494" t="s">
        <v>1008</v>
      </c>
      <c r="C195" s="1494"/>
      <c r="D195" s="1530"/>
      <c r="E195" s="1530"/>
      <c r="F195" s="1530"/>
      <c r="G195" s="457" t="s">
        <v>736</v>
      </c>
      <c r="H195" s="852"/>
      <c r="I195" s="1472">
        <f>'BS old'!D125</f>
        <v>0</v>
      </c>
      <c r="J195" s="1474"/>
      <c r="K195" s="1472">
        <f>'BS old'!E125</f>
        <v>0</v>
      </c>
      <c r="L195" s="1476"/>
    </row>
    <row r="196" spans="1:12" ht="27.75" customHeight="1" x14ac:dyDescent="0.25">
      <c r="A196" s="459" t="s">
        <v>505</v>
      </c>
      <c r="B196" s="1494" t="s">
        <v>1007</v>
      </c>
      <c r="C196" s="1494"/>
      <c r="D196" s="1530"/>
      <c r="E196" s="1530"/>
      <c r="F196" s="1530"/>
      <c r="G196" s="457" t="s">
        <v>738</v>
      </c>
      <c r="H196" s="852"/>
      <c r="I196" s="1472">
        <f>'BS old'!D126</f>
        <v>0</v>
      </c>
      <c r="J196" s="1474"/>
      <c r="K196" s="1472">
        <f>'BS old'!E126</f>
        <v>0</v>
      </c>
      <c r="L196" s="1476"/>
    </row>
    <row r="197" spans="1:12" ht="27.75" customHeight="1" x14ac:dyDescent="0.25">
      <c r="A197" s="459" t="s">
        <v>508</v>
      </c>
      <c r="B197" s="1494" t="s">
        <v>1006</v>
      </c>
      <c r="C197" s="1494"/>
      <c r="D197" s="1530"/>
      <c r="E197" s="1530"/>
      <c r="F197" s="1530"/>
      <c r="G197" s="457" t="s">
        <v>740</v>
      </c>
      <c r="H197" s="852"/>
      <c r="I197" s="1472">
        <f>'BS old'!D127</f>
        <v>0</v>
      </c>
      <c r="J197" s="1474"/>
      <c r="K197" s="1472">
        <f>'BS old'!E127</f>
        <v>0</v>
      </c>
      <c r="L197" s="1476"/>
    </row>
    <row r="198" spans="1:12" ht="27.75" customHeight="1" x14ac:dyDescent="0.25">
      <c r="A198" s="459" t="s">
        <v>511</v>
      </c>
      <c r="B198" s="1494" t="s">
        <v>1005</v>
      </c>
      <c r="C198" s="1494"/>
      <c r="D198" s="1530"/>
      <c r="E198" s="1530"/>
      <c r="F198" s="1530"/>
      <c r="G198" s="457" t="s">
        <v>742</v>
      </c>
      <c r="H198" s="852"/>
      <c r="I198" s="1472">
        <f>'BS old'!D128</f>
        <v>0</v>
      </c>
      <c r="J198" s="1474"/>
      <c r="K198" s="1472">
        <f>'BS old'!E128</f>
        <v>0</v>
      </c>
      <c r="L198" s="1476"/>
    </row>
    <row r="199" spans="1:12" ht="27.75" customHeight="1" x14ac:dyDescent="0.25">
      <c r="A199" s="459" t="s">
        <v>532</v>
      </c>
      <c r="B199" s="1494" t="s">
        <v>1004</v>
      </c>
      <c r="C199" s="1494"/>
      <c r="D199" s="1530"/>
      <c r="E199" s="1530"/>
      <c r="F199" s="1530"/>
      <c r="G199" s="457" t="s">
        <v>744</v>
      </c>
      <c r="H199" s="852"/>
      <c r="I199" s="1472">
        <f>'BS old'!D129</f>
        <v>0</v>
      </c>
      <c r="J199" s="1474"/>
      <c r="K199" s="1472">
        <f>'BS old'!E129</f>
        <v>0</v>
      </c>
      <c r="L199" s="1476"/>
    </row>
    <row r="200" spans="1:12" ht="27.75" customHeight="1" x14ac:dyDescent="0.25">
      <c r="A200" s="459" t="s">
        <v>535</v>
      </c>
      <c r="B200" s="1494" t="s">
        <v>1003</v>
      </c>
      <c r="C200" s="1494"/>
      <c r="D200" s="1530"/>
      <c r="E200" s="1530"/>
      <c r="F200" s="1530"/>
      <c r="G200" s="457" t="s">
        <v>746</v>
      </c>
      <c r="H200" s="852"/>
      <c r="I200" s="1472">
        <f>'BS old'!D130</f>
        <v>0</v>
      </c>
      <c r="J200" s="1474"/>
      <c r="K200" s="1472">
        <f>'BS old'!E130</f>
        <v>0</v>
      </c>
      <c r="L200" s="1476"/>
    </row>
    <row r="201" spans="1:12" ht="27.75" customHeight="1" x14ac:dyDescent="0.25">
      <c r="A201" s="459" t="s">
        <v>722</v>
      </c>
      <c r="B201" s="1494" t="s">
        <v>1002</v>
      </c>
      <c r="C201" s="1494"/>
      <c r="D201" s="1530"/>
      <c r="E201" s="1530"/>
      <c r="F201" s="1530"/>
      <c r="G201" s="457" t="s">
        <v>748</v>
      </c>
      <c r="H201" s="852"/>
      <c r="I201" s="1472">
        <f>'BS old'!D131</f>
        <v>0</v>
      </c>
      <c r="J201" s="1474"/>
      <c r="K201" s="1472">
        <f>'BS old'!E131</f>
        <v>0</v>
      </c>
      <c r="L201" s="1476"/>
    </row>
    <row r="202" spans="1:12" ht="27.75" customHeight="1" x14ac:dyDescent="0.25">
      <c r="A202" s="461" t="s">
        <v>613</v>
      </c>
      <c r="B202" s="1506" t="s">
        <v>1001</v>
      </c>
      <c r="C202" s="1506"/>
      <c r="D202" s="1531"/>
      <c r="E202" s="1531"/>
      <c r="F202" s="1531"/>
      <c r="G202" s="457" t="s">
        <v>750</v>
      </c>
      <c r="H202" s="852"/>
      <c r="I202" s="1472">
        <f>'BS old'!D132</f>
        <v>0</v>
      </c>
      <c r="J202" s="1474"/>
      <c r="K202" s="1472">
        <f>'BS old'!E132</f>
        <v>0</v>
      </c>
      <c r="L202" s="1476"/>
    </row>
    <row r="203" spans="1:12" ht="27.75" customHeight="1" x14ac:dyDescent="0.25">
      <c r="A203" s="462" t="s">
        <v>751</v>
      </c>
      <c r="B203" s="1506" t="s">
        <v>1000</v>
      </c>
      <c r="C203" s="1506"/>
      <c r="D203" s="1531"/>
      <c r="E203" s="1531"/>
      <c r="F203" s="1531"/>
      <c r="G203" s="457" t="s">
        <v>753</v>
      </c>
      <c r="H203" s="852"/>
      <c r="I203" s="1472">
        <f>'BS old'!D133</f>
        <v>0</v>
      </c>
      <c r="J203" s="1474"/>
      <c r="K203" s="1472">
        <f>'BS old'!E133</f>
        <v>0</v>
      </c>
      <c r="L203" s="1476"/>
    </row>
    <row r="204" spans="1:12" ht="27.75" customHeight="1" x14ac:dyDescent="0.25">
      <c r="A204" s="459" t="s">
        <v>754</v>
      </c>
      <c r="B204" s="1506" t="s">
        <v>999</v>
      </c>
      <c r="C204" s="1506"/>
      <c r="D204" s="1531"/>
      <c r="E204" s="1531"/>
      <c r="F204" s="1531"/>
      <c r="G204" s="457" t="s">
        <v>756</v>
      </c>
      <c r="H204" s="852"/>
      <c r="I204" s="1472">
        <f>'BS old'!D134</f>
        <v>0</v>
      </c>
      <c r="J204" s="1474"/>
      <c r="K204" s="1472">
        <f>'BS old'!E134</f>
        <v>0</v>
      </c>
      <c r="L204" s="1476"/>
    </row>
    <row r="205" spans="1:12" s="404" customFormat="1" ht="27.75" customHeight="1" x14ac:dyDescent="0.25">
      <c r="A205" s="459" t="s">
        <v>496</v>
      </c>
      <c r="B205" s="1494" t="s">
        <v>998</v>
      </c>
      <c r="C205" s="1494"/>
      <c r="D205" s="1530"/>
      <c r="E205" s="1530"/>
      <c r="F205" s="1530"/>
      <c r="G205" s="457" t="s">
        <v>758</v>
      </c>
      <c r="H205" s="852"/>
      <c r="I205" s="1472">
        <f>'BS old'!D135</f>
        <v>0</v>
      </c>
      <c r="J205" s="1474"/>
      <c r="K205" s="1472">
        <f>'BS old'!E135</f>
        <v>0</v>
      </c>
      <c r="L205" s="1476"/>
    </row>
    <row r="206" spans="1:12" ht="27.75" customHeight="1" x14ac:dyDescent="0.25">
      <c r="A206" s="461" t="s">
        <v>627</v>
      </c>
      <c r="B206" s="1506" t="s">
        <v>997</v>
      </c>
      <c r="C206" s="1506"/>
      <c r="D206" s="1531"/>
      <c r="E206" s="1531"/>
      <c r="F206" s="1531"/>
      <c r="G206" s="457" t="s">
        <v>760</v>
      </c>
      <c r="H206" s="852"/>
      <c r="I206" s="1472">
        <f>'BS old'!D136</f>
        <v>0</v>
      </c>
      <c r="J206" s="1474"/>
      <c r="K206" s="1472">
        <f>'BS old'!E136</f>
        <v>0</v>
      </c>
      <c r="L206" s="1476"/>
    </row>
    <row r="207" spans="1:12" ht="27.75" customHeight="1" x14ac:dyDescent="0.25">
      <c r="A207" s="460" t="s">
        <v>630</v>
      </c>
      <c r="B207" s="1494" t="s">
        <v>996</v>
      </c>
      <c r="C207" s="1494"/>
      <c r="D207" s="1530"/>
      <c r="E207" s="1530"/>
      <c r="F207" s="1530"/>
      <c r="G207" s="457" t="s">
        <v>762</v>
      </c>
      <c r="H207" s="852"/>
      <c r="I207" s="1472">
        <f>'BS old'!D137</f>
        <v>0</v>
      </c>
      <c r="J207" s="1474"/>
      <c r="K207" s="1472">
        <f>'BS old'!E137</f>
        <v>0</v>
      </c>
      <c r="L207" s="1476"/>
    </row>
    <row r="208" spans="1:12" ht="27.75" customHeight="1" x14ac:dyDescent="0.25">
      <c r="A208" s="459" t="s">
        <v>496</v>
      </c>
      <c r="B208" s="1494" t="s">
        <v>995</v>
      </c>
      <c r="C208" s="1494"/>
      <c r="D208" s="1530"/>
      <c r="E208" s="1530"/>
      <c r="F208" s="1530"/>
      <c r="G208" s="457" t="s">
        <v>764</v>
      </c>
      <c r="H208" s="852"/>
      <c r="I208" s="1472">
        <f>'BS old'!D138</f>
        <v>0</v>
      </c>
      <c r="J208" s="1474"/>
      <c r="K208" s="1472">
        <f>'BS old'!E138</f>
        <v>0</v>
      </c>
      <c r="L208" s="1476"/>
    </row>
    <row r="209" spans="1:12" s="404" customFormat="1" ht="27.75" customHeight="1" x14ac:dyDescent="0.25">
      <c r="A209" s="459" t="s">
        <v>499</v>
      </c>
      <c r="B209" s="1494" t="s">
        <v>994</v>
      </c>
      <c r="C209" s="1494"/>
      <c r="D209" s="1530"/>
      <c r="E209" s="1530"/>
      <c r="F209" s="1530"/>
      <c r="G209" s="457" t="s">
        <v>766</v>
      </c>
      <c r="H209" s="852"/>
      <c r="I209" s="1472">
        <f>'BS old'!D139</f>
        <v>0</v>
      </c>
      <c r="J209" s="1474"/>
      <c r="K209" s="1472">
        <f>'BS old'!E139</f>
        <v>0</v>
      </c>
      <c r="L209" s="1476"/>
    </row>
    <row r="210" spans="1:12" ht="27.75" customHeight="1" thickBot="1" x14ac:dyDescent="0.3">
      <c r="A210" s="458" t="s">
        <v>502</v>
      </c>
      <c r="B210" s="1534" t="s">
        <v>993</v>
      </c>
      <c r="C210" s="1534"/>
      <c r="D210" s="1535"/>
      <c r="E210" s="1535"/>
      <c r="F210" s="1535"/>
      <c r="G210" s="457" t="s">
        <v>768</v>
      </c>
      <c r="H210" s="852"/>
      <c r="I210" s="1472">
        <f>'BS old'!D140</f>
        <v>0</v>
      </c>
      <c r="J210" s="1474"/>
      <c r="K210" s="1472">
        <f>'BS old'!E140</f>
        <v>0</v>
      </c>
      <c r="L210" s="1476"/>
    </row>
    <row r="211" spans="1:12" ht="24.75" customHeight="1" x14ac:dyDescent="0.25"/>
    <row r="212" spans="1:12" ht="24.75" customHeight="1" x14ac:dyDescent="0.25"/>
    <row r="213" spans="1:12" ht="24.75" customHeight="1" x14ac:dyDescent="0.25"/>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x14ac:dyDescent="0.25"/>
  <cols>
    <col min="1" max="1" width="4.42578125" style="489" customWidth="1"/>
    <col min="2" max="2" width="37.5703125" style="489" customWidth="1"/>
    <col min="3" max="3" width="1.42578125" style="489" customWidth="1"/>
    <col min="4" max="4" width="6.42578125" style="489" customWidth="1"/>
    <col min="5" max="6" width="29.5703125" style="489" customWidth="1"/>
    <col min="7" max="16384" width="9.140625" style="489"/>
  </cols>
  <sheetData>
    <row r="1" spans="1:10" s="456" customFormat="1" ht="7.5" customHeight="1" x14ac:dyDescent="0.25">
      <c r="A1" s="455"/>
      <c r="G1" s="399"/>
      <c r="H1" s="399"/>
    </row>
    <row r="2" spans="1:10" s="456" customFormat="1" ht="17.25" customHeight="1" x14ac:dyDescent="0.25">
      <c r="A2" s="455"/>
      <c r="B2" s="480" t="s">
        <v>1122</v>
      </c>
      <c r="C2" s="399"/>
      <c r="D2" s="479" t="s">
        <v>1121</v>
      </c>
      <c r="E2" s="535" t="e">
        <f>" "&amp;#REF!&amp;"  "&amp;#REF!&amp;"  "&amp;#REF!&amp;"  "&amp;#REF!&amp;"  "&amp;#REF!&amp;"  "&amp;#REF!&amp;"  "&amp;#REF!&amp;"  "&amp;#REF!&amp;"  "&amp;#REF!&amp;"  "&amp;#REF!</f>
        <v>#REF!</v>
      </c>
    </row>
    <row r="3" spans="1:10" s="456" customFormat="1" ht="7.5" customHeight="1" thickBot="1" x14ac:dyDescent="0.3">
      <c r="A3" s="455"/>
      <c r="B3" s="534"/>
      <c r="C3" s="399"/>
    </row>
    <row r="4" spans="1:10" s="514" customFormat="1" ht="11.25" customHeight="1" x14ac:dyDescent="0.25">
      <c r="A4" s="533"/>
      <c r="B4" s="532"/>
      <c r="C4" s="531"/>
      <c r="D4" s="530"/>
      <c r="E4" s="1524" t="s">
        <v>1189</v>
      </c>
      <c r="F4" s="1548"/>
    </row>
    <row r="5" spans="1:10" s="514" customFormat="1" ht="33.75" customHeight="1" x14ac:dyDescent="0.15">
      <c r="A5" s="529" t="s">
        <v>1027</v>
      </c>
      <c r="B5" s="528" t="s">
        <v>1188</v>
      </c>
      <c r="C5" s="527"/>
      <c r="D5" s="526" t="s">
        <v>1025</v>
      </c>
      <c r="E5" s="525" t="s">
        <v>1187</v>
      </c>
      <c r="F5" s="524" t="s">
        <v>1186</v>
      </c>
    </row>
    <row r="6" spans="1:10" s="514" customFormat="1" ht="29.65" customHeight="1" x14ac:dyDescent="0.25">
      <c r="A6" s="460" t="s">
        <v>777</v>
      </c>
      <c r="B6" s="495" t="s">
        <v>1185</v>
      </c>
      <c r="C6" s="494"/>
      <c r="D6" s="457" t="s">
        <v>778</v>
      </c>
      <c r="E6" s="493">
        <f>'P&amp;L old'!D9</f>
        <v>0</v>
      </c>
      <c r="F6" s="493">
        <f>'P&amp;L old'!E9</f>
        <v>0</v>
      </c>
    </row>
    <row r="7" spans="1:10" s="514" customFormat="1" ht="29.65" customHeight="1" x14ac:dyDescent="0.25">
      <c r="A7" s="460" t="s">
        <v>779</v>
      </c>
      <c r="B7" s="495" t="s">
        <v>1184</v>
      </c>
      <c r="C7" s="494"/>
      <c r="D7" s="457" t="s">
        <v>781</v>
      </c>
      <c r="E7" s="559">
        <f>'P&amp;L old'!D10</f>
        <v>0</v>
      </c>
      <c r="F7" s="493">
        <f>'P&amp;L old'!E10</f>
        <v>0</v>
      </c>
    </row>
    <row r="8" spans="1:10" s="519" customFormat="1" ht="29.65" customHeight="1" x14ac:dyDescent="0.25">
      <c r="A8" s="461" t="s">
        <v>782</v>
      </c>
      <c r="B8" s="497" t="s">
        <v>1183</v>
      </c>
      <c r="C8" s="496"/>
      <c r="D8" s="467" t="s">
        <v>784</v>
      </c>
      <c r="E8" s="559">
        <f>'P&amp;L old'!D11</f>
        <v>0</v>
      </c>
      <c r="F8" s="493">
        <f>'P&amp;L old'!E11</f>
        <v>0</v>
      </c>
    </row>
    <row r="9" spans="1:10" s="519" customFormat="1" ht="29.65" customHeight="1" x14ac:dyDescent="0.25">
      <c r="A9" s="461" t="s">
        <v>785</v>
      </c>
      <c r="B9" s="497" t="s">
        <v>1182</v>
      </c>
      <c r="C9" s="496"/>
      <c r="D9" s="467" t="s">
        <v>787</v>
      </c>
      <c r="E9" s="559">
        <f>'P&amp;L old'!D12</f>
        <v>0</v>
      </c>
      <c r="F9" s="493">
        <f>'P&amp;L old'!E12</f>
        <v>0</v>
      </c>
    </row>
    <row r="10" spans="1:10" s="514" customFormat="1" ht="29.65" customHeight="1" x14ac:dyDescent="0.25">
      <c r="A10" s="459" t="s">
        <v>788</v>
      </c>
      <c r="B10" s="495" t="s">
        <v>1181</v>
      </c>
      <c r="C10" s="494"/>
      <c r="D10" s="457" t="s">
        <v>790</v>
      </c>
      <c r="E10" s="559">
        <f>'P&amp;L old'!D13</f>
        <v>0</v>
      </c>
      <c r="F10" s="493">
        <f>'P&amp;L old'!E13</f>
        <v>0</v>
      </c>
    </row>
    <row r="11" spans="1:10" s="514" customFormat="1" ht="29.65" customHeight="1" x14ac:dyDescent="0.25">
      <c r="A11" s="459" t="s">
        <v>496</v>
      </c>
      <c r="B11" s="495" t="s">
        <v>1180</v>
      </c>
      <c r="C11" s="494"/>
      <c r="D11" s="457" t="s">
        <v>792</v>
      </c>
      <c r="E11" s="559">
        <f>'P&amp;L old'!D14</f>
        <v>0</v>
      </c>
      <c r="F11" s="493">
        <f>'P&amp;L old'!E14</f>
        <v>0</v>
      </c>
    </row>
    <row r="12" spans="1:10" s="514" customFormat="1" ht="29.65" customHeight="1" x14ac:dyDescent="0.25">
      <c r="A12" s="459" t="s">
        <v>499</v>
      </c>
      <c r="B12" s="495" t="s">
        <v>1179</v>
      </c>
      <c r="C12" s="494"/>
      <c r="D12" s="457" t="s">
        <v>794</v>
      </c>
      <c r="E12" s="559">
        <f>'P&amp;L old'!D15</f>
        <v>0</v>
      </c>
      <c r="F12" s="493">
        <f>'P&amp;L old'!E15</f>
        <v>0</v>
      </c>
    </row>
    <row r="13" spans="1:10" s="519" customFormat="1" ht="29.65" customHeight="1" x14ac:dyDescent="0.25">
      <c r="A13" s="461" t="s">
        <v>558</v>
      </c>
      <c r="B13" s="497" t="s">
        <v>1178</v>
      </c>
      <c r="C13" s="496"/>
      <c r="D13" s="467" t="s">
        <v>796</v>
      </c>
      <c r="E13" s="559">
        <f>'P&amp;L old'!D16</f>
        <v>0</v>
      </c>
      <c r="F13" s="493">
        <f>'P&amp;L old'!E16</f>
        <v>0</v>
      </c>
      <c r="J13" s="514"/>
    </row>
    <row r="14" spans="1:10" s="514" customFormat="1" ht="29.65" customHeight="1" x14ac:dyDescent="0.25">
      <c r="A14" s="460" t="s">
        <v>797</v>
      </c>
      <c r="B14" s="495" t="s">
        <v>1177</v>
      </c>
      <c r="C14" s="494"/>
      <c r="D14" s="457" t="s">
        <v>799</v>
      </c>
      <c r="E14" s="559">
        <f>'P&amp;L old'!D17</f>
        <v>0</v>
      </c>
      <c r="F14" s="493">
        <f>'P&amp;L old'!E17</f>
        <v>0</v>
      </c>
    </row>
    <row r="15" spans="1:10" s="514" customFormat="1" ht="29.65" customHeight="1" x14ac:dyDescent="0.25">
      <c r="A15" s="460" t="s">
        <v>800</v>
      </c>
      <c r="B15" s="495" t="s">
        <v>1176</v>
      </c>
      <c r="C15" s="494"/>
      <c r="D15" s="457" t="s">
        <v>802</v>
      </c>
      <c r="E15" s="559">
        <f>'P&amp;L old'!D18</f>
        <v>0</v>
      </c>
      <c r="F15" s="493">
        <f>'P&amp;L old'!E18</f>
        <v>0</v>
      </c>
    </row>
    <row r="16" spans="1:10" s="519" customFormat="1" ht="29.65" customHeight="1" x14ac:dyDescent="0.25">
      <c r="A16" s="461" t="s">
        <v>782</v>
      </c>
      <c r="B16" s="497" t="s">
        <v>1175</v>
      </c>
      <c r="C16" s="496"/>
      <c r="D16" s="467" t="s">
        <v>804</v>
      </c>
      <c r="E16" s="559">
        <f>'P&amp;L old'!D19</f>
        <v>0</v>
      </c>
      <c r="F16" s="493">
        <f>'P&amp;L old'!E19</f>
        <v>0</v>
      </c>
    </row>
    <row r="17" spans="1:6" s="514" customFormat="1" ht="29.65" customHeight="1" x14ac:dyDescent="0.25">
      <c r="A17" s="460" t="s">
        <v>627</v>
      </c>
      <c r="B17" s="495" t="s">
        <v>1174</v>
      </c>
      <c r="C17" s="494"/>
      <c r="D17" s="457" t="s">
        <v>806</v>
      </c>
      <c r="E17" s="559">
        <f>'P&amp;L old'!D20</f>
        <v>0</v>
      </c>
      <c r="F17" s="493">
        <f>'P&amp;L old'!E20</f>
        <v>0</v>
      </c>
    </row>
    <row r="18" spans="1:6" s="514" customFormat="1" ht="29.65" customHeight="1" x14ac:dyDescent="0.25">
      <c r="A18" s="460" t="s">
        <v>630</v>
      </c>
      <c r="B18" s="495" t="s">
        <v>1173</v>
      </c>
      <c r="C18" s="494"/>
      <c r="D18" s="457" t="s">
        <v>808</v>
      </c>
      <c r="E18" s="559">
        <f>'P&amp;L old'!D21</f>
        <v>0</v>
      </c>
      <c r="F18" s="493">
        <f>'P&amp;L old'!E21</f>
        <v>0</v>
      </c>
    </row>
    <row r="19" spans="1:6" s="514" customFormat="1" ht="29.65" customHeight="1" x14ac:dyDescent="0.25">
      <c r="A19" s="460" t="s">
        <v>800</v>
      </c>
      <c r="B19" s="495" t="s">
        <v>1172</v>
      </c>
      <c r="C19" s="494"/>
      <c r="D19" s="457" t="s">
        <v>810</v>
      </c>
      <c r="E19" s="559">
        <f>'P&amp;L old'!D22</f>
        <v>0</v>
      </c>
      <c r="F19" s="493">
        <f>'P&amp;L old'!E22</f>
        <v>0</v>
      </c>
    </row>
    <row r="20" spans="1:6" s="514" customFormat="1" ht="29.65" customHeight="1" x14ac:dyDescent="0.25">
      <c r="A20" s="460" t="s">
        <v>811</v>
      </c>
      <c r="B20" s="495" t="s">
        <v>1171</v>
      </c>
      <c r="C20" s="494"/>
      <c r="D20" s="457" t="s">
        <v>813</v>
      </c>
      <c r="E20" s="559">
        <f>'P&amp;L old'!D23</f>
        <v>0</v>
      </c>
      <c r="F20" s="493">
        <f>'P&amp;L old'!E23</f>
        <v>0</v>
      </c>
    </row>
    <row r="21" spans="1:6" s="514" customFormat="1" ht="29.65" customHeight="1" x14ac:dyDescent="0.25">
      <c r="A21" s="460" t="s">
        <v>814</v>
      </c>
      <c r="B21" s="495" t="s">
        <v>1170</v>
      </c>
      <c r="C21" s="494"/>
      <c r="D21" s="457" t="s">
        <v>816</v>
      </c>
      <c r="E21" s="559">
        <f>'P&amp;L old'!D24</f>
        <v>0</v>
      </c>
      <c r="F21" s="493">
        <f>'P&amp;L old'!E24</f>
        <v>0</v>
      </c>
    </row>
    <row r="22" spans="1:6" s="514" customFormat="1" ht="29.65" customHeight="1" x14ac:dyDescent="0.25">
      <c r="A22" s="460" t="s">
        <v>817</v>
      </c>
      <c r="B22" s="495" t="s">
        <v>1169</v>
      </c>
      <c r="C22" s="494"/>
      <c r="D22" s="457" t="s">
        <v>819</v>
      </c>
      <c r="E22" s="559">
        <f>'P&amp;L old'!D25</f>
        <v>0</v>
      </c>
      <c r="F22" s="493">
        <f>'P&amp;L old'!E25</f>
        <v>0</v>
      </c>
    </row>
    <row r="23" spans="1:6" s="514" customFormat="1" ht="29.65" customHeight="1" x14ac:dyDescent="0.25">
      <c r="A23" s="460" t="s">
        <v>820</v>
      </c>
      <c r="B23" s="495" t="s">
        <v>1168</v>
      </c>
      <c r="C23" s="494"/>
      <c r="D23" s="457" t="s">
        <v>822</v>
      </c>
      <c r="E23" s="559">
        <f>'P&amp;L old'!D26</f>
        <v>0</v>
      </c>
      <c r="F23" s="493">
        <f>'P&amp;L old'!E26</f>
        <v>0</v>
      </c>
    </row>
    <row r="24" spans="1:6" s="514" customFormat="1" ht="29.65" customHeight="1" x14ac:dyDescent="0.25">
      <c r="A24" s="460" t="s">
        <v>823</v>
      </c>
      <c r="B24" s="495" t="s">
        <v>1167</v>
      </c>
      <c r="C24" s="494"/>
      <c r="D24" s="457" t="s">
        <v>825</v>
      </c>
      <c r="E24" s="559">
        <f>'P&amp;L old'!D27</f>
        <v>0</v>
      </c>
      <c r="F24" s="493">
        <f>'P&amp;L old'!E27</f>
        <v>0</v>
      </c>
    </row>
    <row r="25" spans="1:6" s="514" customFormat="1" ht="29.65" customHeight="1" x14ac:dyDescent="0.25">
      <c r="A25" s="460" t="s">
        <v>826</v>
      </c>
      <c r="B25" s="495" t="s">
        <v>1166</v>
      </c>
      <c r="C25" s="494"/>
      <c r="D25" s="457" t="s">
        <v>828</v>
      </c>
      <c r="E25" s="559">
        <f>'P&amp;L old'!D28</f>
        <v>0</v>
      </c>
      <c r="F25" s="493">
        <f>'P&amp;L old'!E28</f>
        <v>0</v>
      </c>
    </row>
    <row r="26" spans="1:6" s="514" customFormat="1" ht="29.65" customHeight="1" x14ac:dyDescent="0.25">
      <c r="A26" s="460" t="s">
        <v>829</v>
      </c>
      <c r="B26" s="523" t="s">
        <v>1165</v>
      </c>
      <c r="C26" s="522"/>
      <c r="D26" s="457" t="s">
        <v>831</v>
      </c>
      <c r="E26" s="559">
        <f>'P&amp;L old'!D29</f>
        <v>0</v>
      </c>
      <c r="F26" s="493">
        <f>'P&amp;L old'!E29</f>
        <v>0</v>
      </c>
    </row>
    <row r="27" spans="1:6" s="514" customFormat="1" ht="29.65" customHeight="1" x14ac:dyDescent="0.25">
      <c r="A27" s="460" t="s">
        <v>832</v>
      </c>
      <c r="B27" s="495" t="s">
        <v>1164</v>
      </c>
      <c r="C27" s="494"/>
      <c r="D27" s="457" t="s">
        <v>834</v>
      </c>
      <c r="E27" s="559">
        <f>'P&amp;L old'!D30</f>
        <v>0</v>
      </c>
      <c r="F27" s="493">
        <f>'P&amp;L old'!E30</f>
        <v>0</v>
      </c>
    </row>
    <row r="28" spans="1:6" s="514" customFormat="1" ht="29.65" customHeight="1" x14ac:dyDescent="0.25">
      <c r="A28" s="460" t="s">
        <v>835</v>
      </c>
      <c r="B28" s="523" t="s">
        <v>1163</v>
      </c>
      <c r="C28" s="522"/>
      <c r="D28" s="457" t="s">
        <v>837</v>
      </c>
      <c r="E28" s="559">
        <f>'P&amp;L old'!D31</f>
        <v>0</v>
      </c>
      <c r="F28" s="493">
        <f>'P&amp;L old'!E31</f>
        <v>0</v>
      </c>
    </row>
    <row r="29" spans="1:6" s="514" customFormat="1" ht="29.65" customHeight="1" x14ac:dyDescent="0.25">
      <c r="A29" s="460" t="s">
        <v>838</v>
      </c>
      <c r="B29" s="495" t="s">
        <v>1162</v>
      </c>
      <c r="C29" s="494"/>
      <c r="D29" s="457" t="s">
        <v>840</v>
      </c>
      <c r="E29" s="559">
        <f>'P&amp;L old'!D32</f>
        <v>0</v>
      </c>
      <c r="F29" s="493">
        <f>'P&amp;L old'!E32</f>
        <v>0</v>
      </c>
    </row>
    <row r="30" spans="1:6" s="514" customFormat="1" ht="29.65" customHeight="1" x14ac:dyDescent="0.25">
      <c r="A30" s="460" t="s">
        <v>841</v>
      </c>
      <c r="B30" s="495" t="s">
        <v>1161</v>
      </c>
      <c r="C30" s="494"/>
      <c r="D30" s="457" t="s">
        <v>843</v>
      </c>
      <c r="E30" s="559">
        <f>'P&amp;L old'!D33</f>
        <v>0</v>
      </c>
      <c r="F30" s="493">
        <f>'P&amp;L old'!E33</f>
        <v>0</v>
      </c>
    </row>
    <row r="31" spans="1:6" s="519" customFormat="1" ht="33.75" customHeight="1" x14ac:dyDescent="0.25">
      <c r="A31" s="461" t="s">
        <v>844</v>
      </c>
      <c r="B31" s="521" t="s">
        <v>1160</v>
      </c>
      <c r="C31" s="520"/>
      <c r="D31" s="467" t="s">
        <v>846</v>
      </c>
      <c r="E31" s="559">
        <f>'P&amp;L old'!D34</f>
        <v>0</v>
      </c>
      <c r="F31" s="493">
        <f>'P&amp;L old'!E34</f>
        <v>0</v>
      </c>
    </row>
    <row r="32" spans="1:6" s="514" customFormat="1" ht="29.65" customHeight="1" thickBot="1" x14ac:dyDescent="0.3">
      <c r="A32" s="518" t="s">
        <v>847</v>
      </c>
      <c r="B32" s="517" t="s">
        <v>1159</v>
      </c>
      <c r="C32" s="516"/>
      <c r="D32" s="515" t="s">
        <v>849</v>
      </c>
      <c r="E32" s="559">
        <f>'P&amp;L old'!D35</f>
        <v>0</v>
      </c>
      <c r="F32" s="493">
        <f>'P&amp;L old'!E35</f>
        <v>0</v>
      </c>
    </row>
    <row r="33" spans="1:6" ht="24.75" customHeight="1" x14ac:dyDescent="0.25">
      <c r="A33" s="506" t="s">
        <v>850</v>
      </c>
      <c r="B33" s="505" t="s">
        <v>1158</v>
      </c>
      <c r="C33" s="504"/>
      <c r="D33" s="503" t="s">
        <v>852</v>
      </c>
      <c r="E33" s="559">
        <f>'P&amp;L old'!D36</f>
        <v>0</v>
      </c>
      <c r="F33" s="493">
        <f>'P&amp;L old'!E36</f>
        <v>0</v>
      </c>
    </row>
    <row r="34" spans="1:6" ht="30.75" customHeight="1" x14ac:dyDescent="0.25">
      <c r="A34" s="506" t="s">
        <v>853</v>
      </c>
      <c r="B34" s="513" t="s">
        <v>1157</v>
      </c>
      <c r="C34" s="512"/>
      <c r="D34" s="503" t="s">
        <v>855</v>
      </c>
      <c r="E34" s="559">
        <f>'P&amp;L old'!D37</f>
        <v>0</v>
      </c>
      <c r="F34" s="493">
        <f>'P&amp;L old'!E37</f>
        <v>0</v>
      </c>
    </row>
    <row r="35" spans="1:6" ht="36.75" customHeight="1" x14ac:dyDescent="0.25">
      <c r="A35" s="460" t="s">
        <v>856</v>
      </c>
      <c r="B35" s="495" t="s">
        <v>1156</v>
      </c>
      <c r="C35" s="494"/>
      <c r="D35" s="457" t="s">
        <v>858</v>
      </c>
      <c r="E35" s="559">
        <f>'P&amp;L old'!D38</f>
        <v>0</v>
      </c>
      <c r="F35" s="493">
        <f>'P&amp;L old'!E38</f>
        <v>0</v>
      </c>
    </row>
    <row r="36" spans="1:6" ht="30.75" customHeight="1" x14ac:dyDescent="0.25">
      <c r="A36" s="460" t="s">
        <v>859</v>
      </c>
      <c r="B36" s="495" t="s">
        <v>1155</v>
      </c>
      <c r="C36" s="494"/>
      <c r="D36" s="457" t="s">
        <v>861</v>
      </c>
      <c r="E36" s="559">
        <f>'P&amp;L old'!D39</f>
        <v>0</v>
      </c>
      <c r="F36" s="493">
        <f>'P&amp;L old'!E39</f>
        <v>0</v>
      </c>
    </row>
    <row r="37" spans="1:6" ht="30" customHeight="1" x14ac:dyDescent="0.25">
      <c r="A37" s="460" t="s">
        <v>862</v>
      </c>
      <c r="B37" s="495" t="s">
        <v>1154</v>
      </c>
      <c r="C37" s="494"/>
      <c r="D37" s="457" t="s">
        <v>864</v>
      </c>
      <c r="E37" s="559">
        <f>'P&amp;L old'!D40</f>
        <v>0</v>
      </c>
      <c r="F37" s="493">
        <f>'P&amp;L old'!E40</f>
        <v>0</v>
      </c>
    </row>
    <row r="38" spans="1:6" ht="26.25" customHeight="1" x14ac:dyDescent="0.25">
      <c r="A38" s="460" t="s">
        <v>865</v>
      </c>
      <c r="B38" s="495" t="s">
        <v>1153</v>
      </c>
      <c r="C38" s="494"/>
      <c r="D38" s="457" t="s">
        <v>867</v>
      </c>
      <c r="E38" s="559">
        <f>'P&amp;L old'!D41</f>
        <v>0</v>
      </c>
      <c r="F38" s="493">
        <f>'P&amp;L old'!E41</f>
        <v>0</v>
      </c>
    </row>
    <row r="39" spans="1:6" ht="22.5" customHeight="1" x14ac:dyDescent="0.25">
      <c r="A39" s="460" t="s">
        <v>868</v>
      </c>
      <c r="B39" s="495" t="s">
        <v>1152</v>
      </c>
      <c r="C39" s="494"/>
      <c r="D39" s="457" t="s">
        <v>870</v>
      </c>
      <c r="E39" s="559">
        <f>'P&amp;L old'!D42</f>
        <v>0</v>
      </c>
      <c r="F39" s="493">
        <f>'P&amp;L old'!E42</f>
        <v>0</v>
      </c>
    </row>
    <row r="40" spans="1:6" ht="30.75" customHeight="1" x14ac:dyDescent="0.25">
      <c r="A40" s="460" t="s">
        <v>871</v>
      </c>
      <c r="B40" s="495" t="s">
        <v>1151</v>
      </c>
      <c r="C40" s="494"/>
      <c r="D40" s="457" t="s">
        <v>873</v>
      </c>
      <c r="E40" s="559">
        <f>'P&amp;L old'!D43</f>
        <v>0</v>
      </c>
      <c r="F40" s="493">
        <f>'P&amp;L old'!E43</f>
        <v>0</v>
      </c>
    </row>
    <row r="41" spans="1:6" ht="30" customHeight="1" x14ac:dyDescent="0.25">
      <c r="A41" s="460" t="s">
        <v>874</v>
      </c>
      <c r="B41" s="495" t="s">
        <v>1150</v>
      </c>
      <c r="C41" s="494"/>
      <c r="D41" s="457" t="s">
        <v>876</v>
      </c>
      <c r="E41" s="559">
        <f>'P&amp;L old'!D44</f>
        <v>0</v>
      </c>
      <c r="F41" s="493">
        <f>'P&amp;L old'!E44</f>
        <v>0</v>
      </c>
    </row>
    <row r="42" spans="1:6" ht="32.25" customHeight="1" x14ac:dyDescent="0.25">
      <c r="A42" s="460" t="s">
        <v>877</v>
      </c>
      <c r="B42" s="495" t="s">
        <v>1149</v>
      </c>
      <c r="C42" s="494"/>
      <c r="D42" s="457" t="s">
        <v>879</v>
      </c>
      <c r="E42" s="559">
        <f>'P&amp;L old'!D45</f>
        <v>0</v>
      </c>
      <c r="F42" s="493">
        <f>'P&amp;L old'!E45</f>
        <v>0</v>
      </c>
    </row>
    <row r="43" spans="1:6" ht="24" customHeight="1" x14ac:dyDescent="0.25">
      <c r="A43" s="460" t="s">
        <v>880</v>
      </c>
      <c r="B43" s="495" t="s">
        <v>1148</v>
      </c>
      <c r="C43" s="494"/>
      <c r="D43" s="457" t="s">
        <v>882</v>
      </c>
      <c r="E43" s="559">
        <f>'P&amp;L old'!D46</f>
        <v>0</v>
      </c>
      <c r="F43" s="493">
        <f>'P&amp;L old'!E46</f>
        <v>0</v>
      </c>
    </row>
    <row r="44" spans="1:6" ht="26.25" customHeight="1" x14ac:dyDescent="0.25">
      <c r="A44" s="460" t="s">
        <v>883</v>
      </c>
      <c r="B44" s="495" t="s">
        <v>1147</v>
      </c>
      <c r="C44" s="494"/>
      <c r="D44" s="457" t="s">
        <v>885</v>
      </c>
      <c r="E44" s="559">
        <f>'P&amp;L old'!D47</f>
        <v>0</v>
      </c>
      <c r="F44" s="493">
        <f>'P&amp;L old'!E47</f>
        <v>0</v>
      </c>
    </row>
    <row r="45" spans="1:6" ht="24.75" customHeight="1" x14ac:dyDescent="0.25">
      <c r="A45" s="460" t="s">
        <v>886</v>
      </c>
      <c r="B45" s="495" t="s">
        <v>1146</v>
      </c>
      <c r="C45" s="494"/>
      <c r="D45" s="457" t="s">
        <v>888</v>
      </c>
      <c r="E45" s="559">
        <f>'P&amp;L old'!D48</f>
        <v>0</v>
      </c>
      <c r="F45" s="493">
        <f>'P&amp;L old'!E48</f>
        <v>0</v>
      </c>
    </row>
    <row r="46" spans="1:6" ht="27" customHeight="1" x14ac:dyDescent="0.25">
      <c r="A46" s="460" t="s">
        <v>889</v>
      </c>
      <c r="B46" s="495" t="s">
        <v>1145</v>
      </c>
      <c r="C46" s="494"/>
      <c r="D46" s="457" t="s">
        <v>891</v>
      </c>
      <c r="E46" s="559">
        <f>'P&amp;L old'!D49</f>
        <v>0</v>
      </c>
      <c r="F46" s="493">
        <f>'P&amp;L old'!E49</f>
        <v>0</v>
      </c>
    </row>
    <row r="47" spans="1:6" ht="29.25" customHeight="1" x14ac:dyDescent="0.25">
      <c r="A47" s="460" t="s">
        <v>892</v>
      </c>
      <c r="B47" s="495" t="s">
        <v>1144</v>
      </c>
      <c r="C47" s="494"/>
      <c r="D47" s="457" t="s">
        <v>894</v>
      </c>
      <c r="E47" s="559">
        <f>'P&amp;L old'!D50</f>
        <v>0</v>
      </c>
      <c r="F47" s="493">
        <f>'P&amp;L old'!E50</f>
        <v>0</v>
      </c>
    </row>
    <row r="48" spans="1:6" ht="27.75" customHeight="1" x14ac:dyDescent="0.25">
      <c r="A48" s="460" t="s">
        <v>895</v>
      </c>
      <c r="B48" s="495" t="s">
        <v>1143</v>
      </c>
      <c r="C48" s="494"/>
      <c r="D48" s="457" t="s">
        <v>897</v>
      </c>
      <c r="E48" s="559">
        <f>'P&amp;L old'!D51</f>
        <v>0</v>
      </c>
      <c r="F48" s="493">
        <f>'P&amp;L old'!E51</f>
        <v>0</v>
      </c>
    </row>
    <row r="49" spans="1:6" ht="27.75" customHeight="1" x14ac:dyDescent="0.25">
      <c r="A49" s="460" t="s">
        <v>898</v>
      </c>
      <c r="B49" s="495" t="s">
        <v>1142</v>
      </c>
      <c r="C49" s="494"/>
      <c r="D49" s="457" t="s">
        <v>900</v>
      </c>
      <c r="E49" s="559">
        <f>'P&amp;L old'!D52</f>
        <v>0</v>
      </c>
      <c r="F49" s="493">
        <f>'P&amp;L old'!E52</f>
        <v>0</v>
      </c>
    </row>
    <row r="50" spans="1:6" ht="27.75" customHeight="1" x14ac:dyDescent="0.25">
      <c r="A50" s="460" t="s">
        <v>901</v>
      </c>
      <c r="B50" s="495" t="s">
        <v>1141</v>
      </c>
      <c r="C50" s="494"/>
      <c r="D50" s="457" t="s">
        <v>903</v>
      </c>
      <c r="E50" s="559">
        <f>'P&amp;L old'!D53</f>
        <v>0</v>
      </c>
      <c r="F50" s="493">
        <f>'P&amp;L old'!E53</f>
        <v>0</v>
      </c>
    </row>
    <row r="51" spans="1:6" s="490" customFormat="1" ht="44.25" customHeight="1" x14ac:dyDescent="0.25">
      <c r="A51" s="509" t="s">
        <v>844</v>
      </c>
      <c r="B51" s="511" t="s">
        <v>1140</v>
      </c>
      <c r="C51" s="510"/>
      <c r="D51" s="467" t="s">
        <v>905</v>
      </c>
      <c r="E51" s="559">
        <f>'P&amp;L old'!D54</f>
        <v>0</v>
      </c>
      <c r="F51" s="493">
        <f>'P&amp;L old'!E54</f>
        <v>0</v>
      </c>
    </row>
    <row r="52" spans="1:6" s="490" customFormat="1" ht="29.25" customHeight="1" x14ac:dyDescent="0.25">
      <c r="A52" s="509" t="s">
        <v>906</v>
      </c>
      <c r="B52" s="508" t="s">
        <v>1139</v>
      </c>
      <c r="C52" s="507"/>
      <c r="D52" s="467" t="s">
        <v>908</v>
      </c>
      <c r="E52" s="559">
        <f>'P&amp;L old'!D55</f>
        <v>0</v>
      </c>
      <c r="F52" s="493">
        <f>'P&amp;L old'!E55</f>
        <v>0</v>
      </c>
    </row>
    <row r="53" spans="1:6" ht="30.75" customHeight="1" x14ac:dyDescent="0.25">
      <c r="A53" s="460" t="s">
        <v>909</v>
      </c>
      <c r="B53" s="495" t="s">
        <v>1138</v>
      </c>
      <c r="C53" s="494"/>
      <c r="D53" s="457" t="s">
        <v>911</v>
      </c>
      <c r="E53" s="559">
        <f>'P&amp;L old'!D56</f>
        <v>0</v>
      </c>
      <c r="F53" s="493">
        <f>'P&amp;L old'!E56</f>
        <v>0</v>
      </c>
    </row>
    <row r="54" spans="1:6" ht="28.5" customHeight="1" x14ac:dyDescent="0.25">
      <c r="A54" s="502" t="s">
        <v>912</v>
      </c>
      <c r="B54" s="495" t="s">
        <v>1137</v>
      </c>
      <c r="C54" s="494"/>
      <c r="D54" s="457" t="s">
        <v>914</v>
      </c>
      <c r="E54" s="559">
        <f>'P&amp;L old'!D57</f>
        <v>0</v>
      </c>
      <c r="F54" s="493">
        <f>'P&amp;L old'!E57</f>
        <v>0</v>
      </c>
    </row>
    <row r="55" spans="1:6" ht="28.5" customHeight="1" x14ac:dyDescent="0.25">
      <c r="A55" s="460" t="s">
        <v>800</v>
      </c>
      <c r="B55" s="495" t="s">
        <v>1136</v>
      </c>
      <c r="C55" s="494"/>
      <c r="D55" s="457" t="s">
        <v>916</v>
      </c>
      <c r="E55" s="559">
        <f>'P&amp;L old'!D58</f>
        <v>0</v>
      </c>
      <c r="F55" s="493">
        <f>'P&amp;L old'!E58</f>
        <v>0</v>
      </c>
    </row>
    <row r="56" spans="1:6" s="490" customFormat="1" ht="31.5" customHeight="1" x14ac:dyDescent="0.25">
      <c r="A56" s="509" t="s">
        <v>906</v>
      </c>
      <c r="B56" s="508" t="s">
        <v>1135</v>
      </c>
      <c r="C56" s="507"/>
      <c r="D56" s="467" t="s">
        <v>918</v>
      </c>
      <c r="E56" s="559">
        <f>'P&amp;L old'!D59</f>
        <v>0</v>
      </c>
      <c r="F56" s="493">
        <f>'P&amp;L old'!E59</f>
        <v>0</v>
      </c>
    </row>
    <row r="57" spans="1:6" ht="29.25" customHeight="1" x14ac:dyDescent="0.25">
      <c r="A57" s="460" t="s">
        <v>919</v>
      </c>
      <c r="B57" s="495" t="s">
        <v>1134</v>
      </c>
      <c r="C57" s="494"/>
      <c r="D57" s="457" t="s">
        <v>921</v>
      </c>
      <c r="E57" s="559">
        <f>'P&amp;L old'!D60</f>
        <v>0</v>
      </c>
      <c r="F57" s="493">
        <f>'P&amp;L old'!E60</f>
        <v>0</v>
      </c>
    </row>
    <row r="58" spans="1:6" ht="28.5" customHeight="1" x14ac:dyDescent="0.25">
      <c r="A58" s="460" t="s">
        <v>922</v>
      </c>
      <c r="B58" s="495" t="s">
        <v>1133</v>
      </c>
      <c r="C58" s="494"/>
      <c r="D58" s="457" t="s">
        <v>924</v>
      </c>
      <c r="E58" s="559">
        <f>'P&amp;L old'!D61</f>
        <v>0</v>
      </c>
      <c r="F58" s="493">
        <f>'P&amp;L old'!E61</f>
        <v>0</v>
      </c>
    </row>
    <row r="59" spans="1:6" ht="30.75" customHeight="1" thickBot="1" x14ac:dyDescent="0.3">
      <c r="A59" s="466" t="s">
        <v>844</v>
      </c>
      <c r="B59" s="492" t="s">
        <v>1132</v>
      </c>
      <c r="C59" s="491"/>
      <c r="D59" s="465" t="s">
        <v>926</v>
      </c>
      <c r="E59" s="559">
        <f>'P&amp;L old'!D62</f>
        <v>0</v>
      </c>
      <c r="F59" s="493">
        <f>'P&amp;L old'!E62</f>
        <v>0</v>
      </c>
    </row>
    <row r="60" spans="1:6" ht="27.75" customHeight="1" x14ac:dyDescent="0.25">
      <c r="A60" s="506" t="s">
        <v>927</v>
      </c>
      <c r="B60" s="505" t="s">
        <v>1131</v>
      </c>
      <c r="C60" s="504"/>
      <c r="D60" s="503" t="s">
        <v>929</v>
      </c>
      <c r="E60" s="559">
        <f>'P&amp;L old'!D63</f>
        <v>0</v>
      </c>
      <c r="F60" s="493">
        <f>'P&amp;L old'!E63</f>
        <v>0</v>
      </c>
    </row>
    <row r="61" spans="1:6" ht="27.75" customHeight="1" x14ac:dyDescent="0.25">
      <c r="A61" s="502" t="s">
        <v>930</v>
      </c>
      <c r="B61" s="495" t="s">
        <v>1130</v>
      </c>
      <c r="C61" s="494"/>
      <c r="D61" s="457" t="s">
        <v>932</v>
      </c>
      <c r="E61" s="559">
        <f>'P&amp;L old'!D64</f>
        <v>0</v>
      </c>
      <c r="F61" s="493">
        <f>'P&amp;L old'!E64</f>
        <v>0</v>
      </c>
    </row>
    <row r="62" spans="1:6" ht="27.75" customHeight="1" x14ac:dyDescent="0.25">
      <c r="A62" s="460" t="s">
        <v>800</v>
      </c>
      <c r="B62" s="495" t="s">
        <v>1129</v>
      </c>
      <c r="C62" s="494"/>
      <c r="D62" s="457" t="s">
        <v>934</v>
      </c>
      <c r="E62" s="559">
        <f>'P&amp;L old'!D65</f>
        <v>0</v>
      </c>
      <c r="F62" s="493">
        <f>'P&amp;L old'!E65</f>
        <v>0</v>
      </c>
    </row>
    <row r="63" spans="1:6" s="490" customFormat="1" ht="27.75" customHeight="1" x14ac:dyDescent="0.25">
      <c r="A63" s="501" t="s">
        <v>844</v>
      </c>
      <c r="B63" s="500" t="s">
        <v>1128</v>
      </c>
      <c r="C63" s="499"/>
      <c r="D63" s="498" t="s">
        <v>936</v>
      </c>
      <c r="E63" s="559">
        <f>'P&amp;L old'!D66</f>
        <v>0</v>
      </c>
      <c r="F63" s="493">
        <f>'P&amp;L old'!E66</f>
        <v>0</v>
      </c>
    </row>
    <row r="64" spans="1:6" s="490" customFormat="1" ht="27.75" customHeight="1" x14ac:dyDescent="0.25">
      <c r="A64" s="461" t="s">
        <v>937</v>
      </c>
      <c r="B64" s="497" t="s">
        <v>1127</v>
      </c>
      <c r="C64" s="496"/>
      <c r="D64" s="467" t="s">
        <v>939</v>
      </c>
      <c r="E64" s="559">
        <f>'P&amp;L old'!D67</f>
        <v>0</v>
      </c>
      <c r="F64" s="493">
        <f>'P&amp;L old'!E67</f>
        <v>0</v>
      </c>
    </row>
    <row r="65" spans="1:6" ht="27.75" customHeight="1" x14ac:dyDescent="0.25">
      <c r="A65" s="460" t="s">
        <v>940</v>
      </c>
      <c r="B65" s="495" t="s">
        <v>1126</v>
      </c>
      <c r="C65" s="494"/>
      <c r="D65" s="457" t="s">
        <v>942</v>
      </c>
      <c r="E65" s="559">
        <f>'P&amp;L old'!D68</f>
        <v>0</v>
      </c>
      <c r="F65" s="493">
        <f>'P&amp;L old'!E68</f>
        <v>0</v>
      </c>
    </row>
    <row r="66" spans="1:6" s="490" customFormat="1" ht="27.75" customHeight="1" thickBot="1" x14ac:dyDescent="0.3">
      <c r="A66" s="466" t="s">
        <v>937</v>
      </c>
      <c r="B66" s="492" t="s">
        <v>1125</v>
      </c>
      <c r="C66" s="491"/>
      <c r="D66" s="465" t="s">
        <v>944</v>
      </c>
      <c r="E66" s="559">
        <f>'P&amp;L old'!D69</f>
        <v>0</v>
      </c>
      <c r="F66" s="493">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294"/>
    <col min="12" max="19" width="9.140625" style="562" customWidth="1" outlineLevel="1"/>
    <col min="20" max="20" width="18.28515625" style="574" customWidth="1"/>
    <col min="21" max="21" width="9.140625" style="590"/>
    <col min="22" max="22" width="9.140625" style="562" customWidth="1" outlineLevel="1"/>
    <col min="23" max="29" width="9.140625" style="15" customWidth="1" outlineLevel="1"/>
    <col min="30" max="30" width="26.85546875" style="574" customWidth="1"/>
    <col min="31" max="31" width="9.140625" style="574"/>
    <col min="32" max="32" width="9.140625" style="561" customWidth="1" outlineLevel="1"/>
    <col min="33" max="39" width="9.140625" style="15" customWidth="1" outlineLevel="1"/>
    <col min="40" max="40" width="26.7109375" style="574" customWidth="1"/>
  </cols>
  <sheetData>
    <row r="1" spans="1:40" ht="16.5" x14ac:dyDescent="0.3">
      <c r="A1" s="1" t="s">
        <v>39</v>
      </c>
      <c r="L1" s="1015" t="s">
        <v>946</v>
      </c>
      <c r="M1" s="1016"/>
      <c r="N1" s="1016"/>
      <c r="O1" s="1016"/>
      <c r="P1" s="1016"/>
      <c r="Q1" s="1016"/>
      <c r="R1" s="1016"/>
      <c r="S1" s="1016"/>
      <c r="T1" s="1017"/>
      <c r="V1" s="1015" t="s">
        <v>947</v>
      </c>
      <c r="W1" s="1016"/>
      <c r="X1" s="1016"/>
      <c r="Y1" s="1016"/>
      <c r="Z1" s="1016"/>
      <c r="AA1" s="1016"/>
      <c r="AB1" s="1016"/>
      <c r="AC1" s="1016"/>
      <c r="AD1" s="1017"/>
      <c r="AF1" s="1015" t="s">
        <v>948</v>
      </c>
      <c r="AG1" s="1016"/>
      <c r="AH1" s="1016"/>
      <c r="AI1" s="1016"/>
      <c r="AJ1" s="1016"/>
      <c r="AK1" s="1016"/>
      <c r="AL1" s="1016"/>
      <c r="AM1" s="1016"/>
      <c r="AN1" s="1017"/>
    </row>
    <row r="2" spans="1:40" ht="17.25" thickBot="1" x14ac:dyDescent="0.35">
      <c r="A2" s="2" t="s">
        <v>8</v>
      </c>
    </row>
    <row r="3" spans="1:40" ht="16.5" thickTop="1" thickBot="1" x14ac:dyDescent="0.3">
      <c r="A3" s="1011" t="s">
        <v>40</v>
      </c>
      <c r="B3" s="1013" t="s">
        <v>2</v>
      </c>
      <c r="C3" s="1019"/>
      <c r="D3" s="1019"/>
      <c r="E3" s="1019"/>
      <c r="F3" s="1019"/>
      <c r="G3" s="1019"/>
      <c r="H3" s="1019"/>
      <c r="I3" s="1019"/>
      <c r="J3" s="1014"/>
      <c r="K3" s="298"/>
    </row>
    <row r="4" spans="1:40" ht="62.25" customHeight="1" thickTop="1" thickBot="1" x14ac:dyDescent="0.3">
      <c r="A4" s="1018"/>
      <c r="B4" s="7" t="s">
        <v>41</v>
      </c>
      <c r="C4" s="7" t="s">
        <v>42</v>
      </c>
      <c r="D4" s="7" t="s">
        <v>43</v>
      </c>
      <c r="E4" s="7" t="s">
        <v>408</v>
      </c>
      <c r="F4" s="7" t="s">
        <v>44</v>
      </c>
      <c r="G4" s="7" t="s">
        <v>45</v>
      </c>
      <c r="H4" s="7" t="s">
        <v>409</v>
      </c>
      <c r="I4" s="7" t="s">
        <v>46</v>
      </c>
      <c r="J4" s="7" t="s">
        <v>14</v>
      </c>
      <c r="K4" s="290"/>
      <c r="L4" s="56" t="s">
        <v>41</v>
      </c>
      <c r="M4" s="56" t="s">
        <v>42</v>
      </c>
      <c r="N4" s="56" t="s">
        <v>43</v>
      </c>
      <c r="O4" s="56" t="s">
        <v>408</v>
      </c>
      <c r="P4" s="56" t="s">
        <v>44</v>
      </c>
      <c r="Q4" s="56" t="s">
        <v>45</v>
      </c>
      <c r="R4" s="56" t="s">
        <v>409</v>
      </c>
      <c r="S4" s="56" t="s">
        <v>46</v>
      </c>
      <c r="T4" s="56" t="s">
        <v>14</v>
      </c>
      <c r="U4" s="562"/>
      <c r="V4" s="56" t="s">
        <v>41</v>
      </c>
      <c r="W4" s="56" t="s">
        <v>42</v>
      </c>
      <c r="X4" s="56" t="s">
        <v>43</v>
      </c>
      <c r="Y4" s="56" t="s">
        <v>408</v>
      </c>
      <c r="Z4" s="56" t="s">
        <v>44</v>
      </c>
      <c r="AA4" s="56" t="s">
        <v>45</v>
      </c>
      <c r="AB4" s="56" t="s">
        <v>409</v>
      </c>
      <c r="AC4" s="56" t="s">
        <v>46</v>
      </c>
      <c r="AD4" s="56" t="s">
        <v>14</v>
      </c>
      <c r="AF4" s="56" t="s">
        <v>41</v>
      </c>
      <c r="AG4" s="56" t="s">
        <v>42</v>
      </c>
      <c r="AH4" s="56" t="s">
        <v>43</v>
      </c>
      <c r="AI4" s="56" t="s">
        <v>408</v>
      </c>
      <c r="AJ4" s="56" t="s">
        <v>44</v>
      </c>
      <c r="AK4" s="56" t="s">
        <v>45</v>
      </c>
      <c r="AL4" s="56" t="s">
        <v>409</v>
      </c>
      <c r="AM4" s="56" t="s">
        <v>46</v>
      </c>
      <c r="AN4" s="56" t="s">
        <v>14</v>
      </c>
    </row>
    <row r="5" spans="1:40" ht="15" customHeight="1" thickTop="1" thickBot="1" x14ac:dyDescent="0.3">
      <c r="A5" s="38" t="s">
        <v>25</v>
      </c>
      <c r="B5" s="39"/>
      <c r="C5" s="39"/>
      <c r="D5" s="39"/>
      <c r="E5" s="39"/>
      <c r="F5" s="39"/>
      <c r="G5" s="39"/>
      <c r="H5" s="39"/>
      <c r="I5" s="39"/>
      <c r="J5" s="40"/>
      <c r="K5" s="298"/>
    </row>
    <row r="6" spans="1:40" ht="15" customHeight="1" thickTop="1" thickBot="1" x14ac:dyDescent="0.3">
      <c r="A6" s="41" t="s">
        <v>26</v>
      </c>
      <c r="B6" s="19"/>
      <c r="C6" s="19"/>
      <c r="D6" s="19"/>
      <c r="E6" s="19"/>
      <c r="F6" s="42"/>
      <c r="G6" s="19"/>
      <c r="H6" s="19"/>
      <c r="I6" s="19"/>
      <c r="J6" s="12">
        <f>SUM(B6:H6)</f>
        <v>0</v>
      </c>
      <c r="T6" s="563">
        <f>SUM(B6:I6)-J6</f>
        <v>0</v>
      </c>
      <c r="V6" s="618">
        <f>B6-B34</f>
        <v>0</v>
      </c>
      <c r="W6" s="618">
        <f t="shared" ref="W6:AB6" si="0">C6-C34</f>
        <v>0</v>
      </c>
      <c r="X6" s="618">
        <f t="shared" si="0"/>
        <v>0</v>
      </c>
      <c r="Y6" s="618">
        <f t="shared" si="0"/>
        <v>0</v>
      </c>
      <c r="Z6" s="618">
        <f t="shared" si="0"/>
        <v>0</v>
      </c>
      <c r="AA6" s="618">
        <f t="shared" si="0"/>
        <v>0</v>
      </c>
      <c r="AB6" s="618">
        <f t="shared" si="0"/>
        <v>0</v>
      </c>
      <c r="AC6" s="618">
        <f>I6-I34</f>
        <v>0</v>
      </c>
      <c r="AD6" s="563">
        <f>J6-J34</f>
        <v>0</v>
      </c>
    </row>
    <row r="7" spans="1:40" ht="15" customHeight="1" thickBot="1" x14ac:dyDescent="0.3">
      <c r="A7" s="11" t="s">
        <v>27</v>
      </c>
      <c r="B7" s="19"/>
      <c r="C7" s="19"/>
      <c r="D7" s="19"/>
      <c r="E7" s="19"/>
      <c r="F7" s="43"/>
      <c r="G7" s="19"/>
      <c r="H7" s="19"/>
      <c r="I7" s="19"/>
      <c r="J7" s="12">
        <f t="shared" ref="J7:J9" si="1">SUM(B7:H7)</f>
        <v>0</v>
      </c>
      <c r="T7" s="563">
        <f t="shared" ref="T7:T9" si="2">SUM(B7:I7)-J7</f>
        <v>0</v>
      </c>
      <c r="W7" s="562"/>
      <c r="X7" s="562"/>
      <c r="Y7" s="562"/>
      <c r="Z7" s="562"/>
      <c r="AA7" s="562"/>
      <c r="AB7" s="562"/>
      <c r="AC7" s="562"/>
    </row>
    <row r="8" spans="1:40" ht="15" customHeight="1" thickBot="1" x14ac:dyDescent="0.3">
      <c r="A8" s="11" t="s">
        <v>28</v>
      </c>
      <c r="B8" s="19"/>
      <c r="C8" s="19"/>
      <c r="D8" s="19"/>
      <c r="E8" s="19"/>
      <c r="F8" s="43"/>
      <c r="G8" s="19"/>
      <c r="H8" s="19"/>
      <c r="I8" s="19"/>
      <c r="J8" s="12">
        <f t="shared" si="1"/>
        <v>0</v>
      </c>
      <c r="T8" s="563">
        <f t="shared" si="2"/>
        <v>0</v>
      </c>
      <c r="W8" s="562"/>
      <c r="X8" s="562"/>
      <c r="Y8" s="562"/>
      <c r="Z8" s="562"/>
      <c r="AA8" s="562"/>
      <c r="AB8" s="562"/>
      <c r="AC8" s="562"/>
    </row>
    <row r="9" spans="1:40" ht="15" customHeight="1" thickBot="1" x14ac:dyDescent="0.3">
      <c r="A9" s="11" t="s">
        <v>29</v>
      </c>
      <c r="B9" s="19"/>
      <c r="C9" s="19"/>
      <c r="D9" s="19"/>
      <c r="E9" s="19"/>
      <c r="F9" s="43"/>
      <c r="G9" s="19"/>
      <c r="H9" s="19"/>
      <c r="I9" s="19"/>
      <c r="J9" s="12">
        <f t="shared" si="1"/>
        <v>0</v>
      </c>
      <c r="T9" s="563">
        <f t="shared" si="2"/>
        <v>0</v>
      </c>
      <c r="W9" s="562"/>
      <c r="X9" s="562"/>
      <c r="Y9" s="562"/>
      <c r="Z9" s="562"/>
      <c r="AA9" s="562"/>
      <c r="AB9" s="562"/>
      <c r="AC9" s="562"/>
    </row>
    <row r="10" spans="1:40"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23">
        <f>I6+I7-I8+I9</f>
        <v>0</v>
      </c>
      <c r="J10" s="14">
        <f>J6+J7-J8+J9</f>
        <v>0</v>
      </c>
      <c r="L10" s="576">
        <f>B6+B7-B8+B9-B10</f>
        <v>0</v>
      </c>
      <c r="M10" s="618">
        <f t="shared" ref="M10:T10" si="4">C6+C7-C8+C9-C10</f>
        <v>0</v>
      </c>
      <c r="N10" s="618">
        <f t="shared" si="4"/>
        <v>0</v>
      </c>
      <c r="O10" s="618">
        <f t="shared" si="4"/>
        <v>0</v>
      </c>
      <c r="P10" s="618">
        <f t="shared" si="4"/>
        <v>0</v>
      </c>
      <c r="Q10" s="618">
        <f t="shared" si="4"/>
        <v>0</v>
      </c>
      <c r="R10" s="618">
        <f t="shared" si="4"/>
        <v>0</v>
      </c>
      <c r="S10" s="618">
        <f t="shared" si="4"/>
        <v>0</v>
      </c>
      <c r="T10" s="618">
        <f t="shared" si="4"/>
        <v>0</v>
      </c>
      <c r="W10" s="562"/>
      <c r="X10" s="562"/>
      <c r="Y10" s="562"/>
      <c r="Z10" s="562"/>
      <c r="AA10" s="562"/>
      <c r="AB10" s="562"/>
      <c r="AC10" s="562"/>
      <c r="AF10" s="576">
        <f>B10-'BS old'!$D$21</f>
        <v>0</v>
      </c>
      <c r="AG10" s="618">
        <f>C10-'BS old'!$D$22</f>
        <v>0</v>
      </c>
      <c r="AH10" s="618">
        <f>D10-'BS old'!$D$23</f>
        <v>0</v>
      </c>
      <c r="AI10" s="618">
        <f>E10-'BS old'!$D$24</f>
        <v>0</v>
      </c>
      <c r="AJ10" s="618">
        <f>F10-'BS old'!$D$25</f>
        <v>0</v>
      </c>
      <c r="AK10" s="618">
        <f>G10-'BS old'!$D$26</f>
        <v>0</v>
      </c>
      <c r="AL10" s="618">
        <f>H10-'BS old'!$D$27</f>
        <v>0</v>
      </c>
      <c r="AM10" s="618">
        <f>I10-'BS old'!$D$28</f>
        <v>0</v>
      </c>
      <c r="AN10" s="563">
        <f>J10-'BS old'!$D$20</f>
        <v>0</v>
      </c>
    </row>
    <row r="11" spans="1:40" ht="15" customHeight="1" thickTop="1" thickBot="1" x14ac:dyDescent="0.3">
      <c r="A11" s="38" t="s">
        <v>31</v>
      </c>
      <c r="B11" s="39"/>
      <c r="C11" s="39"/>
      <c r="D11" s="39"/>
      <c r="E11" s="39"/>
      <c r="F11" s="39"/>
      <c r="G11" s="39"/>
      <c r="H11" s="39"/>
      <c r="I11" s="39"/>
      <c r="J11" s="40"/>
      <c r="L11" s="561"/>
      <c r="T11" s="563"/>
      <c r="W11" s="562"/>
      <c r="X11" s="562"/>
      <c r="Y11" s="562"/>
      <c r="Z11" s="562"/>
      <c r="AA11" s="562"/>
      <c r="AB11" s="562"/>
      <c r="AC11" s="562"/>
    </row>
    <row r="12" spans="1:40" ht="15" customHeight="1" thickTop="1" thickBot="1" x14ac:dyDescent="0.3">
      <c r="A12" s="41" t="s">
        <v>32</v>
      </c>
      <c r="B12" s="19"/>
      <c r="C12" s="19"/>
      <c r="D12" s="19"/>
      <c r="E12" s="19"/>
      <c r="F12" s="19"/>
      <c r="G12" s="19"/>
      <c r="H12" s="19"/>
      <c r="I12" s="19"/>
      <c r="J12" s="12">
        <f>SUM(B12:H12)</f>
        <v>0</v>
      </c>
      <c r="L12" s="561"/>
      <c r="T12" s="563">
        <f t="shared" ref="T12:T14" si="5">SUM(B12:I12)-J12</f>
        <v>0</v>
      </c>
      <c r="V12" s="618">
        <f>B12-B39</f>
        <v>0</v>
      </c>
      <c r="W12" s="618">
        <f t="shared" ref="W12:AB12" si="6">C12-C39</f>
        <v>0</v>
      </c>
      <c r="X12" s="618">
        <f t="shared" si="6"/>
        <v>0</v>
      </c>
      <c r="Y12" s="618">
        <f t="shared" si="6"/>
        <v>0</v>
      </c>
      <c r="Z12" s="618">
        <f t="shared" si="6"/>
        <v>0</v>
      </c>
      <c r="AA12" s="618">
        <f t="shared" si="6"/>
        <v>0</v>
      </c>
      <c r="AB12" s="618">
        <f t="shared" si="6"/>
        <v>0</v>
      </c>
      <c r="AC12" s="618">
        <f>I12-I39</f>
        <v>0</v>
      </c>
      <c r="AD12" s="563">
        <f>J12-J39</f>
        <v>0</v>
      </c>
    </row>
    <row r="13" spans="1:40" ht="15" customHeight="1" thickBot="1" x14ac:dyDescent="0.3">
      <c r="A13" s="11" t="s">
        <v>27</v>
      </c>
      <c r="B13" s="19"/>
      <c r="C13" s="19"/>
      <c r="D13" s="19"/>
      <c r="E13" s="19"/>
      <c r="F13" s="19"/>
      <c r="G13" s="19"/>
      <c r="H13" s="19"/>
      <c r="I13" s="19"/>
      <c r="J13" s="12">
        <f t="shared" ref="J13:J14" si="7">SUM(B13:H13)</f>
        <v>0</v>
      </c>
      <c r="L13" s="561"/>
      <c r="T13" s="563">
        <f t="shared" si="5"/>
        <v>0</v>
      </c>
      <c r="W13" s="562"/>
      <c r="X13" s="562"/>
      <c r="Y13" s="562"/>
      <c r="Z13" s="562"/>
      <c r="AA13" s="562"/>
      <c r="AB13" s="562"/>
      <c r="AC13" s="562"/>
    </row>
    <row r="14" spans="1:40" ht="15" customHeight="1" thickBot="1" x14ac:dyDescent="0.3">
      <c r="A14" s="11" t="s">
        <v>28</v>
      </c>
      <c r="B14" s="19"/>
      <c r="C14" s="19"/>
      <c r="D14" s="19"/>
      <c r="E14" s="19"/>
      <c r="F14" s="19"/>
      <c r="G14" s="19"/>
      <c r="H14" s="19"/>
      <c r="I14" s="19"/>
      <c r="J14" s="12">
        <f t="shared" si="7"/>
        <v>0</v>
      </c>
      <c r="L14" s="561"/>
      <c r="T14" s="563">
        <f t="shared" si="5"/>
        <v>0</v>
      </c>
      <c r="W14" s="562"/>
      <c r="X14" s="562"/>
      <c r="Y14" s="562"/>
      <c r="Z14" s="562"/>
      <c r="AA14" s="562"/>
      <c r="AB14" s="562"/>
      <c r="AC14" s="562"/>
      <c r="AF14" s="637" t="s">
        <v>949</v>
      </c>
    </row>
    <row r="15" spans="1:40" ht="15" customHeight="1" thickBot="1" x14ac:dyDescent="0.3">
      <c r="A15" s="22" t="s">
        <v>30</v>
      </c>
      <c r="B15" s="23">
        <f>B12+B13-B14</f>
        <v>0</v>
      </c>
      <c r="C15" s="23">
        <f>C12+C13-C14</f>
        <v>0</v>
      </c>
      <c r="D15" s="23">
        <f t="shared" ref="D15:I15" si="8">D12+D13-D14</f>
        <v>0</v>
      </c>
      <c r="E15" s="23">
        <f t="shared" si="8"/>
        <v>0</v>
      </c>
      <c r="F15" s="23">
        <f t="shared" si="8"/>
        <v>0</v>
      </c>
      <c r="G15" s="23">
        <f t="shared" si="8"/>
        <v>0</v>
      </c>
      <c r="H15" s="23">
        <f t="shared" si="8"/>
        <v>0</v>
      </c>
      <c r="I15" s="23">
        <f t="shared" si="8"/>
        <v>0</v>
      </c>
      <c r="J15" s="14">
        <f>J12+J13-J14</f>
        <v>0</v>
      </c>
      <c r="L15" s="576">
        <f>B12+B13-B14-B15</f>
        <v>0</v>
      </c>
      <c r="M15" s="618">
        <f t="shared" ref="M15:T15" si="9">C12+C13-C14-C15</f>
        <v>0</v>
      </c>
      <c r="N15" s="618">
        <f t="shared" si="9"/>
        <v>0</v>
      </c>
      <c r="O15" s="618">
        <f t="shared" si="9"/>
        <v>0</v>
      </c>
      <c r="P15" s="618">
        <f t="shared" si="9"/>
        <v>0</v>
      </c>
      <c r="Q15" s="618">
        <f t="shared" si="9"/>
        <v>0</v>
      </c>
      <c r="R15" s="618">
        <f t="shared" si="9"/>
        <v>0</v>
      </c>
      <c r="S15" s="618">
        <f t="shared" si="9"/>
        <v>0</v>
      </c>
      <c r="T15" s="618">
        <f t="shared" si="9"/>
        <v>0</v>
      </c>
      <c r="W15" s="562"/>
      <c r="X15" s="562"/>
      <c r="Y15" s="562"/>
      <c r="Z15" s="562"/>
      <c r="AA15" s="562"/>
      <c r="AB15" s="562"/>
      <c r="AC15" s="562"/>
      <c r="AF15" s="576">
        <f>B15+B20-'BS old'!$E$21</f>
        <v>0</v>
      </c>
      <c r="AG15" s="618">
        <f>C15+C20-'BS old'!$E$22</f>
        <v>0</v>
      </c>
      <c r="AH15" s="618">
        <f>D15+D20-'BS old'!$E$23</f>
        <v>0</v>
      </c>
      <c r="AI15" s="618">
        <f>E15+E20-'BS old'!$E$24</f>
        <v>0</v>
      </c>
      <c r="AJ15" s="618">
        <f>F15+F20-'BS old'!$E$25</f>
        <v>0</v>
      </c>
      <c r="AK15" s="618">
        <f>G15+G20-'BS old'!$E$26</f>
        <v>0</v>
      </c>
      <c r="AL15" s="618">
        <f>H15+H20-'BS old'!$E$27</f>
        <v>0</v>
      </c>
      <c r="AM15" s="618">
        <f>I15+I20-'BS old'!$E$28</f>
        <v>0</v>
      </c>
      <c r="AN15" s="563">
        <f>J15+J20-'BS old'!$E$20</f>
        <v>0</v>
      </c>
    </row>
    <row r="16" spans="1:40" ht="15" customHeight="1" thickTop="1" thickBot="1" x14ac:dyDescent="0.3">
      <c r="A16" s="38" t="s">
        <v>33</v>
      </c>
      <c r="B16" s="39"/>
      <c r="C16" s="39"/>
      <c r="D16" s="39"/>
      <c r="E16" s="39"/>
      <c r="F16" s="39"/>
      <c r="G16" s="39"/>
      <c r="H16" s="39"/>
      <c r="I16" s="39"/>
      <c r="J16" s="40"/>
      <c r="L16" s="561"/>
      <c r="T16" s="563"/>
      <c r="W16" s="562"/>
      <c r="X16" s="562"/>
      <c r="Y16" s="562"/>
      <c r="Z16" s="562"/>
      <c r="AA16" s="562"/>
      <c r="AB16" s="562"/>
      <c r="AC16" s="562"/>
      <c r="AG16" s="562"/>
      <c r="AH16" s="562"/>
      <c r="AI16" s="562"/>
      <c r="AJ16" s="562"/>
      <c r="AK16" s="562"/>
      <c r="AL16" s="562"/>
    </row>
    <row r="17" spans="1:40" ht="15" customHeight="1" thickTop="1" thickBot="1" x14ac:dyDescent="0.3">
      <c r="A17" s="41" t="s">
        <v>32</v>
      </c>
      <c r="B17" s="19"/>
      <c r="C17" s="19"/>
      <c r="D17" s="19"/>
      <c r="E17" s="19"/>
      <c r="F17" s="19"/>
      <c r="G17" s="19"/>
      <c r="H17" s="19"/>
      <c r="I17" s="19"/>
      <c r="J17" s="12">
        <f>SUM(B17:H17)</f>
        <v>0</v>
      </c>
      <c r="L17" s="561"/>
      <c r="T17" s="563">
        <f t="shared" ref="T17:T19" si="10">SUM(B17:I17)-J17</f>
        <v>0</v>
      </c>
      <c r="V17" s="618">
        <f>B17-B44</f>
        <v>0</v>
      </c>
      <c r="W17" s="618">
        <f t="shared" ref="W17:AB17" si="11">C17-C44</f>
        <v>0</v>
      </c>
      <c r="X17" s="618">
        <f t="shared" si="11"/>
        <v>0</v>
      </c>
      <c r="Y17" s="618">
        <f t="shared" si="11"/>
        <v>0</v>
      </c>
      <c r="Z17" s="618">
        <f t="shared" si="11"/>
        <v>0</v>
      </c>
      <c r="AA17" s="618">
        <f t="shared" si="11"/>
        <v>0</v>
      </c>
      <c r="AB17" s="618">
        <f t="shared" si="11"/>
        <v>0</v>
      </c>
      <c r="AC17" s="618">
        <f>I17-I44</f>
        <v>0</v>
      </c>
      <c r="AD17" s="563">
        <f>J17-J44</f>
        <v>0</v>
      </c>
      <c r="AG17" s="562"/>
      <c r="AH17" s="562"/>
      <c r="AI17" s="562"/>
      <c r="AJ17" s="562"/>
      <c r="AK17" s="562"/>
      <c r="AL17" s="562"/>
    </row>
    <row r="18" spans="1:40" ht="15" customHeight="1" thickBot="1" x14ac:dyDescent="0.3">
      <c r="A18" s="11" t="s">
        <v>27</v>
      </c>
      <c r="B18" s="19"/>
      <c r="C18" s="19"/>
      <c r="D18" s="19"/>
      <c r="E18" s="19"/>
      <c r="F18" s="19"/>
      <c r="G18" s="19"/>
      <c r="H18" s="19"/>
      <c r="I18" s="19"/>
      <c r="J18" s="12">
        <f t="shared" ref="J18:J19" si="12">SUM(B18:H18)</f>
        <v>0</v>
      </c>
      <c r="L18" s="561"/>
      <c r="T18" s="563">
        <f t="shared" si="10"/>
        <v>0</v>
      </c>
      <c r="W18" s="562"/>
      <c r="X18" s="562"/>
      <c r="Y18" s="562"/>
      <c r="Z18" s="562"/>
      <c r="AA18" s="562"/>
      <c r="AB18" s="562"/>
      <c r="AC18" s="562"/>
      <c r="AG18" s="562"/>
      <c r="AH18" s="562"/>
      <c r="AI18" s="562"/>
      <c r="AJ18" s="562"/>
      <c r="AK18" s="562"/>
      <c r="AL18" s="562"/>
    </row>
    <row r="19" spans="1:40" ht="15" customHeight="1" thickBot="1" x14ac:dyDescent="0.3">
      <c r="A19" s="11" t="s">
        <v>28</v>
      </c>
      <c r="B19" s="19"/>
      <c r="C19" s="19"/>
      <c r="D19" s="19"/>
      <c r="E19" s="19"/>
      <c r="F19" s="19"/>
      <c r="G19" s="19"/>
      <c r="H19" s="19"/>
      <c r="I19" s="19"/>
      <c r="J19" s="12">
        <f t="shared" si="12"/>
        <v>0</v>
      </c>
      <c r="L19" s="561"/>
      <c r="T19" s="563">
        <f t="shared" si="10"/>
        <v>0</v>
      </c>
      <c r="W19" s="562"/>
      <c r="X19" s="562"/>
      <c r="Y19" s="562"/>
      <c r="Z19" s="562"/>
      <c r="AA19" s="562"/>
      <c r="AB19" s="562"/>
      <c r="AC19" s="562"/>
      <c r="AG19" s="562"/>
      <c r="AH19" s="562"/>
      <c r="AI19" s="562"/>
      <c r="AJ19" s="562"/>
      <c r="AK19" s="562"/>
      <c r="AL19" s="562"/>
    </row>
    <row r="20" spans="1:40" ht="15" customHeight="1" thickBot="1" x14ac:dyDescent="0.3">
      <c r="A20" s="22" t="s">
        <v>30</v>
      </c>
      <c r="B20" s="23">
        <f>B17+B18-B19</f>
        <v>0</v>
      </c>
      <c r="C20" s="23">
        <f>C17+C18-C19</f>
        <v>0</v>
      </c>
      <c r="D20" s="23">
        <f t="shared" ref="D20:I20" si="13">D17+D18-D19</f>
        <v>0</v>
      </c>
      <c r="E20" s="23">
        <f t="shared" si="13"/>
        <v>0</v>
      </c>
      <c r="F20" s="23">
        <f t="shared" si="13"/>
        <v>0</v>
      </c>
      <c r="G20" s="23">
        <f t="shared" si="13"/>
        <v>0</v>
      </c>
      <c r="H20" s="23">
        <f t="shared" si="13"/>
        <v>0</v>
      </c>
      <c r="I20" s="23">
        <f t="shared" si="13"/>
        <v>0</v>
      </c>
      <c r="J20" s="14">
        <f>J17+J18-J19</f>
        <v>0</v>
      </c>
      <c r="L20" s="576">
        <f>B17+B18-B19-B20</f>
        <v>0</v>
      </c>
      <c r="M20" s="618">
        <f t="shared" ref="M20:T20" si="14">C17+C18-C19-C20</f>
        <v>0</v>
      </c>
      <c r="N20" s="618">
        <f t="shared" si="14"/>
        <v>0</v>
      </c>
      <c r="O20" s="618">
        <f t="shared" si="14"/>
        <v>0</v>
      </c>
      <c r="P20" s="618">
        <f t="shared" si="14"/>
        <v>0</v>
      </c>
      <c r="Q20" s="618">
        <f t="shared" si="14"/>
        <v>0</v>
      </c>
      <c r="R20" s="618">
        <f t="shared" si="14"/>
        <v>0</v>
      </c>
      <c r="S20" s="618">
        <f t="shared" si="14"/>
        <v>0</v>
      </c>
      <c r="T20" s="618">
        <f t="shared" si="14"/>
        <v>0</v>
      </c>
      <c r="W20" s="562"/>
      <c r="X20" s="562"/>
      <c r="Y20" s="562"/>
      <c r="Z20" s="562"/>
      <c r="AA20" s="562"/>
      <c r="AB20" s="562"/>
      <c r="AC20" s="562"/>
      <c r="AG20" s="562"/>
      <c r="AH20" s="562"/>
      <c r="AI20" s="562"/>
      <c r="AJ20" s="562"/>
      <c r="AK20" s="562"/>
      <c r="AL20" s="562"/>
    </row>
    <row r="21" spans="1:40" ht="15" customHeight="1" thickTop="1" thickBot="1" x14ac:dyDescent="0.3">
      <c r="A21" s="38" t="s">
        <v>34</v>
      </c>
      <c r="B21" s="39"/>
      <c r="C21" s="39"/>
      <c r="D21" s="39"/>
      <c r="E21" s="39"/>
      <c r="F21" s="39"/>
      <c r="G21" s="39"/>
      <c r="H21" s="39"/>
      <c r="I21" s="39"/>
      <c r="J21" s="40"/>
      <c r="L21" s="561"/>
      <c r="T21" s="563"/>
      <c r="W21" s="562"/>
      <c r="X21" s="562"/>
      <c r="Y21" s="562"/>
      <c r="Z21" s="562"/>
      <c r="AA21" s="562"/>
      <c r="AB21" s="562"/>
      <c r="AC21" s="562"/>
      <c r="AG21" s="562"/>
      <c r="AH21" s="562"/>
      <c r="AI21" s="562"/>
      <c r="AJ21" s="562"/>
      <c r="AK21" s="562"/>
      <c r="AL21" s="562"/>
    </row>
    <row r="22" spans="1:40" ht="15" customHeight="1" thickTop="1" thickBot="1" x14ac:dyDescent="0.3">
      <c r="A22" s="41" t="s">
        <v>32</v>
      </c>
      <c r="B22" s="19">
        <f>B6-B12-B17</f>
        <v>0</v>
      </c>
      <c r="C22" s="19">
        <f>C6-C12-C17</f>
        <v>0</v>
      </c>
      <c r="D22" s="19">
        <f t="shared" ref="D22:J22" si="15">D6-D12-D17</f>
        <v>0</v>
      </c>
      <c r="E22" s="19">
        <f t="shared" si="15"/>
        <v>0</v>
      </c>
      <c r="F22" s="19">
        <f t="shared" si="15"/>
        <v>0</v>
      </c>
      <c r="G22" s="19">
        <f t="shared" si="15"/>
        <v>0</v>
      </c>
      <c r="H22" s="19">
        <f t="shared" si="15"/>
        <v>0</v>
      </c>
      <c r="I22" s="19">
        <f t="shared" ref="I22" si="16">I6-I12-I17</f>
        <v>0</v>
      </c>
      <c r="J22" s="12">
        <f t="shared" si="15"/>
        <v>0</v>
      </c>
      <c r="L22" s="576">
        <f>B6-B12-B17-B22</f>
        <v>0</v>
      </c>
      <c r="M22" s="618">
        <f t="shared" ref="M22:S22" si="17">C6-C12-C17-C22</f>
        <v>0</v>
      </c>
      <c r="N22" s="618">
        <f t="shared" si="17"/>
        <v>0</v>
      </c>
      <c r="O22" s="618">
        <f t="shared" si="17"/>
        <v>0</v>
      </c>
      <c r="P22" s="618">
        <f t="shared" si="17"/>
        <v>0</v>
      </c>
      <c r="Q22" s="618">
        <f t="shared" si="17"/>
        <v>0</v>
      </c>
      <c r="R22" s="618">
        <f t="shared" si="17"/>
        <v>0</v>
      </c>
      <c r="S22" s="618">
        <f t="shared" si="17"/>
        <v>0</v>
      </c>
      <c r="T22" s="563">
        <f t="shared" ref="T22:T23" si="18">SUM(B22:I22)-J22</f>
        <v>0</v>
      </c>
      <c r="V22" s="618">
        <f>B22-B47</f>
        <v>0</v>
      </c>
      <c r="W22" s="618">
        <f t="shared" ref="W22:AB22" si="19">C22-C47</f>
        <v>0</v>
      </c>
      <c r="X22" s="618">
        <f t="shared" si="19"/>
        <v>0</v>
      </c>
      <c r="Y22" s="618">
        <f t="shared" si="19"/>
        <v>0</v>
      </c>
      <c r="Z22" s="618">
        <f t="shared" si="19"/>
        <v>0</v>
      </c>
      <c r="AA22" s="618">
        <f t="shared" si="19"/>
        <v>0</v>
      </c>
      <c r="AB22" s="618">
        <f t="shared" si="19"/>
        <v>0</v>
      </c>
      <c r="AC22" s="618">
        <f>I22-I47</f>
        <v>0</v>
      </c>
      <c r="AD22" s="563">
        <f>J22-J47</f>
        <v>0</v>
      </c>
      <c r="AG22" s="562"/>
      <c r="AH22" s="562"/>
      <c r="AI22" s="562"/>
      <c r="AJ22" s="562"/>
      <c r="AK22" s="562"/>
      <c r="AL22" s="562"/>
    </row>
    <row r="23" spans="1:40" ht="15" customHeight="1" thickBot="1" x14ac:dyDescent="0.3">
      <c r="A23" s="22" t="s">
        <v>30</v>
      </c>
      <c r="B23" s="23">
        <f>B10-B15-B20</f>
        <v>0</v>
      </c>
      <c r="C23" s="23">
        <f>C10-C15-C20</f>
        <v>0</v>
      </c>
      <c r="D23" s="23">
        <f t="shared" ref="D23:J23" si="20">D10-D15-D20</f>
        <v>0</v>
      </c>
      <c r="E23" s="23">
        <f t="shared" si="20"/>
        <v>0</v>
      </c>
      <c r="F23" s="23">
        <f t="shared" si="20"/>
        <v>0</v>
      </c>
      <c r="G23" s="23">
        <f t="shared" si="20"/>
        <v>0</v>
      </c>
      <c r="H23" s="23">
        <f t="shared" si="20"/>
        <v>0</v>
      </c>
      <c r="I23" s="23">
        <f t="shared" ref="I23" si="21">I10-I15-I20</f>
        <v>0</v>
      </c>
      <c r="J23" s="14">
        <f t="shared" si="20"/>
        <v>0</v>
      </c>
      <c r="L23" s="576">
        <f>B10-B15-B20-B23</f>
        <v>0</v>
      </c>
      <c r="M23" s="618">
        <f t="shared" ref="M23:S23" si="22">C10-C15-C20-C23</f>
        <v>0</v>
      </c>
      <c r="N23" s="618">
        <f t="shared" si="22"/>
        <v>0</v>
      </c>
      <c r="O23" s="618">
        <f t="shared" si="22"/>
        <v>0</v>
      </c>
      <c r="P23" s="618">
        <f t="shared" si="22"/>
        <v>0</v>
      </c>
      <c r="Q23" s="618">
        <f t="shared" si="22"/>
        <v>0</v>
      </c>
      <c r="R23" s="618">
        <f t="shared" si="22"/>
        <v>0</v>
      </c>
      <c r="S23" s="618">
        <f t="shared" si="22"/>
        <v>0</v>
      </c>
      <c r="T23" s="563">
        <f t="shared" si="18"/>
        <v>0</v>
      </c>
      <c r="AF23" s="576">
        <f>B23-'BS old'!$F$21</f>
        <v>0</v>
      </c>
      <c r="AG23" s="618">
        <f>C23-'BS old'!$F$22</f>
        <v>0</v>
      </c>
      <c r="AH23" s="618">
        <f>D23-'BS old'!$F$23</f>
        <v>0</v>
      </c>
      <c r="AI23" s="618">
        <f>E23-'BS old'!$F$24</f>
        <v>0</v>
      </c>
      <c r="AJ23" s="618">
        <f>F23-'BS old'!$F$25</f>
        <v>0</v>
      </c>
      <c r="AK23" s="618">
        <f>G23-'BS old'!$F$26</f>
        <v>0</v>
      </c>
      <c r="AL23" s="618">
        <f>H23-'BS old'!$F$27</f>
        <v>0</v>
      </c>
      <c r="AM23" s="618">
        <f>I23-'BS old'!$F$28</f>
        <v>0</v>
      </c>
      <c r="AN23" s="563">
        <f>J23-'BS old'!$F$20</f>
        <v>0</v>
      </c>
    </row>
    <row r="24" spans="1:40" ht="15.75" thickTop="1" x14ac:dyDescent="0.25">
      <c r="A24" s="17"/>
      <c r="B24" s="17"/>
      <c r="C24" s="17"/>
      <c r="D24" s="17"/>
      <c r="E24" s="17"/>
      <c r="F24" s="17"/>
      <c r="G24" s="17"/>
      <c r="H24" s="17"/>
      <c r="I24" s="17"/>
      <c r="J24" s="17"/>
    </row>
    <row r="25" spans="1:40" x14ac:dyDescent="0.25">
      <c r="A25" s="17"/>
      <c r="B25" s="17"/>
      <c r="C25" s="17"/>
      <c r="D25" s="17"/>
      <c r="E25" s="17"/>
      <c r="F25" s="17"/>
      <c r="G25" s="17"/>
      <c r="H25" s="17"/>
      <c r="I25" s="17"/>
      <c r="J25" s="17"/>
    </row>
    <row r="26" spans="1:40" ht="15.75" thickBot="1" x14ac:dyDescent="0.3">
      <c r="A26" s="17" t="s">
        <v>15</v>
      </c>
      <c r="B26" s="17"/>
      <c r="C26" s="17"/>
      <c r="D26" s="17"/>
      <c r="E26" s="17"/>
      <c r="F26" s="17"/>
      <c r="G26" s="17"/>
      <c r="H26" s="17"/>
      <c r="I26" s="17"/>
      <c r="J26" s="17"/>
    </row>
    <row r="27" spans="1:40" ht="16.5" customHeight="1" thickTop="1" thickBot="1" x14ac:dyDescent="0.3">
      <c r="A27" s="1011" t="s">
        <v>40</v>
      </c>
      <c r="B27" s="1020" t="s">
        <v>3</v>
      </c>
      <c r="C27" s="1021"/>
      <c r="D27" s="1021"/>
      <c r="E27" s="1021"/>
      <c r="F27" s="1021"/>
      <c r="G27" s="1021"/>
      <c r="H27" s="1021"/>
      <c r="I27" s="1021"/>
      <c r="J27" s="1022"/>
      <c r="K27" s="298"/>
    </row>
    <row r="28" spans="1:40" ht="62.25" customHeight="1" thickTop="1" thickBot="1" x14ac:dyDescent="0.3">
      <c r="A28" s="1012"/>
      <c r="B28" s="7" t="s">
        <v>41</v>
      </c>
      <c r="C28" s="7" t="s">
        <v>42</v>
      </c>
      <c r="D28" s="7" t="s">
        <v>43</v>
      </c>
      <c r="E28" s="7" t="s">
        <v>408</v>
      </c>
      <c r="F28" s="7" t="s">
        <v>44</v>
      </c>
      <c r="G28" s="7" t="s">
        <v>45</v>
      </c>
      <c r="H28" s="7" t="s">
        <v>409</v>
      </c>
      <c r="I28" s="7" t="s">
        <v>46</v>
      </c>
      <c r="J28" s="7" t="s">
        <v>14</v>
      </c>
    </row>
    <row r="29" spans="1:40" ht="15" customHeight="1" thickTop="1" thickBot="1" x14ac:dyDescent="0.3">
      <c r="A29" s="38" t="s">
        <v>25</v>
      </c>
      <c r="B29" s="39"/>
      <c r="C29" s="39"/>
      <c r="D29" s="39"/>
      <c r="E29" s="39"/>
      <c r="F29" s="39"/>
      <c r="G29" s="39"/>
      <c r="H29" s="39"/>
      <c r="I29" s="39"/>
      <c r="J29" s="40"/>
      <c r="K29" s="298"/>
    </row>
    <row r="30" spans="1:40" ht="15" customHeight="1" thickTop="1" thickBot="1" x14ac:dyDescent="0.3">
      <c r="A30" s="41" t="s">
        <v>26</v>
      </c>
      <c r="B30" s="19"/>
      <c r="C30" s="19"/>
      <c r="D30" s="19"/>
      <c r="E30" s="19"/>
      <c r="F30" s="42"/>
      <c r="G30" s="19"/>
      <c r="H30" s="19"/>
      <c r="I30" s="19"/>
      <c r="J30" s="12">
        <f>SUM(B30:H30)</f>
        <v>0</v>
      </c>
      <c r="T30" s="563">
        <f>SUM(B30:I30)-J30</f>
        <v>0</v>
      </c>
    </row>
    <row r="31" spans="1:40" ht="15" customHeight="1" thickBot="1" x14ac:dyDescent="0.3">
      <c r="A31" s="11" t="s">
        <v>27</v>
      </c>
      <c r="B31" s="19"/>
      <c r="C31" s="19"/>
      <c r="D31" s="19"/>
      <c r="E31" s="19"/>
      <c r="F31" s="43"/>
      <c r="G31" s="19"/>
      <c r="H31" s="19"/>
      <c r="I31" s="19"/>
      <c r="J31" s="12">
        <f t="shared" ref="J31:J33" si="23">SUM(B31:H31)</f>
        <v>0</v>
      </c>
      <c r="T31" s="563">
        <f t="shared" ref="T31:T33" si="24">SUM(B31:I31)-J31</f>
        <v>0</v>
      </c>
    </row>
    <row r="32" spans="1:40" ht="15" customHeight="1" thickBot="1" x14ac:dyDescent="0.3">
      <c r="A32" s="11" t="s">
        <v>28</v>
      </c>
      <c r="B32" s="19"/>
      <c r="C32" s="19"/>
      <c r="D32" s="19"/>
      <c r="E32" s="19"/>
      <c r="F32" s="43"/>
      <c r="G32" s="19"/>
      <c r="H32" s="19"/>
      <c r="I32" s="19"/>
      <c r="J32" s="12">
        <f t="shared" si="23"/>
        <v>0</v>
      </c>
      <c r="T32" s="563">
        <f t="shared" si="24"/>
        <v>0</v>
      </c>
    </row>
    <row r="33" spans="1:40" ht="15" customHeight="1" thickBot="1" x14ac:dyDescent="0.3">
      <c r="A33" s="11" t="s">
        <v>29</v>
      </c>
      <c r="B33" s="19"/>
      <c r="C33" s="19"/>
      <c r="D33" s="19"/>
      <c r="E33" s="19"/>
      <c r="F33" s="43"/>
      <c r="G33" s="19"/>
      <c r="H33" s="19"/>
      <c r="I33" s="19"/>
      <c r="J33" s="12">
        <f t="shared" si="23"/>
        <v>0</v>
      </c>
      <c r="T33" s="563">
        <f t="shared" si="24"/>
        <v>0</v>
      </c>
    </row>
    <row r="34" spans="1:40" ht="15" customHeight="1" thickBot="1" x14ac:dyDescent="0.3">
      <c r="A34" s="22" t="s">
        <v>30</v>
      </c>
      <c r="B34" s="23">
        <f>B30+B31-B32+B33</f>
        <v>0</v>
      </c>
      <c r="C34" s="23">
        <f>C30+C31-C32+C33</f>
        <v>0</v>
      </c>
      <c r="D34" s="23">
        <f>D30+D31-D32+D33</f>
        <v>0</v>
      </c>
      <c r="E34" s="23">
        <f t="shared" ref="E34:H34" si="25">E30+E31-E32+E33</f>
        <v>0</v>
      </c>
      <c r="F34" s="23">
        <f t="shared" si="25"/>
        <v>0</v>
      </c>
      <c r="G34" s="23">
        <f t="shared" si="25"/>
        <v>0</v>
      </c>
      <c r="H34" s="23">
        <f t="shared" si="25"/>
        <v>0</v>
      </c>
      <c r="I34" s="23">
        <f>I30+I31-I32+I33</f>
        <v>0</v>
      </c>
      <c r="J34" s="14">
        <f>J30+J31-J32+J33</f>
        <v>0</v>
      </c>
      <c r="L34" s="576">
        <f>B30+B31-B32+B33-B34</f>
        <v>0</v>
      </c>
      <c r="M34" s="618">
        <f t="shared" ref="M34:T34" si="26">C30+C31-C32+C33-C34</f>
        <v>0</v>
      </c>
      <c r="N34" s="618">
        <f t="shared" si="26"/>
        <v>0</v>
      </c>
      <c r="O34" s="618">
        <f t="shared" si="26"/>
        <v>0</v>
      </c>
      <c r="P34" s="618">
        <f t="shared" si="26"/>
        <v>0</v>
      </c>
      <c r="Q34" s="618">
        <f t="shared" si="26"/>
        <v>0</v>
      </c>
      <c r="R34" s="618">
        <f t="shared" si="26"/>
        <v>0</v>
      </c>
      <c r="S34" s="618">
        <f t="shared" si="26"/>
        <v>0</v>
      </c>
      <c r="T34" s="618">
        <f t="shared" si="26"/>
        <v>0</v>
      </c>
    </row>
    <row r="35" spans="1:40" ht="15" customHeight="1" thickTop="1" thickBot="1" x14ac:dyDescent="0.3">
      <c r="A35" s="38" t="s">
        <v>31</v>
      </c>
      <c r="B35" s="39"/>
      <c r="C35" s="39"/>
      <c r="D35" s="39"/>
      <c r="E35" s="39"/>
      <c r="F35" s="39"/>
      <c r="G35" s="39"/>
      <c r="H35" s="39"/>
      <c r="I35" s="39"/>
      <c r="J35" s="40"/>
      <c r="L35" s="561"/>
      <c r="T35" s="563"/>
    </row>
    <row r="36" spans="1:40" ht="15" customHeight="1" thickTop="1" thickBot="1" x14ac:dyDescent="0.3">
      <c r="A36" s="41" t="s">
        <v>32</v>
      </c>
      <c r="B36" s="19"/>
      <c r="C36" s="19"/>
      <c r="D36" s="19"/>
      <c r="E36" s="19"/>
      <c r="F36" s="19"/>
      <c r="G36" s="19"/>
      <c r="H36" s="19"/>
      <c r="I36" s="19"/>
      <c r="J36" s="12">
        <f>SUM(B36:H36)</f>
        <v>0</v>
      </c>
      <c r="L36" s="561"/>
      <c r="T36" s="563">
        <f t="shared" ref="T36:T38" si="27">SUM(B36:I36)-J36</f>
        <v>0</v>
      </c>
    </row>
    <row r="37" spans="1:40" ht="15" customHeight="1" thickBot="1" x14ac:dyDescent="0.3">
      <c r="A37" s="11" t="s">
        <v>27</v>
      </c>
      <c r="B37" s="19"/>
      <c r="C37" s="19"/>
      <c r="D37" s="19"/>
      <c r="E37" s="19"/>
      <c r="F37" s="19"/>
      <c r="G37" s="19"/>
      <c r="H37" s="19"/>
      <c r="I37" s="19"/>
      <c r="J37" s="12">
        <f t="shared" ref="J37:J38" si="28">SUM(B37:H37)</f>
        <v>0</v>
      </c>
      <c r="L37" s="561"/>
      <c r="T37" s="563">
        <f t="shared" si="27"/>
        <v>0</v>
      </c>
    </row>
    <row r="38" spans="1:40" ht="15" customHeight="1" thickBot="1" x14ac:dyDescent="0.3">
      <c r="A38" s="11" t="s">
        <v>28</v>
      </c>
      <c r="B38" s="19"/>
      <c r="C38" s="19"/>
      <c r="D38" s="19"/>
      <c r="E38" s="19"/>
      <c r="F38" s="19"/>
      <c r="G38" s="19"/>
      <c r="H38" s="19"/>
      <c r="I38" s="19"/>
      <c r="J38" s="12">
        <f t="shared" si="28"/>
        <v>0</v>
      </c>
      <c r="L38" s="561"/>
      <c r="T38" s="563">
        <f t="shared" si="27"/>
        <v>0</v>
      </c>
    </row>
    <row r="39" spans="1:40" ht="15" customHeight="1" thickBot="1" x14ac:dyDescent="0.3">
      <c r="A39" s="22" t="s">
        <v>30</v>
      </c>
      <c r="B39" s="23">
        <f>B36+B37-B38</f>
        <v>0</v>
      </c>
      <c r="C39" s="23">
        <f>C36+C37-C38</f>
        <v>0</v>
      </c>
      <c r="D39" s="23">
        <f t="shared" ref="D39:I39" si="29">D36+D37-D38</f>
        <v>0</v>
      </c>
      <c r="E39" s="23">
        <f t="shared" si="29"/>
        <v>0</v>
      </c>
      <c r="F39" s="23">
        <f t="shared" si="29"/>
        <v>0</v>
      </c>
      <c r="G39" s="23">
        <f t="shared" si="29"/>
        <v>0</v>
      </c>
      <c r="H39" s="23">
        <f t="shared" si="29"/>
        <v>0</v>
      </c>
      <c r="I39" s="23">
        <f t="shared" si="29"/>
        <v>0</v>
      </c>
      <c r="J39" s="14">
        <f>J36+J37-J38</f>
        <v>0</v>
      </c>
      <c r="L39" s="576">
        <f>B36+B37-B38-B39</f>
        <v>0</v>
      </c>
      <c r="M39" s="618">
        <f t="shared" ref="M39:T39" si="30">C36+C37-C38-C39</f>
        <v>0</v>
      </c>
      <c r="N39" s="618">
        <f t="shared" si="30"/>
        <v>0</v>
      </c>
      <c r="O39" s="618">
        <f t="shared" si="30"/>
        <v>0</v>
      </c>
      <c r="P39" s="618">
        <f t="shared" si="30"/>
        <v>0</v>
      </c>
      <c r="Q39" s="618">
        <f t="shared" si="30"/>
        <v>0</v>
      </c>
      <c r="R39" s="618">
        <f t="shared" si="30"/>
        <v>0</v>
      </c>
      <c r="S39" s="618">
        <f t="shared" si="30"/>
        <v>0</v>
      </c>
      <c r="T39" s="618">
        <f t="shared" si="30"/>
        <v>0</v>
      </c>
    </row>
    <row r="40" spans="1:40" ht="15" customHeight="1" thickTop="1" thickBot="1" x14ac:dyDescent="0.3">
      <c r="A40" s="38" t="s">
        <v>33</v>
      </c>
      <c r="B40" s="39"/>
      <c r="C40" s="39"/>
      <c r="D40" s="39"/>
      <c r="E40" s="39"/>
      <c r="F40" s="39"/>
      <c r="G40" s="39"/>
      <c r="H40" s="39"/>
      <c r="I40" s="39"/>
      <c r="J40" s="40"/>
      <c r="L40" s="561"/>
      <c r="T40" s="563"/>
    </row>
    <row r="41" spans="1:40" ht="15" customHeight="1" thickTop="1" thickBot="1" x14ac:dyDescent="0.3">
      <c r="A41" s="41" t="s">
        <v>32</v>
      </c>
      <c r="B41" s="19"/>
      <c r="C41" s="19"/>
      <c r="D41" s="19"/>
      <c r="E41" s="19"/>
      <c r="F41" s="19"/>
      <c r="G41" s="19"/>
      <c r="H41" s="19"/>
      <c r="I41" s="19"/>
      <c r="J41" s="12">
        <f>SUM(B41:H41)</f>
        <v>0</v>
      </c>
      <c r="L41" s="561"/>
      <c r="T41" s="563">
        <f t="shared" ref="T41:T43" si="31">SUM(B41:I41)-J41</f>
        <v>0</v>
      </c>
    </row>
    <row r="42" spans="1:40" ht="15" customHeight="1" thickBot="1" x14ac:dyDescent="0.3">
      <c r="A42" s="11" t="s">
        <v>27</v>
      </c>
      <c r="B42" s="19"/>
      <c r="C42" s="19"/>
      <c r="D42" s="19"/>
      <c r="E42" s="19"/>
      <c r="F42" s="19"/>
      <c r="G42" s="19"/>
      <c r="H42" s="19"/>
      <c r="I42" s="19"/>
      <c r="J42" s="12">
        <f t="shared" ref="J42:J43" si="32">SUM(B42:H42)</f>
        <v>0</v>
      </c>
      <c r="L42" s="561"/>
      <c r="T42" s="563">
        <f t="shared" si="31"/>
        <v>0</v>
      </c>
    </row>
    <row r="43" spans="1:40" ht="15" customHeight="1" thickBot="1" x14ac:dyDescent="0.3">
      <c r="A43" s="11" t="s">
        <v>28</v>
      </c>
      <c r="B43" s="19"/>
      <c r="C43" s="19"/>
      <c r="D43" s="19"/>
      <c r="E43" s="19"/>
      <c r="F43" s="19"/>
      <c r="G43" s="19"/>
      <c r="H43" s="19"/>
      <c r="I43" s="19"/>
      <c r="J43" s="12">
        <f t="shared" si="32"/>
        <v>0</v>
      </c>
      <c r="L43" s="561"/>
      <c r="T43" s="563">
        <f t="shared" si="31"/>
        <v>0</v>
      </c>
    </row>
    <row r="44" spans="1:40" ht="15" customHeight="1" thickBot="1" x14ac:dyDescent="0.3">
      <c r="A44" s="22" t="s">
        <v>30</v>
      </c>
      <c r="B44" s="23">
        <f>B41+B42-B43</f>
        <v>0</v>
      </c>
      <c r="C44" s="23">
        <f>C41+C42-C43</f>
        <v>0</v>
      </c>
      <c r="D44" s="23">
        <f t="shared" ref="D44:I44" si="33">D41+D42-D43</f>
        <v>0</v>
      </c>
      <c r="E44" s="23">
        <f t="shared" si="33"/>
        <v>0</v>
      </c>
      <c r="F44" s="23">
        <f t="shared" si="33"/>
        <v>0</v>
      </c>
      <c r="G44" s="23">
        <f t="shared" si="33"/>
        <v>0</v>
      </c>
      <c r="H44" s="23">
        <f t="shared" si="33"/>
        <v>0</v>
      </c>
      <c r="I44" s="23">
        <f t="shared" si="33"/>
        <v>0</v>
      </c>
      <c r="J44" s="14">
        <f>J41+J42-J43</f>
        <v>0</v>
      </c>
      <c r="L44" s="576">
        <f>B41+B42-B43-B44</f>
        <v>0</v>
      </c>
      <c r="M44" s="618">
        <f t="shared" ref="M44:T44" si="34">C41+C42-C43-C44</f>
        <v>0</v>
      </c>
      <c r="N44" s="618">
        <f t="shared" si="34"/>
        <v>0</v>
      </c>
      <c r="O44" s="618">
        <f t="shared" si="34"/>
        <v>0</v>
      </c>
      <c r="P44" s="618">
        <f t="shared" si="34"/>
        <v>0</v>
      </c>
      <c r="Q44" s="618">
        <f t="shared" si="34"/>
        <v>0</v>
      </c>
      <c r="R44" s="618">
        <f t="shared" si="34"/>
        <v>0</v>
      </c>
      <c r="S44" s="618">
        <f t="shared" si="34"/>
        <v>0</v>
      </c>
      <c r="T44" s="618">
        <f t="shared" si="34"/>
        <v>0</v>
      </c>
    </row>
    <row r="45" spans="1:40" ht="15" customHeight="1" thickTop="1" thickBot="1" x14ac:dyDescent="0.3">
      <c r="A45" s="38" t="s">
        <v>34</v>
      </c>
      <c r="B45" s="39"/>
      <c r="C45" s="39"/>
      <c r="D45" s="39"/>
      <c r="E45" s="39"/>
      <c r="F45" s="39"/>
      <c r="G45" s="39"/>
      <c r="H45" s="39"/>
      <c r="I45" s="39"/>
      <c r="J45" s="40"/>
      <c r="L45" s="561"/>
      <c r="T45" s="563"/>
    </row>
    <row r="46" spans="1:40" ht="15" customHeight="1" thickTop="1" thickBot="1" x14ac:dyDescent="0.3">
      <c r="A46" s="41" t="s">
        <v>32</v>
      </c>
      <c r="B46" s="19">
        <f>B30-B36-B41</f>
        <v>0</v>
      </c>
      <c r="C46" s="19">
        <f t="shared" ref="C46:J46" si="35">C30-C36-C41</f>
        <v>0</v>
      </c>
      <c r="D46" s="19">
        <f t="shared" si="35"/>
        <v>0</v>
      </c>
      <c r="E46" s="19">
        <f t="shared" si="35"/>
        <v>0</v>
      </c>
      <c r="F46" s="19">
        <f t="shared" si="35"/>
        <v>0</v>
      </c>
      <c r="G46" s="19">
        <f t="shared" si="35"/>
        <v>0</v>
      </c>
      <c r="H46" s="19">
        <f t="shared" si="35"/>
        <v>0</v>
      </c>
      <c r="I46" s="19">
        <f t="shared" si="35"/>
        <v>0</v>
      </c>
      <c r="J46" s="12">
        <f t="shared" si="35"/>
        <v>0</v>
      </c>
      <c r="L46" s="576">
        <f>B30-B36-B41-B46</f>
        <v>0</v>
      </c>
      <c r="M46" s="618">
        <f t="shared" ref="M46:S46" si="36">C30-C36-C41-C46</f>
        <v>0</v>
      </c>
      <c r="N46" s="618">
        <f t="shared" si="36"/>
        <v>0</v>
      </c>
      <c r="O46" s="618">
        <f t="shared" si="36"/>
        <v>0</v>
      </c>
      <c r="P46" s="618">
        <f t="shared" si="36"/>
        <v>0</v>
      </c>
      <c r="Q46" s="618">
        <f t="shared" si="36"/>
        <v>0</v>
      </c>
      <c r="R46" s="618">
        <f t="shared" si="36"/>
        <v>0</v>
      </c>
      <c r="S46" s="618">
        <f t="shared" si="36"/>
        <v>0</v>
      </c>
      <c r="T46" s="563">
        <f t="shared" ref="T46:T47" si="37">SUM(B46:I46)-J46</f>
        <v>0</v>
      </c>
    </row>
    <row r="47" spans="1:40" ht="15" customHeight="1" thickBot="1" x14ac:dyDescent="0.3">
      <c r="A47" s="22" t="s">
        <v>30</v>
      </c>
      <c r="B47" s="23">
        <f>B34-B39-B44</f>
        <v>0</v>
      </c>
      <c r="C47" s="23">
        <f t="shared" ref="C47:J47" si="38">C34-C39-C44</f>
        <v>0</v>
      </c>
      <c r="D47" s="23">
        <f t="shared" si="38"/>
        <v>0</v>
      </c>
      <c r="E47" s="23">
        <f t="shared" si="38"/>
        <v>0</v>
      </c>
      <c r="F47" s="23">
        <f t="shared" si="38"/>
        <v>0</v>
      </c>
      <c r="G47" s="23">
        <f t="shared" si="38"/>
        <v>0</v>
      </c>
      <c r="H47" s="23">
        <f t="shared" si="38"/>
        <v>0</v>
      </c>
      <c r="I47" s="23">
        <f t="shared" si="38"/>
        <v>0</v>
      </c>
      <c r="J47" s="14">
        <f t="shared" si="38"/>
        <v>0</v>
      </c>
      <c r="L47" s="576">
        <f>B34-B39-B44-B47</f>
        <v>0</v>
      </c>
      <c r="M47" s="618">
        <f t="shared" ref="M47:S47" si="39">C34-C39-C44-C47</f>
        <v>0</v>
      </c>
      <c r="N47" s="618">
        <f t="shared" si="39"/>
        <v>0</v>
      </c>
      <c r="O47" s="618">
        <f t="shared" si="39"/>
        <v>0</v>
      </c>
      <c r="P47" s="618">
        <f t="shared" si="39"/>
        <v>0</v>
      </c>
      <c r="Q47" s="618">
        <f t="shared" si="39"/>
        <v>0</v>
      </c>
      <c r="R47" s="618">
        <f t="shared" si="39"/>
        <v>0</v>
      </c>
      <c r="S47" s="618">
        <f t="shared" si="39"/>
        <v>0</v>
      </c>
      <c r="T47" s="563">
        <f t="shared" si="37"/>
        <v>0</v>
      </c>
      <c r="AF47" s="576">
        <f>B47-'BS old'!$G$21</f>
        <v>0</v>
      </c>
      <c r="AG47" s="618">
        <f>C47-'BS old'!$G$22</f>
        <v>0</v>
      </c>
      <c r="AH47" s="618">
        <f>D47-'BS old'!$G$23</f>
        <v>0</v>
      </c>
      <c r="AI47" s="618">
        <f>E47-'BS old'!$G$24</f>
        <v>0</v>
      </c>
      <c r="AJ47" s="618">
        <f>F47-'BS old'!$G$25</f>
        <v>0</v>
      </c>
      <c r="AK47" s="618">
        <f>G47-'BS old'!$G$26</f>
        <v>0</v>
      </c>
      <c r="AL47" s="618">
        <f>H47-'BS old'!$G$27</f>
        <v>0</v>
      </c>
      <c r="AM47" s="618">
        <f>I47-'BS old'!$G$28</f>
        <v>0</v>
      </c>
      <c r="AN47" s="563">
        <f>J47-'BS old'!$G$20</f>
        <v>0</v>
      </c>
    </row>
    <row r="48" spans="1:40" ht="15.75" thickTop="1" x14ac:dyDescent="0.25"/>
  </sheetData>
  <mergeCells count="7">
    <mergeCell ref="V1:AD1"/>
    <mergeCell ref="AF1:AN1"/>
    <mergeCell ref="A3:A4"/>
    <mergeCell ref="A27:A28"/>
    <mergeCell ref="B27:J27"/>
    <mergeCell ref="B3:J3"/>
    <mergeCell ref="L1:T1"/>
  </mergeCells>
  <conditionalFormatting sqref="L6:T23 V6:AD22 AF10:AN29">
    <cfRule type="cellIs" dxfId="283" priority="57" operator="lessThan">
      <formula>0</formula>
    </cfRule>
    <cfRule type="cellIs" dxfId="282" priority="58" operator="greaterThan">
      <formula>0</formula>
    </cfRule>
  </conditionalFormatting>
  <conditionalFormatting sqref="L30:T47">
    <cfRule type="cellIs" dxfId="281" priority="55" operator="lessThan">
      <formula>0</formula>
    </cfRule>
    <cfRule type="cellIs" dxfId="280" priority="56" operator="greaterThan">
      <formula>0</formula>
    </cfRule>
  </conditionalFormatting>
  <conditionalFormatting sqref="AF30:AN47">
    <cfRule type="cellIs" dxfId="279" priority="51" operator="lessThan">
      <formula>0</formula>
    </cfRule>
    <cfRule type="cellIs" dxfId="278" priority="52" operator="greaterThan">
      <formula>0</formula>
    </cfRule>
  </conditionalFormatting>
  <conditionalFormatting sqref="L30:T47">
    <cfRule type="cellIs" dxfId="277" priority="49" operator="lessThan">
      <formula>0</formula>
    </cfRule>
    <cfRule type="cellIs" dxfId="276" priority="50" operator="greaterThan">
      <formula>0</formula>
    </cfRule>
  </conditionalFormatting>
  <conditionalFormatting sqref="L6:T23">
    <cfRule type="cellIs" dxfId="275" priority="47" operator="lessThan">
      <formula>0</formula>
    </cfRule>
    <cfRule type="cellIs" dxfId="274" priority="48" operator="greaterThan">
      <formula>0</formula>
    </cfRule>
  </conditionalFormatting>
  <conditionalFormatting sqref="L30:T47">
    <cfRule type="cellIs" dxfId="273" priority="45" operator="lessThan">
      <formula>0</formula>
    </cfRule>
    <cfRule type="cellIs" dxfId="272" priority="46" operator="greaterThan">
      <formula>0</formula>
    </cfRule>
  </conditionalFormatting>
  <conditionalFormatting sqref="L30:T47">
    <cfRule type="cellIs" dxfId="271" priority="43" operator="lessThan">
      <formula>0</formula>
    </cfRule>
    <cfRule type="cellIs" dxfId="270" priority="44" operator="greaterThan">
      <formula>0</formula>
    </cfRule>
  </conditionalFormatting>
  <conditionalFormatting sqref="M10:T10 L15:T15 L20:T20 M11:S14 L10:L14 L16:S19 L21:S23">
    <cfRule type="cellIs" dxfId="269" priority="41" operator="lessThan">
      <formula>0</formula>
    </cfRule>
    <cfRule type="cellIs" dxfId="268" priority="42" operator="greaterThan">
      <formula>0</formula>
    </cfRule>
  </conditionalFormatting>
  <conditionalFormatting sqref="T10">
    <cfRule type="cellIs" dxfId="267" priority="39" operator="lessThan">
      <formula>0</formula>
    </cfRule>
    <cfRule type="cellIs" dxfId="266" priority="40" operator="greaterThan">
      <formula>0</formula>
    </cfRule>
  </conditionalFormatting>
  <conditionalFormatting sqref="T15">
    <cfRule type="cellIs" dxfId="265" priority="37" operator="lessThan">
      <formula>0</formula>
    </cfRule>
    <cfRule type="cellIs" dxfId="264" priority="38" operator="greaterThan">
      <formula>0</formula>
    </cfRule>
  </conditionalFormatting>
  <conditionalFormatting sqref="T20">
    <cfRule type="cellIs" dxfId="263" priority="35" operator="lessThan">
      <formula>0</formula>
    </cfRule>
    <cfRule type="cellIs" dxfId="262" priority="36" operator="greaterThan">
      <formula>0</formula>
    </cfRule>
  </conditionalFormatting>
  <conditionalFormatting sqref="T10">
    <cfRule type="cellIs" dxfId="261" priority="33" operator="lessThan">
      <formula>0</formula>
    </cfRule>
    <cfRule type="cellIs" dxfId="260" priority="34" operator="greaterThan">
      <formula>0</formula>
    </cfRule>
  </conditionalFormatting>
  <conditionalFormatting sqref="T15">
    <cfRule type="cellIs" dxfId="259" priority="31" operator="lessThan">
      <formula>0</formula>
    </cfRule>
    <cfRule type="cellIs" dxfId="258" priority="32" operator="greaterThan">
      <formula>0</formula>
    </cfRule>
  </conditionalFormatting>
  <conditionalFormatting sqref="T15">
    <cfRule type="cellIs" dxfId="257" priority="29" operator="lessThan">
      <formula>0</formula>
    </cfRule>
    <cfRule type="cellIs" dxfId="256" priority="30" operator="greaterThan">
      <formula>0</formula>
    </cfRule>
  </conditionalFormatting>
  <conditionalFormatting sqref="T20">
    <cfRule type="cellIs" dxfId="255" priority="27" operator="lessThan">
      <formula>0</formula>
    </cfRule>
    <cfRule type="cellIs" dxfId="254" priority="28" operator="greaterThan">
      <formula>0</formula>
    </cfRule>
  </conditionalFormatting>
  <conditionalFormatting sqref="T20">
    <cfRule type="cellIs" dxfId="253" priority="25" operator="lessThan">
      <formula>0</formula>
    </cfRule>
    <cfRule type="cellIs" dxfId="252" priority="26" operator="greaterThan">
      <formula>0</formula>
    </cfRule>
  </conditionalFormatting>
  <conditionalFormatting sqref="T20">
    <cfRule type="cellIs" dxfId="251" priority="23" operator="lessThan">
      <formula>0</formula>
    </cfRule>
    <cfRule type="cellIs" dxfId="250" priority="24" operator="greaterThan">
      <formula>0</formula>
    </cfRule>
  </conditionalFormatting>
  <conditionalFormatting sqref="L30:T47">
    <cfRule type="cellIs" dxfId="249" priority="21" operator="lessThan">
      <formula>0</formula>
    </cfRule>
    <cfRule type="cellIs" dxfId="248" priority="22" operator="greaterThan">
      <formula>0</formula>
    </cfRule>
  </conditionalFormatting>
  <conditionalFormatting sqref="M34:T34 L39:T39 L44:T44 M35:S38 L34:L38 L40:S43 L45:S47">
    <cfRule type="cellIs" dxfId="247" priority="19" operator="lessThan">
      <formula>0</formula>
    </cfRule>
    <cfRule type="cellIs" dxfId="246" priority="20" operator="greaterThan">
      <formula>0</formula>
    </cfRule>
  </conditionalFormatting>
  <conditionalFormatting sqref="T34">
    <cfRule type="cellIs" dxfId="245" priority="17" operator="lessThan">
      <formula>0</formula>
    </cfRule>
    <cfRule type="cellIs" dxfId="244" priority="18" operator="greaterThan">
      <formula>0</formula>
    </cfRule>
  </conditionalFormatting>
  <conditionalFormatting sqref="T39">
    <cfRule type="cellIs" dxfId="243" priority="15" operator="lessThan">
      <formula>0</formula>
    </cfRule>
    <cfRule type="cellIs" dxfId="242" priority="16" operator="greaterThan">
      <formula>0</formula>
    </cfRule>
  </conditionalFormatting>
  <conditionalFormatting sqref="T44">
    <cfRule type="cellIs" dxfId="241" priority="13" operator="lessThan">
      <formula>0</formula>
    </cfRule>
    <cfRule type="cellIs" dxfId="240" priority="14" operator="greaterThan">
      <formula>0</formula>
    </cfRule>
  </conditionalFormatting>
  <conditionalFormatting sqref="T34">
    <cfRule type="cellIs" dxfId="239" priority="11" operator="lessThan">
      <formula>0</formula>
    </cfRule>
    <cfRule type="cellIs" dxfId="238" priority="12" operator="greaterThan">
      <formula>0</formula>
    </cfRule>
  </conditionalFormatting>
  <conditionalFormatting sqref="T39">
    <cfRule type="cellIs" dxfId="237" priority="9" operator="lessThan">
      <formula>0</formula>
    </cfRule>
    <cfRule type="cellIs" dxfId="236" priority="10" operator="greaterThan">
      <formula>0</formula>
    </cfRule>
  </conditionalFormatting>
  <conditionalFormatting sqref="T39">
    <cfRule type="cellIs" dxfId="235" priority="7" operator="lessThan">
      <formula>0</formula>
    </cfRule>
    <cfRule type="cellIs" dxfId="234" priority="8" operator="greaterThan">
      <formula>0</formula>
    </cfRule>
  </conditionalFormatting>
  <conditionalFormatting sqref="T44">
    <cfRule type="cellIs" dxfId="233" priority="5" operator="lessThan">
      <formula>0</formula>
    </cfRule>
    <cfRule type="cellIs" dxfId="232" priority="6" operator="greaterThan">
      <formula>0</formula>
    </cfRule>
  </conditionalFormatting>
  <conditionalFormatting sqref="T44">
    <cfRule type="cellIs" dxfId="231" priority="3" operator="lessThan">
      <formula>0</formula>
    </cfRule>
    <cfRule type="cellIs" dxfId="230" priority="4" operator="greaterThan">
      <formula>0</formula>
    </cfRule>
  </conditionalFormatting>
  <conditionalFormatting sqref="T44">
    <cfRule type="cellIs" dxfId="229" priority="1" operator="lessThan">
      <formula>0</formula>
    </cfRule>
    <cfRule type="cellIs" dxfId="228"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x14ac:dyDescent="0.25"/>
  <cols>
    <col min="1" max="38" width="2.5703125" style="344" customWidth="1"/>
    <col min="39" max="39" width="0.85546875" style="344" customWidth="1"/>
    <col min="40"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9" s="454" customFormat="1" ht="10.5" customHeight="1" x14ac:dyDescent="0.25">
      <c r="B1" s="455" t="s">
        <v>1124</v>
      </c>
      <c r="N1" s="1549" t="s">
        <v>1123</v>
      </c>
      <c r="O1" s="1549"/>
      <c r="P1" s="1549"/>
      <c r="Q1" s="1549"/>
      <c r="R1" s="1549"/>
      <c r="S1" s="1549"/>
      <c r="T1" s="1549"/>
      <c r="U1" s="1549"/>
      <c r="V1" s="1549"/>
      <c r="W1" s="1549"/>
      <c r="AM1" s="455"/>
    </row>
    <row r="2" spans="1:39" s="351" customFormat="1" ht="21" customHeight="1" x14ac:dyDescent="0.25">
      <c r="B2" s="453" t="s">
        <v>1122</v>
      </c>
      <c r="C2" s="452"/>
      <c r="D2" s="452"/>
      <c r="E2" s="452"/>
      <c r="F2" s="452"/>
      <c r="G2" s="452"/>
      <c r="H2" s="452"/>
      <c r="I2" s="452"/>
      <c r="J2" s="488"/>
      <c r="K2" s="452"/>
      <c r="L2" s="452"/>
      <c r="M2" s="487"/>
      <c r="N2" s="1549"/>
      <c r="O2" s="1549"/>
      <c r="P2" s="1549"/>
      <c r="Q2" s="1549"/>
      <c r="R2" s="1549"/>
      <c r="S2" s="1549"/>
      <c r="T2" s="1549"/>
      <c r="U2" s="1549"/>
      <c r="V2" s="1549"/>
      <c r="W2" s="1549"/>
      <c r="AM2" s="486"/>
    </row>
    <row r="3" spans="1:39" ht="13.5" customHeight="1" thickBot="1" x14ac:dyDescent="0.3">
      <c r="N3" s="1550"/>
      <c r="O3" s="1550"/>
      <c r="P3" s="1550"/>
      <c r="Q3" s="1550"/>
      <c r="R3" s="1550"/>
      <c r="S3" s="1550"/>
      <c r="T3" s="1550"/>
      <c r="U3" s="1550"/>
      <c r="V3" s="1550"/>
      <c r="W3" s="1550"/>
    </row>
    <row r="4" spans="1:39" ht="28.5" customHeight="1" thickBot="1" x14ac:dyDescent="0.3">
      <c r="K4" s="449" t="s">
        <v>952</v>
      </c>
      <c r="L4" s="448" t="e">
        <f>+MID(#REF!,1,1)</f>
        <v>#REF!</v>
      </c>
      <c r="M4" s="448" t="e">
        <f>+MID(#REF!,2,1)</f>
        <v>#REF!</v>
      </c>
      <c r="N4" s="448" t="s">
        <v>953</v>
      </c>
      <c r="O4" s="448" t="e">
        <f>LEFT(#REF!,1)</f>
        <v>#REF!</v>
      </c>
      <c r="P4" s="448" t="e">
        <f>RIGHT(#REF!,1)</f>
        <v>#REF!</v>
      </c>
      <c r="Q4" s="448" t="s">
        <v>953</v>
      </c>
      <c r="R4" s="448" t="e">
        <f>+LEFT(#REF!,1)</f>
        <v>#REF!</v>
      </c>
      <c r="S4" s="448" t="e">
        <f>+MID(#REF!,2,1)</f>
        <v>#REF!</v>
      </c>
      <c r="T4" s="448" t="e">
        <f>+MID(#REF!,3,1)</f>
        <v>#REF!</v>
      </c>
      <c r="U4" s="448" t="e">
        <f>+MID(#REF!,4,1)</f>
        <v>#REF!</v>
      </c>
      <c r="V4" s="447" t="s">
        <v>954</v>
      </c>
      <c r="W4" s="446"/>
      <c r="X4" s="446"/>
      <c r="Y4" s="446"/>
      <c r="Z4" s="445"/>
    </row>
    <row r="5" spans="1:39" ht="7.5" customHeight="1" thickBot="1" x14ac:dyDescent="0.3"/>
    <row r="6" spans="1:39" s="441" customFormat="1" ht="14.25" customHeight="1" x14ac:dyDescent="0.25">
      <c r="A6" s="444" t="s">
        <v>955</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9" s="345" customFormat="1" ht="15" customHeight="1" x14ac:dyDescent="0.25">
      <c r="A7" s="357" t="s">
        <v>956</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9"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9" s="416" customFormat="1" ht="3.75" customHeight="1" thickBot="1" x14ac:dyDescent="0.3"/>
    <row r="10" spans="1:39" s="416" customFormat="1" ht="14.25" customHeight="1" x14ac:dyDescent="0.25">
      <c r="A10" s="418" t="s">
        <v>958</v>
      </c>
      <c r="B10" s="417"/>
      <c r="C10" s="417"/>
      <c r="D10" s="417"/>
      <c r="E10" s="417"/>
      <c r="F10" s="417"/>
      <c r="G10" s="417"/>
      <c r="H10" s="417"/>
      <c r="I10" s="361"/>
      <c r="J10" s="360"/>
      <c r="K10" s="434" t="s">
        <v>959</v>
      </c>
      <c r="L10" s="417"/>
      <c r="M10" s="435"/>
      <c r="N10" s="435"/>
      <c r="O10" s="435"/>
      <c r="P10" s="417"/>
      <c r="Q10" s="434" t="s">
        <v>959</v>
      </c>
      <c r="R10" s="417"/>
      <c r="S10" s="361"/>
      <c r="T10" s="417"/>
      <c r="U10" s="417"/>
      <c r="V10" s="433"/>
      <c r="W10" s="417"/>
      <c r="X10" s="417"/>
      <c r="Y10" s="417"/>
      <c r="Z10" s="417"/>
      <c r="AA10" s="417"/>
      <c r="AB10" s="417"/>
      <c r="AC10" s="417"/>
      <c r="AD10" s="434" t="s">
        <v>960</v>
      </c>
      <c r="AE10" s="434"/>
      <c r="AF10" s="434"/>
      <c r="AG10" s="434" t="s">
        <v>961</v>
      </c>
      <c r="AH10" s="417"/>
      <c r="AI10" s="417"/>
      <c r="AJ10" s="417"/>
      <c r="AK10" s="433"/>
    </row>
    <row r="11" spans="1:39" s="416" customFormat="1" ht="19.5" customHeight="1" x14ac:dyDescent="0.2">
      <c r="A11" s="430" t="e">
        <f>LEFT(#REF!,1)</f>
        <v>#REF!</v>
      </c>
      <c r="B11" s="395" t="e">
        <f>MID(#REF!,2,1)</f>
        <v>#REF!</v>
      </c>
      <c r="C11" s="395" t="e">
        <f>MID(#REF!,3,1)</f>
        <v>#REF!</v>
      </c>
      <c r="D11" s="395" t="e">
        <f>MID(#REF!,4,1)</f>
        <v>#REF!</v>
      </c>
      <c r="E11" s="395" t="e">
        <f>MID(#REF!,5,1)</f>
        <v>#REF!</v>
      </c>
      <c r="F11" s="395" t="e">
        <f>MID(#REF!,6,1)</f>
        <v>#REF!</v>
      </c>
      <c r="G11" s="395" t="e">
        <f>MID(#REF!,7,1)</f>
        <v>#REF!</v>
      </c>
      <c r="H11" s="395" t="e">
        <f>MID(#REF!,8,1)</f>
        <v>#REF!</v>
      </c>
      <c r="I11" s="395" t="e">
        <f>MID(#REF!,9,1)</f>
        <v>#REF!</v>
      </c>
      <c r="J11" s="402" t="e">
        <f>MID(#REF!,10,1)</f>
        <v>#REF!</v>
      </c>
      <c r="K11" s="353"/>
      <c r="L11" s="419"/>
      <c r="M11" s="419"/>
      <c r="N11" s="419"/>
      <c r="O11" s="419"/>
      <c r="P11" s="419"/>
      <c r="Q11" s="419"/>
      <c r="R11" s="419"/>
      <c r="S11" s="419"/>
      <c r="T11" s="419"/>
      <c r="U11" s="419"/>
      <c r="V11" s="425"/>
      <c r="W11" s="424" t="s">
        <v>962</v>
      </c>
      <c r="X11" s="419"/>
      <c r="Y11" s="419"/>
      <c r="Z11" s="419"/>
      <c r="AA11" s="419"/>
      <c r="AB11" s="424" t="s">
        <v>963</v>
      </c>
      <c r="AC11" s="419"/>
      <c r="AD11" s="395" t="e">
        <f>MID(#REF!,1,1)</f>
        <v>#REF!</v>
      </c>
      <c r="AE11" s="395" t="e">
        <f>MID(#REF!,2,1)</f>
        <v>#REF!</v>
      </c>
      <c r="AF11" s="395"/>
      <c r="AG11" s="395" t="e">
        <f>MID(#REF!,1,1)</f>
        <v>#REF!</v>
      </c>
      <c r="AH11" s="395" t="e">
        <f>MID(#REF!,2,1)</f>
        <v>#REF!</v>
      </c>
      <c r="AI11" s="395" t="e">
        <f>MID(#REF!,3,1)</f>
        <v>#REF!</v>
      </c>
      <c r="AJ11" s="395" t="e">
        <f>MID(#REF!,4,1)</f>
        <v>#REF!</v>
      </c>
      <c r="AK11" s="425"/>
    </row>
    <row r="12" spans="1:39" s="416" customFormat="1" ht="19.5" customHeight="1" thickBot="1" x14ac:dyDescent="0.3">
      <c r="A12" s="357" t="s">
        <v>964</v>
      </c>
      <c r="B12" s="419"/>
      <c r="C12" s="419"/>
      <c r="D12" s="419"/>
      <c r="E12" s="419"/>
      <c r="F12" s="419"/>
      <c r="G12" s="419"/>
      <c r="H12" s="353"/>
      <c r="I12" s="353"/>
      <c r="J12" s="352"/>
      <c r="K12" s="353"/>
      <c r="L12" s="432" t="e">
        <f>IF(#REF!="x","x"," ")</f>
        <v>#REF!</v>
      </c>
      <c r="M12" s="424" t="s">
        <v>965</v>
      </c>
      <c r="N12" s="426"/>
      <c r="O12" s="426"/>
      <c r="P12" s="426"/>
      <c r="Q12" s="426"/>
      <c r="R12" s="432" t="e">
        <f>IF(#REF!="x","x"," ")</f>
        <v>#REF!</v>
      </c>
      <c r="S12" s="424" t="s">
        <v>966</v>
      </c>
      <c r="T12" s="419"/>
      <c r="U12" s="419"/>
      <c r="V12" s="425"/>
      <c r="W12" s="431"/>
      <c r="X12" s="421"/>
      <c r="Y12" s="421"/>
      <c r="Z12" s="421"/>
      <c r="AA12" s="421"/>
      <c r="AB12" s="420" t="s">
        <v>967</v>
      </c>
      <c r="AC12" s="421"/>
      <c r="AD12" s="393" t="e">
        <f>MID(#REF!,1,1)</f>
        <v>#REF!</v>
      </c>
      <c r="AE12" s="393" t="e">
        <f>MID(#REF!,2,1)</f>
        <v>#REF!</v>
      </c>
      <c r="AF12" s="393"/>
      <c r="AG12" s="393" t="e">
        <f>MID(#REF!,1,1)</f>
        <v>#REF!</v>
      </c>
      <c r="AH12" s="393" t="e">
        <f>MID(#REF!,2,1)</f>
        <v>#REF!</v>
      </c>
      <c r="AI12" s="393" t="e">
        <f>MID(#REF!,3,1)</f>
        <v>#REF!</v>
      </c>
      <c r="AJ12" s="393" t="e">
        <f>MID(#REF!,4,1)</f>
        <v>#REF!</v>
      </c>
      <c r="AK12" s="422"/>
    </row>
    <row r="13" spans="1:39"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53"/>
      <c r="J13" s="352"/>
      <c r="K13" s="353"/>
      <c r="L13" s="428" t="e">
        <f>IF(#REF!="x","x", "")</f>
        <v>#REF!</v>
      </c>
      <c r="M13" s="424" t="s">
        <v>968</v>
      </c>
      <c r="N13" s="426"/>
      <c r="O13" s="426"/>
      <c r="P13" s="426"/>
      <c r="Q13" s="426"/>
      <c r="R13" s="429" t="e">
        <f>IF(#REF!="x","x"," ")</f>
        <v>#REF!</v>
      </c>
      <c r="S13" s="424" t="s">
        <v>969</v>
      </c>
      <c r="T13" s="419"/>
      <c r="U13" s="419"/>
      <c r="V13" s="425"/>
      <c r="W13" s="424" t="s">
        <v>970</v>
      </c>
      <c r="X13" s="419"/>
      <c r="Y13" s="356"/>
      <c r="Z13" s="353"/>
      <c r="AA13" s="353"/>
      <c r="AB13" s="426"/>
      <c r="AC13" s="353"/>
      <c r="AD13" s="428"/>
      <c r="AE13" s="428"/>
      <c r="AF13" s="428"/>
      <c r="AG13" s="428"/>
      <c r="AH13" s="428"/>
      <c r="AI13" s="428"/>
      <c r="AJ13" s="428"/>
      <c r="AK13" s="352"/>
    </row>
    <row r="14" spans="1:39" s="416" customFormat="1" ht="19.5" customHeight="1" x14ac:dyDescent="0.2">
      <c r="A14" s="357" t="s">
        <v>971</v>
      </c>
      <c r="B14" s="419"/>
      <c r="C14" s="419"/>
      <c r="D14" s="419"/>
      <c r="E14" s="419"/>
      <c r="F14" s="419"/>
      <c r="G14" s="419"/>
      <c r="H14" s="419"/>
      <c r="I14" s="353"/>
      <c r="J14" s="352"/>
      <c r="K14" s="353"/>
      <c r="L14" s="353"/>
      <c r="M14" s="424"/>
      <c r="N14" s="426"/>
      <c r="O14" s="426"/>
      <c r="P14" s="426"/>
      <c r="Q14" s="426"/>
      <c r="R14" s="427" t="s">
        <v>972</v>
      </c>
      <c r="S14" s="426"/>
      <c r="T14" s="419"/>
      <c r="U14" s="419"/>
      <c r="V14" s="425"/>
      <c r="W14" s="424" t="s">
        <v>945</v>
      </c>
      <c r="X14" s="419"/>
      <c r="Y14" s="356"/>
      <c r="Z14" s="353"/>
      <c r="AA14" s="353"/>
      <c r="AB14" s="424" t="s">
        <v>963</v>
      </c>
      <c r="AC14" s="353"/>
      <c r="AD14" s="395" t="e">
        <f>MID(#REF!,1,1)</f>
        <v>#REF!</v>
      </c>
      <c r="AE14" s="395" t="e">
        <f>MID(#REF!,2,1)</f>
        <v>#REF!</v>
      </c>
      <c r="AF14" s="395"/>
      <c r="AG14" s="395" t="e">
        <f>MID(#REF!,1,1)</f>
        <v>#REF!</v>
      </c>
      <c r="AH14" s="395" t="e">
        <f>MID(#REF!,2,1)</f>
        <v>#REF!</v>
      </c>
      <c r="AI14" s="395" t="e">
        <f>MID(#REF!,3,1)</f>
        <v>#REF!</v>
      </c>
      <c r="AJ14" s="395" t="e">
        <f>MID(#REF!,4,1)</f>
        <v>#REF!</v>
      </c>
      <c r="AK14" s="352"/>
    </row>
    <row r="15" spans="1:39" s="416" customFormat="1" ht="19.5" customHeight="1" thickBot="1" x14ac:dyDescent="0.25">
      <c r="A15" s="423" t="e">
        <f>LEFT(#REF!,1)</f>
        <v>#REF!</v>
      </c>
      <c r="B15" s="348" t="e">
        <f>MID(#REF!,2,1)</f>
        <v>#REF!</v>
      </c>
      <c r="C15" s="421" t="s">
        <v>953</v>
      </c>
      <c r="D15" s="348" t="e">
        <f>MID(#REF!,3,1)</f>
        <v>#REF!</v>
      </c>
      <c r="E15" s="348" t="e">
        <f>MID(#REF!,4,1)</f>
        <v>#REF!</v>
      </c>
      <c r="F15" s="372" t="s">
        <v>953</v>
      </c>
      <c r="G15" s="348" t="e">
        <f>MID(#REF!,5,1)</f>
        <v>#REF!</v>
      </c>
      <c r="H15" s="348"/>
      <c r="I15" s="348"/>
      <c r="J15" s="347"/>
      <c r="K15" s="348"/>
      <c r="L15" s="348"/>
      <c r="M15" s="348"/>
      <c r="N15" s="348"/>
      <c r="O15" s="348"/>
      <c r="P15" s="348"/>
      <c r="Q15" s="348"/>
      <c r="R15" s="348"/>
      <c r="S15" s="348"/>
      <c r="T15" s="421"/>
      <c r="U15" s="421"/>
      <c r="V15" s="422"/>
      <c r="W15" s="420" t="s">
        <v>973</v>
      </c>
      <c r="X15" s="421"/>
      <c r="Y15" s="349"/>
      <c r="Z15" s="348"/>
      <c r="AA15" s="348"/>
      <c r="AB15" s="420" t="s">
        <v>967</v>
      </c>
      <c r="AC15" s="348"/>
      <c r="AD15" s="393" t="e">
        <f>MID(#REF!,1,1)</f>
        <v>#REF!</v>
      </c>
      <c r="AE15" s="393" t="e">
        <f>MID(#REF!,2,1)</f>
        <v>#REF!</v>
      </c>
      <c r="AF15" s="393"/>
      <c r="AG15" s="393" t="e">
        <f>MID(#REF!,1,1)</f>
        <v>#REF!</v>
      </c>
      <c r="AH15" s="393" t="e">
        <f>MID(#REF!,2,1)</f>
        <v>#REF!</v>
      </c>
      <c r="AI15" s="393" t="e">
        <f>MID(#REF!,3,1)</f>
        <v>#REF!</v>
      </c>
      <c r="AJ15" s="393" t="e">
        <f>MID(#REF!,4,1)</f>
        <v>#REF!</v>
      </c>
      <c r="AK15" s="347"/>
    </row>
    <row r="16" spans="1:39"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39"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39" s="416" customFormat="1" ht="16.5" x14ac:dyDescent="0.25">
      <c r="A18" s="418" t="s">
        <v>974</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9" s="346" customFormat="1" ht="19.5" customHeight="1" x14ac:dyDescent="0.25">
      <c r="A19" s="403" t="e">
        <f>+LEFT(#REF!,1)</f>
        <v>#REF!</v>
      </c>
      <c r="B19" s="395" t="e">
        <f>+MID(#REF!,2,1)</f>
        <v>#REF!</v>
      </c>
      <c r="C19" s="395" t="e">
        <f>+MID(#REF!,3,1)</f>
        <v>#REF!</v>
      </c>
      <c r="D19" s="395" t="e">
        <f>+MID(#REF!,4,1)</f>
        <v>#REF!</v>
      </c>
      <c r="E19" s="395" t="e">
        <f>+MID(#REF!,5,1)</f>
        <v>#REF!</v>
      </c>
      <c r="F19" s="395" t="e">
        <f>+MID(#REF!,6,1)</f>
        <v>#REF!</v>
      </c>
      <c r="G19" s="395" t="e">
        <f>+MID(#REF!,7,1)</f>
        <v>#REF!</v>
      </c>
      <c r="H19" s="395" t="e">
        <f>+MID(#REF!,8,1)</f>
        <v>#REF!</v>
      </c>
      <c r="I19" s="395" t="e">
        <f>+MID(#REF!,9,1)</f>
        <v>#REF!</v>
      </c>
      <c r="J19" s="395" t="e">
        <f>+MID(#REF!,10,1)</f>
        <v>#REF!</v>
      </c>
      <c r="K19" s="395" t="e">
        <f>+MID(#REF!,11,1)</f>
        <v>#REF!</v>
      </c>
      <c r="L19" s="395" t="e">
        <f>+MID(#REF!,12,1)</f>
        <v>#REF!</v>
      </c>
      <c r="M19" s="395" t="e">
        <f>+MID(#REF!,13,1)</f>
        <v>#REF!</v>
      </c>
      <c r="N19" s="395" t="e">
        <f>+MID(#REF!,14,1)</f>
        <v>#REF!</v>
      </c>
      <c r="O19" s="395" t="e">
        <f>+MID(#REF!,15,1)</f>
        <v>#REF!</v>
      </c>
      <c r="P19" s="395" t="e">
        <f>+MID(#REF!,16,1)</f>
        <v>#REF!</v>
      </c>
      <c r="Q19" s="395" t="e">
        <f>+MID(#REF!,17,1)</f>
        <v>#REF!</v>
      </c>
      <c r="R19" s="395" t="e">
        <f>+MID(#REF!,18,1)</f>
        <v>#REF!</v>
      </c>
      <c r="S19" s="395" t="e">
        <f>+MID(#REF!,19,1)</f>
        <v>#REF!</v>
      </c>
      <c r="T19" s="395" t="e">
        <f>+MID(#REF!,20,1)</f>
        <v>#REF!</v>
      </c>
      <c r="U19" s="395" t="e">
        <f>+MID(#REF!,21,1)</f>
        <v>#REF!</v>
      </c>
      <c r="V19" s="395" t="e">
        <f>+MID(#REF!,22,1)</f>
        <v>#REF!</v>
      </c>
      <c r="W19" s="395" t="e">
        <f>+MID(#REF!,23,1)</f>
        <v>#REF!</v>
      </c>
      <c r="X19" s="395" t="e">
        <f>+MID(#REF!,24,1)</f>
        <v>#REF!</v>
      </c>
      <c r="Y19" s="395" t="e">
        <f>+MID(#REF!,25,1)</f>
        <v>#REF!</v>
      </c>
      <c r="Z19" s="395" t="e">
        <f>+MID(#REF!,26,1)</f>
        <v>#REF!</v>
      </c>
      <c r="AA19" s="395" t="e">
        <f>+MID(#REF!,27,1)</f>
        <v>#REF!</v>
      </c>
      <c r="AB19" s="395" t="e">
        <f>+MID(#REF!,28,1)</f>
        <v>#REF!</v>
      </c>
      <c r="AC19" s="395" t="e">
        <f>+MID(#REF!,29,1)</f>
        <v>#REF!</v>
      </c>
      <c r="AD19" s="395" t="e">
        <f>+MID(#REF!,30,1)</f>
        <v>#REF!</v>
      </c>
      <c r="AE19" s="395" t="e">
        <f>+MID(#REF!,31,1)</f>
        <v>#REF!</v>
      </c>
      <c r="AF19" s="395" t="e">
        <f>+MID(#REF!,32,1)</f>
        <v>#REF!</v>
      </c>
      <c r="AG19" s="395" t="e">
        <f>+MID(#REF!,33,1)</f>
        <v>#REF!</v>
      </c>
      <c r="AH19" s="395" t="e">
        <f>+MID(#REF!,34,1)</f>
        <v>#REF!</v>
      </c>
      <c r="AI19" s="395" t="e">
        <f>+MID(#REF!,35,1)</f>
        <v>#REF!</v>
      </c>
      <c r="AJ19" s="395" t="e">
        <f>+MID(#REF!,36,1)</f>
        <v>#REF!</v>
      </c>
      <c r="AK19" s="402" t="e">
        <f>+MID(#REF!,37,1)</f>
        <v>#REF!</v>
      </c>
      <c r="AL19" s="416"/>
      <c r="AM19" s="416"/>
    </row>
    <row r="20" spans="1:39" s="484" customFormat="1" ht="19.5" customHeight="1" x14ac:dyDescent="0.25">
      <c r="A20" s="403" t="e">
        <f>+MID(#REF!,38,1)</f>
        <v>#REF!</v>
      </c>
      <c r="B20" s="395" t="e">
        <f>+MID(#REF!,39,1)</f>
        <v>#REF!</v>
      </c>
      <c r="C20" s="395" t="e">
        <f>+MID(#REF!,40,1)</f>
        <v>#REF!</v>
      </c>
      <c r="D20" s="395" t="e">
        <f>+MID(#REF!,41,1)</f>
        <v>#REF!</v>
      </c>
      <c r="E20" s="395" t="e">
        <f>+MID(#REF!,42,1)</f>
        <v>#REF!</v>
      </c>
      <c r="F20" s="395" t="e">
        <f>+MID(#REF!,43,1)</f>
        <v>#REF!</v>
      </c>
      <c r="G20" s="395" t="e">
        <f>+MID(#REF!,44,1)</f>
        <v>#REF!</v>
      </c>
      <c r="H20" s="395" t="e">
        <f>+MID(#REF!,45,1)</f>
        <v>#REF!</v>
      </c>
      <c r="I20" s="395" t="e">
        <f>+MID(#REF!,46,1)</f>
        <v>#REF!</v>
      </c>
      <c r="J20" s="395" t="e">
        <f>+MID(#REF!,47,1)</f>
        <v>#REF!</v>
      </c>
      <c r="K20" s="395" t="e">
        <f>+MID(#REF!,48,1)</f>
        <v>#REF!</v>
      </c>
      <c r="L20" s="395" t="e">
        <f>+MID(#REF!,49,1)</f>
        <v>#REF!</v>
      </c>
      <c r="M20" s="395" t="e">
        <f>+MID(#REF!,50,1)</f>
        <v>#REF!</v>
      </c>
      <c r="N20" s="395" t="e">
        <f>+MID(#REF!,51,1)</f>
        <v>#REF!</v>
      </c>
      <c r="O20" s="395" t="e">
        <f>+MID(#REF!,52,1)</f>
        <v>#REF!</v>
      </c>
      <c r="P20" s="395" t="e">
        <f>+MID(#REF!,53,1)</f>
        <v>#REF!</v>
      </c>
      <c r="Q20" s="395" t="e">
        <f>+MID(#REF!,54,1)</f>
        <v>#REF!</v>
      </c>
      <c r="R20" s="395" t="e">
        <f>+MID(#REF!,55,1)</f>
        <v>#REF!</v>
      </c>
      <c r="S20" s="395" t="e">
        <f>+MID(#REF!,56,1)</f>
        <v>#REF!</v>
      </c>
      <c r="T20" s="395" t="e">
        <f>+MID(#REF!,57,1)</f>
        <v>#REF!</v>
      </c>
      <c r="U20" s="395" t="e">
        <f>+MID(#REF!,58,1)</f>
        <v>#REF!</v>
      </c>
      <c r="V20" s="395" t="e">
        <f>+MID(#REF!,59,1)</f>
        <v>#REF!</v>
      </c>
      <c r="W20" s="395" t="e">
        <f>+MID(#REF!,60,1)</f>
        <v>#REF!</v>
      </c>
      <c r="X20" s="395" t="e">
        <f>+MID(#REF!,61,1)</f>
        <v>#REF!</v>
      </c>
      <c r="Y20" s="395" t="e">
        <f>+MID(#REF!,62,1)</f>
        <v>#REF!</v>
      </c>
      <c r="Z20" s="395" t="e">
        <f>+MID(#REF!,63,1)</f>
        <v>#REF!</v>
      </c>
      <c r="AA20" s="395" t="e">
        <f>+MID(#REF!,64,1)</f>
        <v>#REF!</v>
      </c>
      <c r="AB20" s="395" t="e">
        <f>+MID(#REF!,65,1)</f>
        <v>#REF!</v>
      </c>
      <c r="AC20" s="395" t="e">
        <f>+MID(#REF!,66,1)</f>
        <v>#REF!</v>
      </c>
      <c r="AD20" s="395" t="e">
        <f>+MID(#REF!,67,1)</f>
        <v>#REF!</v>
      </c>
      <c r="AE20" s="395" t="e">
        <f>+MID(#REF!,68,1)</f>
        <v>#REF!</v>
      </c>
      <c r="AF20" s="395" t="e">
        <f>+MID(#REF!,69,1)</f>
        <v>#REF!</v>
      </c>
      <c r="AG20" s="395" t="e">
        <f>+MID(#REF!,70,1)</f>
        <v>#REF!</v>
      </c>
      <c r="AH20" s="395" t="e">
        <f>+MID(#REF!,71,1)</f>
        <v>#REF!</v>
      </c>
      <c r="AI20" s="395" t="e">
        <f>+MID(#REF!,72,1)</f>
        <v>#REF!</v>
      </c>
      <c r="AJ20" s="395" t="e">
        <f>+MID(#REF!,73,1)</f>
        <v>#REF!</v>
      </c>
      <c r="AK20" s="402" t="e">
        <f>+MID(#REF!,74,1)</f>
        <v>#REF!</v>
      </c>
    </row>
    <row r="21" spans="1:39" ht="12.7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39" s="485" customFormat="1" ht="19.5" hidden="1" customHeight="1" x14ac:dyDescent="0.25">
      <c r="A22" s="411"/>
      <c r="B22" s="410"/>
      <c r="C22" s="410"/>
      <c r="D22" s="410"/>
      <c r="E22" s="410"/>
      <c r="F22" s="410"/>
      <c r="G22" s="410" t="e">
        <f>+MID(#REF!,7,1)</f>
        <v>#REF!</v>
      </c>
      <c r="H22" s="410" t="e">
        <f>+MID(#REF!,8,1)</f>
        <v>#REF!</v>
      </c>
      <c r="I22" s="410" t="e">
        <f>+MID(#REF!,9,1)</f>
        <v>#REF!</v>
      </c>
      <c r="J22" s="410" t="e">
        <f>+MID(#REF!,10,1)</f>
        <v>#REF!</v>
      </c>
      <c r="K22" s="410" t="e">
        <f>+MID(#REF!,11,1)</f>
        <v>#REF!</v>
      </c>
      <c r="L22" s="410" t="e">
        <f>+MID(#REF!,12,1)</f>
        <v>#REF!</v>
      </c>
      <c r="M22" s="410" t="e">
        <f>+MID(#REF!,13,1)</f>
        <v>#REF!</v>
      </c>
      <c r="N22" s="410" t="e">
        <f>+MID(#REF!,14,1)</f>
        <v>#REF!</v>
      </c>
      <c r="O22" s="410" t="e">
        <f>+MID(#REF!,15,1)</f>
        <v>#REF!</v>
      </c>
      <c r="P22" s="410" t="e">
        <f>+MID(#REF!,16,1)</f>
        <v>#REF!</v>
      </c>
      <c r="Q22" s="410" t="e">
        <f>+MID(#REF!,17,1)</f>
        <v>#REF!</v>
      </c>
      <c r="R22" s="410" t="e">
        <f>+MID(#REF!,18,1)</f>
        <v>#REF!</v>
      </c>
      <c r="S22" s="410" t="e">
        <f>+MID(#REF!,19,1)</f>
        <v>#REF!</v>
      </c>
      <c r="T22" s="410" t="e">
        <f>+MID(#REF!,20,1)</f>
        <v>#REF!</v>
      </c>
      <c r="U22" s="410" t="e">
        <f>+MID(#REF!,21,1)</f>
        <v>#REF!</v>
      </c>
      <c r="V22" s="410" t="e">
        <f>+MID(#REF!,22,1)</f>
        <v>#REF!</v>
      </c>
      <c r="W22" s="410" t="e">
        <f>+MID(#REF!,23,1)</f>
        <v>#REF!</v>
      </c>
      <c r="X22" s="410" t="e">
        <f>+MID(#REF!,24,1)</f>
        <v>#REF!</v>
      </c>
      <c r="Y22" s="410" t="e">
        <f>+MID(#REF!,25,1)</f>
        <v>#REF!</v>
      </c>
      <c r="Z22" s="410" t="e">
        <f>+MID(#REF!,26,1)</f>
        <v>#REF!</v>
      </c>
      <c r="AA22" s="410" t="e">
        <f>+MID(#REF!,27,1)</f>
        <v>#REF!</v>
      </c>
      <c r="AB22" s="410" t="e">
        <f>+MID(#REF!,28,1)</f>
        <v>#REF!</v>
      </c>
      <c r="AC22" s="410" t="e">
        <f>+MID(#REF!,29,1)</f>
        <v>#REF!</v>
      </c>
      <c r="AD22" s="410" t="e">
        <f>+MID(#REF!,30,1)</f>
        <v>#REF!</v>
      </c>
      <c r="AE22" s="410" t="e">
        <f>+MID(#REF!,31,1)</f>
        <v>#REF!</v>
      </c>
      <c r="AF22" s="410" t="e">
        <f>+MID(#REF!,32,1)</f>
        <v>#REF!</v>
      </c>
      <c r="AG22" s="410" t="e">
        <f>+MID(#REF!,33,1)</f>
        <v>#REF!</v>
      </c>
      <c r="AH22" s="410" t="e">
        <f>+MID(#REF!,34,1)</f>
        <v>#REF!</v>
      </c>
      <c r="AI22" s="410" t="e">
        <f>+MID(#REF!,35,1)</f>
        <v>#REF!</v>
      </c>
      <c r="AJ22" s="410" t="e">
        <f>+MID(#REF!,36,1)</f>
        <v>#REF!</v>
      </c>
      <c r="AK22" s="409" t="e">
        <f>+MID(#REF!,37,1)</f>
        <v>#REF!</v>
      </c>
      <c r="AL22" s="344"/>
      <c r="AM22" s="344"/>
    </row>
    <row r="23" spans="1:39" s="404" customFormat="1" ht="14.25" customHeight="1" x14ac:dyDescent="0.25">
      <c r="A23" s="408" t="s">
        <v>975</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39" x14ac:dyDescent="0.25">
      <c r="A24" s="400" t="s">
        <v>976</v>
      </c>
      <c r="B24" s="358"/>
      <c r="C24" s="358"/>
      <c r="D24" s="358"/>
      <c r="E24" s="358"/>
      <c r="F24" s="358"/>
      <c r="G24" s="358"/>
      <c r="H24" s="358"/>
      <c r="I24" s="358"/>
      <c r="J24" s="358"/>
      <c r="K24" s="358"/>
      <c r="L24" s="358"/>
      <c r="M24" s="358"/>
      <c r="N24" s="358"/>
      <c r="O24" s="358"/>
      <c r="P24" s="358"/>
      <c r="Q24" s="358"/>
      <c r="R24" s="358"/>
      <c r="S24" s="358"/>
      <c r="T24" s="358"/>
      <c r="U24" s="358"/>
      <c r="V24" s="358"/>
      <c r="W24" s="353"/>
      <c r="X24" s="353"/>
      <c r="Y24" s="353"/>
      <c r="Z24" s="353"/>
      <c r="AA24" s="353"/>
      <c r="AB24" s="358"/>
      <c r="AC24" s="353"/>
      <c r="AD24" s="356" t="s">
        <v>977</v>
      </c>
      <c r="AE24" s="353"/>
      <c r="AF24" s="353"/>
      <c r="AG24" s="353"/>
      <c r="AH24" s="353"/>
      <c r="AI24" s="353"/>
      <c r="AJ24" s="353"/>
      <c r="AK24" s="352"/>
    </row>
    <row r="25" spans="1:39" s="484" customFormat="1" ht="19.5" customHeight="1" x14ac:dyDescent="0.25">
      <c r="A25" s="403" t="e">
        <f>+LEFT(#REF!,1)</f>
        <v>#REF!</v>
      </c>
      <c r="B25" s="395" t="e">
        <f>+MID(#REF!,2,1)</f>
        <v>#REF!</v>
      </c>
      <c r="C25" s="395" t="e">
        <f>+MID(#REF!,3,1)</f>
        <v>#REF!</v>
      </c>
      <c r="D25" s="395" t="e">
        <f>+MID(#REF!,4,1)</f>
        <v>#REF!</v>
      </c>
      <c r="E25" s="395" t="e">
        <f>+MID(#REF!,5,1)</f>
        <v>#REF!</v>
      </c>
      <c r="F25" s="395" t="e">
        <f>+MID(#REF!,6,1)</f>
        <v>#REF!</v>
      </c>
      <c r="G25" s="395" t="e">
        <f>+MID(#REF!,7,1)</f>
        <v>#REF!</v>
      </c>
      <c r="H25" s="395" t="e">
        <f>+MID(#REF!,8,1)</f>
        <v>#REF!</v>
      </c>
      <c r="I25" s="395" t="e">
        <f>+MID(#REF!,9,1)</f>
        <v>#REF!</v>
      </c>
      <c r="J25" s="395" t="e">
        <f>+MID(#REF!,10,1)</f>
        <v>#REF!</v>
      </c>
      <c r="K25" s="395" t="e">
        <f>+MID(#REF!,11,1)</f>
        <v>#REF!</v>
      </c>
      <c r="L25" s="395" t="e">
        <f>+MID(#REF!,12,1)</f>
        <v>#REF!</v>
      </c>
      <c r="M25" s="395" t="e">
        <f>+MID(#REF!,13,1)</f>
        <v>#REF!</v>
      </c>
      <c r="N25" s="395" t="e">
        <f>+MID(#REF!,14,1)</f>
        <v>#REF!</v>
      </c>
      <c r="O25" s="395" t="e">
        <f>+MID(#REF!,15,1)</f>
        <v>#REF!</v>
      </c>
      <c r="P25" s="395" t="e">
        <f>+MID(#REF!,16,1)</f>
        <v>#REF!</v>
      </c>
      <c r="Q25" s="395" t="e">
        <f>+MID(#REF!,17,1)</f>
        <v>#REF!</v>
      </c>
      <c r="R25" s="395" t="e">
        <f>+MID(#REF!,18,1)</f>
        <v>#REF!</v>
      </c>
      <c r="S25" s="395" t="e">
        <f>+MID(#REF!,19,1)</f>
        <v>#REF!</v>
      </c>
      <c r="T25" s="395" t="e">
        <f>+MID(#REF!,20,1)</f>
        <v>#REF!</v>
      </c>
      <c r="U25" s="395" t="e">
        <f>+MID(#REF!,21,1)</f>
        <v>#REF!</v>
      </c>
      <c r="V25" s="395" t="e">
        <f>+MID(#REF!,22,1)</f>
        <v>#REF!</v>
      </c>
      <c r="W25" s="395" t="e">
        <f>+MID(#REF!,23,1)</f>
        <v>#REF!</v>
      </c>
      <c r="X25" s="395" t="e">
        <f>+MID(#REF!,24,1)</f>
        <v>#REF!</v>
      </c>
      <c r="Y25" s="395" t="e">
        <f>+MID(#REF!,25,1)</f>
        <v>#REF!</v>
      </c>
      <c r="Z25" s="395" t="e">
        <f>+MID(#REF!,26,1)</f>
        <v>#REF!</v>
      </c>
      <c r="AA25" s="395" t="e">
        <f>+MID(#REF!,27,1)</f>
        <v>#REF!</v>
      </c>
      <c r="AB25" s="395" t="e">
        <f>+MID(#REF!,28,1)</f>
        <v>#REF!</v>
      </c>
      <c r="AC25" s="397"/>
      <c r="AD25" s="395" t="e">
        <f>+LEFT(#REF!,1)</f>
        <v>#REF!</v>
      </c>
      <c r="AE25" s="395" t="e">
        <f>+MID(#REF!,2,1)</f>
        <v>#REF!</v>
      </c>
      <c r="AF25" s="395" t="e">
        <f>+MID(#REF!,3,1)</f>
        <v>#REF!</v>
      </c>
      <c r="AG25" s="395" t="e">
        <f>+MID(#REF!,4,1)</f>
        <v>#REF!</v>
      </c>
      <c r="AH25" s="395" t="e">
        <f>+MID(#REF!,5,1)</f>
        <v>#REF!</v>
      </c>
      <c r="AI25" s="395" t="e">
        <f>+MID(#REF!,6,1)</f>
        <v>#REF!</v>
      </c>
      <c r="AJ25" s="395" t="e">
        <f>+MID(#REF!,7,1)</f>
        <v>#REF!</v>
      </c>
      <c r="AK25" s="402" t="e">
        <f>+MID(#REF!,8,1)</f>
        <v>#REF!</v>
      </c>
    </row>
    <row r="26" spans="1:39" x14ac:dyDescent="0.25">
      <c r="A26" s="400" t="s">
        <v>978</v>
      </c>
      <c r="B26" s="358"/>
      <c r="C26" s="358"/>
      <c r="D26" s="358"/>
      <c r="E26" s="358"/>
      <c r="F26" s="358"/>
      <c r="G26" s="399" t="s">
        <v>979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39" s="484" customFormat="1" ht="19.5" customHeight="1" x14ac:dyDescent="0.25">
      <c r="A27" s="403" t="e">
        <f>+LEFT(#REF!,1)</f>
        <v>#REF!</v>
      </c>
      <c r="B27" s="395" t="e">
        <f>+MID(#REF!,2,1)</f>
        <v>#REF!</v>
      </c>
      <c r="C27" s="395" t="e">
        <f>+MID(#REF!,3,1)</f>
        <v>#REF!</v>
      </c>
      <c r="D27" s="395" t="e">
        <f>+MID(#REF!,4,1)</f>
        <v>#REF!</v>
      </c>
      <c r="E27" s="395" t="e">
        <f>+MID(#REF!,5,1)</f>
        <v>#REF!</v>
      </c>
      <c r="F27" s="395"/>
      <c r="G27" s="395" t="e">
        <f>+LEFT(#REF!,1)</f>
        <v>#REF!</v>
      </c>
      <c r="H27" s="395" t="e">
        <f>+MID(#REF!,2,1)</f>
        <v>#REF!</v>
      </c>
      <c r="I27" s="395" t="e">
        <f>+MID(#REF!,3,1)</f>
        <v>#REF!</v>
      </c>
      <c r="J27" s="395" t="e">
        <f>+MID(#REF!,4,1)</f>
        <v>#REF!</v>
      </c>
      <c r="K27" s="395" t="e">
        <f>+MID(#REF!,5,1)</f>
        <v>#REF!</v>
      </c>
      <c r="L27" s="395" t="e">
        <f>+MID(#REF!,6,1)</f>
        <v>#REF!</v>
      </c>
      <c r="M27" s="395" t="e">
        <f>+MID(#REF!,7,1)</f>
        <v>#REF!</v>
      </c>
      <c r="N27" s="395" t="e">
        <f>+MID(#REF!,8,1)</f>
        <v>#REF!</v>
      </c>
      <c r="O27" s="395" t="e">
        <f>+MID(#REF!,9,1)</f>
        <v>#REF!</v>
      </c>
      <c r="P27" s="395" t="e">
        <f>+MID(#REF!,10,1)</f>
        <v>#REF!</v>
      </c>
      <c r="Q27" s="395" t="e">
        <f>+MID(#REF!,11,1)</f>
        <v>#REF!</v>
      </c>
      <c r="R27" s="395" t="e">
        <f>+MID(#REF!,12,1)</f>
        <v>#REF!</v>
      </c>
      <c r="S27" s="395" t="e">
        <f>+MID(#REF!,13,1)</f>
        <v>#REF!</v>
      </c>
      <c r="T27" s="395" t="e">
        <f>+MID(#REF!,14,1)</f>
        <v>#REF!</v>
      </c>
      <c r="U27" s="395" t="e">
        <f>+MID(#REF!,15,1)</f>
        <v>#REF!</v>
      </c>
      <c r="V27" s="395" t="e">
        <f>+MID(#REF!,16,1)</f>
        <v>#REF!</v>
      </c>
      <c r="W27" s="395" t="e">
        <f>+MID(#REF!,17,1)</f>
        <v>#REF!</v>
      </c>
      <c r="X27" s="395" t="e">
        <f>+MID(#REF!,18,1)</f>
        <v>#REF!</v>
      </c>
      <c r="Y27" s="395" t="e">
        <f>+MID(#REF!,19,1)</f>
        <v>#REF!</v>
      </c>
      <c r="Z27" s="395" t="e">
        <f>+MID(#REF!,20,1)</f>
        <v>#REF!</v>
      </c>
      <c r="AA27" s="395" t="e">
        <f>+MID(#REF!,21,1)</f>
        <v>#REF!</v>
      </c>
      <c r="AB27" s="395" t="e">
        <f>+MID(#REF!,22,1)</f>
        <v>#REF!</v>
      </c>
      <c r="AC27" s="395" t="e">
        <f>+MID(#REF!,23,1)</f>
        <v>#REF!</v>
      </c>
      <c r="AD27" s="395" t="e">
        <f>+MID(#REF!,24,1)</f>
        <v>#REF!</v>
      </c>
      <c r="AE27" s="395" t="e">
        <f>+MID(#REF!,25,1)</f>
        <v>#REF!</v>
      </c>
      <c r="AF27" s="395" t="e">
        <f>+MID(#REF!,26,1)</f>
        <v>#REF!</v>
      </c>
      <c r="AG27" s="395" t="e">
        <f>+MID(#REF!,27,1)</f>
        <v>#REF!</v>
      </c>
      <c r="AH27" s="395" t="e">
        <f>+MID(#REF!,28,1)</f>
        <v>#REF!</v>
      </c>
      <c r="AI27" s="395" t="e">
        <f>+MID(#REF!,29,1)</f>
        <v>#REF!</v>
      </c>
      <c r="AJ27" s="395" t="e">
        <f>+MID(#REF!,30,1)</f>
        <v>#REF!</v>
      </c>
      <c r="AK27" s="402" t="e">
        <f>+MID(#REF!,31,1)</f>
        <v>#REF!</v>
      </c>
    </row>
    <row r="28" spans="1:39" x14ac:dyDescent="0.25">
      <c r="A28" s="400" t="s">
        <v>980</v>
      </c>
      <c r="B28" s="358"/>
      <c r="C28" s="358"/>
      <c r="D28" s="358"/>
      <c r="E28" s="358"/>
      <c r="F28" s="358"/>
      <c r="G28" s="399"/>
      <c r="H28" s="399"/>
      <c r="I28" s="399"/>
      <c r="J28" s="399"/>
      <c r="K28" s="399"/>
      <c r="L28" s="399"/>
      <c r="M28" s="399"/>
      <c r="N28" s="358"/>
      <c r="O28" s="399" t="s">
        <v>981</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39" s="484" customFormat="1" ht="19.5" customHeight="1" x14ac:dyDescent="0.25">
      <c r="A29" s="398">
        <v>0</v>
      </c>
      <c r="B29" s="395" t="e">
        <f>+LEFT(#REF!,1)</f>
        <v>#REF!</v>
      </c>
      <c r="C29" s="395" t="e">
        <f>+MID(#REF!,2,1)</f>
        <v>#REF!</v>
      </c>
      <c r="D29" s="395" t="e">
        <f>+MID(#REF!,3,1)</f>
        <v>#REF!</v>
      </c>
      <c r="E29" s="395" t="s">
        <v>982</v>
      </c>
      <c r="F29" s="395" t="e">
        <f>+LEFT(#REF!,1)</f>
        <v>#REF!</v>
      </c>
      <c r="G29" s="395" t="e">
        <f>+MID(#REF!,2,1)</f>
        <v>#REF!</v>
      </c>
      <c r="H29" s="395" t="e">
        <f>+MID(#REF!,3,1)</f>
        <v>#REF!</v>
      </c>
      <c r="I29" s="395" t="e">
        <f>+MID(#REF!,4,1)</f>
        <v>#REF!</v>
      </c>
      <c r="J29" s="395" t="e">
        <f>+MID(#REF!,5,1)</f>
        <v>#REF!</v>
      </c>
      <c r="K29" s="395" t="e">
        <f>+MID(#REF!,6,1)</f>
        <v>#REF!</v>
      </c>
      <c r="L29" s="395" t="e">
        <f>+MID(#REF!,7,1)</f>
        <v>#REF!</v>
      </c>
      <c r="M29" s="395" t="e">
        <f>+MID(#REF!,8,1)</f>
        <v>#REF!</v>
      </c>
      <c r="N29" s="397"/>
      <c r="O29" s="396">
        <v>0</v>
      </c>
      <c r="P29" s="395" t="e">
        <f>+LEFT(#REF!,1)</f>
        <v>#REF!</v>
      </c>
      <c r="Q29" s="395" t="e">
        <f>+MID(#REF!,2,1)</f>
        <v>#REF!</v>
      </c>
      <c r="R29" s="395" t="e">
        <f>+MID(#REF!,3,1)</f>
        <v>#REF!</v>
      </c>
      <c r="S29" s="395" t="s">
        <v>982</v>
      </c>
      <c r="T29" s="395" t="e">
        <f>+LEFT(#REF!,1)</f>
        <v>#REF!</v>
      </c>
      <c r="U29" s="395" t="e">
        <f>+MID(#REF!,2,1)</f>
        <v>#REF!</v>
      </c>
      <c r="V29" s="395" t="e">
        <f>+MID(#REF!,3,1)</f>
        <v>#REF!</v>
      </c>
      <c r="W29" s="395" t="e">
        <f>+MID(#REF!,4,1)</f>
        <v>#REF!</v>
      </c>
      <c r="X29" s="395" t="e">
        <f>+MID(#REF!,5,1)</f>
        <v>#REF!</v>
      </c>
      <c r="Y29" s="395" t="e">
        <f>+MID(#REF!,6,1)</f>
        <v>#REF!</v>
      </c>
      <c r="Z29" s="395" t="e">
        <f>+MID(#REF!,7,1)</f>
        <v>#REF!</v>
      </c>
      <c r="AA29" s="395" t="e">
        <f>+MID(#REF!,8,1)</f>
        <v>#REF!</v>
      </c>
      <c r="AB29" s="395"/>
      <c r="AC29" s="395"/>
      <c r="AD29" s="395"/>
      <c r="AE29" s="353"/>
      <c r="AF29" s="353"/>
      <c r="AG29" s="353"/>
      <c r="AH29" s="353"/>
      <c r="AI29" s="353"/>
      <c r="AJ29" s="353"/>
      <c r="AK29" s="352"/>
    </row>
    <row r="30" spans="1:39" s="345" customFormat="1" x14ac:dyDescent="0.25">
      <c r="A30" s="357" t="s">
        <v>984</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39" s="484" customFormat="1" ht="19.5" customHeight="1" thickBot="1" x14ac:dyDescent="0.3">
      <c r="A31" s="394" t="e">
        <f>+LEFT(#REF!,1)</f>
        <v>#REF!</v>
      </c>
      <c r="B31" s="393" t="e">
        <f>+MID(#REF!,2,1)</f>
        <v>#REF!</v>
      </c>
      <c r="C31" s="393" t="e">
        <f>+MID(#REF!,3,1)</f>
        <v>#REF!</v>
      </c>
      <c r="D31" s="393" t="e">
        <f>+MID(#REF!,4,1)</f>
        <v>#REF!</v>
      </c>
      <c r="E31" s="393" t="e">
        <f>+MID(#REF!,5,1)</f>
        <v>#REF!</v>
      </c>
      <c r="F31" s="393" t="e">
        <f>+MID(#REF!,6,1)</f>
        <v>#REF!</v>
      </c>
      <c r="G31" s="393" t="e">
        <f>+MID(#REF!,7,1)</f>
        <v>#REF!</v>
      </c>
      <c r="H31" s="393" t="e">
        <f>+MID(#REF!,8,1)</f>
        <v>#REF!</v>
      </c>
      <c r="I31" s="393" t="e">
        <f>+MID(#REF!,9,1)</f>
        <v>#REF!</v>
      </c>
      <c r="J31" s="393" t="e">
        <f>+MID(#REF!,10,1)</f>
        <v>#REF!</v>
      </c>
      <c r="K31" s="393" t="e">
        <f>+MID(#REF!,11,1)</f>
        <v>#REF!</v>
      </c>
      <c r="L31" s="393" t="e">
        <f>+MID(#REF!,12,1)</f>
        <v>#REF!</v>
      </c>
      <c r="M31" s="393" t="e">
        <f>+MID(#REF!,13,1)</f>
        <v>#REF!</v>
      </c>
      <c r="N31" s="393" t="e">
        <f>+MID(#REF!,14,1)</f>
        <v>#REF!</v>
      </c>
      <c r="O31" s="393" t="e">
        <f>+MID(#REF!,15,1)</f>
        <v>#REF!</v>
      </c>
      <c r="P31" s="393" t="e">
        <f>+MID(#REF!,16,1)</f>
        <v>#REF!</v>
      </c>
      <c r="Q31" s="393" t="e">
        <f>+MID(#REF!,17,1)</f>
        <v>#REF!</v>
      </c>
      <c r="R31" s="393" t="e">
        <f>+MID(#REF!,18,1)</f>
        <v>#REF!</v>
      </c>
      <c r="S31" s="393" t="e">
        <f>+MID(#REF!,19,1)</f>
        <v>#REF!</v>
      </c>
      <c r="T31" s="393" t="e">
        <f>+MID(#REF!,20,1)</f>
        <v>#REF!</v>
      </c>
      <c r="U31" s="393" t="e">
        <f>+MID(#REF!,21,1)</f>
        <v>#REF!</v>
      </c>
      <c r="V31" s="393" t="e">
        <f>+MID(#REF!,22,1)</f>
        <v>#REF!</v>
      </c>
      <c r="W31" s="393" t="e">
        <f>+MID(#REF!,23,1)</f>
        <v>#REF!</v>
      </c>
      <c r="X31" s="393" t="e">
        <f>+MID(#REF!,24,1)</f>
        <v>#REF!</v>
      </c>
      <c r="Y31" s="393" t="e">
        <f>+MID(#REF!,25,1)</f>
        <v>#REF!</v>
      </c>
      <c r="Z31" s="393" t="e">
        <f>+MID(#REF!,26,1)</f>
        <v>#REF!</v>
      </c>
      <c r="AA31" s="393" t="e">
        <f>+MID(#REF!,27,1)</f>
        <v>#REF!</v>
      </c>
      <c r="AB31" s="393" t="e">
        <f>+MID(#REF!,28,1)</f>
        <v>#REF!</v>
      </c>
      <c r="AC31" s="393" t="e">
        <f>+MID(#REF!,29,1)</f>
        <v>#REF!</v>
      </c>
      <c r="AD31" s="393" t="e">
        <f>+MID(#REF!,30,1)</f>
        <v>#REF!</v>
      </c>
      <c r="AE31" s="393" t="e">
        <f>+MID(#REF!,31,1)</f>
        <v>#REF!</v>
      </c>
      <c r="AF31" s="393" t="e">
        <f>+MID(#REF!,32,1)</f>
        <v>#REF!</v>
      </c>
      <c r="AG31" s="393" t="e">
        <f>+MID(#REF!,33,1)</f>
        <v>#REF!</v>
      </c>
      <c r="AH31" s="393" t="e">
        <f>+MID(#REF!,34,1)</f>
        <v>#REF!</v>
      </c>
      <c r="AI31" s="393" t="e">
        <f>+MID(#REF!,35,1)</f>
        <v>#REF!</v>
      </c>
      <c r="AJ31" s="393" t="e">
        <f>+MID(#REF!,36,1)</f>
        <v>#REF!</v>
      </c>
      <c r="AK31" s="392" t="e">
        <f>+MID(#REF!,37,1)</f>
        <v>#REF!</v>
      </c>
    </row>
    <row r="32" spans="1:39" s="345" customFormat="1" ht="4.5" customHeight="1" thickBot="1" x14ac:dyDescent="0.3">
      <c r="W32" s="346"/>
      <c r="X32" s="346"/>
      <c r="Y32" s="346"/>
      <c r="Z32" s="346"/>
      <c r="AA32" s="346"/>
      <c r="AB32" s="346"/>
      <c r="AC32" s="346"/>
      <c r="AD32" s="346"/>
      <c r="AE32" s="346"/>
      <c r="AF32" s="346"/>
      <c r="AG32" s="346"/>
      <c r="AH32" s="346"/>
      <c r="AI32" s="346"/>
      <c r="AJ32" s="346"/>
      <c r="AK32" s="346"/>
    </row>
    <row r="33" spans="1:41" s="388" customFormat="1" ht="12.75" customHeight="1" x14ac:dyDescent="0.25">
      <c r="A33" s="391" t="s">
        <v>985</v>
      </c>
      <c r="B33" s="390"/>
      <c r="C33" s="390"/>
      <c r="D33" s="390"/>
      <c r="E33" s="390"/>
      <c r="F33" s="390"/>
      <c r="G33" s="390"/>
      <c r="H33" s="390"/>
      <c r="I33" s="390"/>
      <c r="J33" s="390"/>
      <c r="K33" s="389"/>
      <c r="L33" s="1551" t="s">
        <v>988</v>
      </c>
      <c r="M33" s="1552"/>
      <c r="N33" s="1552"/>
      <c r="O33" s="1552"/>
      <c r="P33" s="1552"/>
      <c r="Q33" s="1552"/>
      <c r="R33" s="1552"/>
      <c r="S33" s="1552"/>
      <c r="T33" s="1553"/>
      <c r="U33" s="1057" t="s">
        <v>987</v>
      </c>
      <c r="V33" s="1057"/>
      <c r="W33" s="1057"/>
      <c r="X33" s="1057"/>
      <c r="Y33" s="1057"/>
      <c r="Z33" s="1057"/>
      <c r="AA33" s="1057"/>
      <c r="AB33" s="1453"/>
      <c r="AC33" s="1551" t="s">
        <v>986</v>
      </c>
      <c r="AD33" s="1552"/>
      <c r="AE33" s="1552"/>
      <c r="AF33" s="1552"/>
      <c r="AG33" s="1552"/>
      <c r="AH33" s="1552"/>
      <c r="AI33" s="1552"/>
      <c r="AJ33" s="1552"/>
      <c r="AK33" s="1557"/>
    </row>
    <row r="34" spans="1:41" s="345" customFormat="1" ht="19.5" customHeight="1" x14ac:dyDescent="0.25">
      <c r="A34" s="374" t="e">
        <f>LEFT(TEXT(#REF!,"dd.m.yyyy"),1)</f>
        <v>#REF!</v>
      </c>
      <c r="B34" s="373" t="e">
        <f>MID(TEXT(#REF!,"dd.mm.yyyy"),2,1)</f>
        <v>#REF!</v>
      </c>
      <c r="C34" s="372" t="s">
        <v>953</v>
      </c>
      <c r="D34" s="373" t="e">
        <f>MID(TEXT(#REF!,"dd.mm.yyyy"),4,1)</f>
        <v>#REF!</v>
      </c>
      <c r="E34" s="373" t="e">
        <f>MID(TEXT(#REF!,"dd.mm.yyyy"),5,1)</f>
        <v>#REF!</v>
      </c>
      <c r="F34" s="372" t="s">
        <v>953</v>
      </c>
      <c r="G34" s="371" t="e">
        <f>MID(TEXT(#REF!,"dd.mm.yyyy"),7,1)</f>
        <v>#REF!</v>
      </c>
      <c r="H34" s="371" t="e">
        <f>MID(TEXT(#REF!,"dd.mm.yyyy"),8,1)</f>
        <v>#REF!</v>
      </c>
      <c r="I34" s="371" t="e">
        <f>MID(TEXT(#REF!,"dd.mm.yyyy"),9,1)</f>
        <v>#REF!</v>
      </c>
      <c r="J34" s="371" t="e">
        <f>MID(TEXT(#REF!,"dd.mm.yyyy"),10,1)</f>
        <v>#REF!</v>
      </c>
      <c r="K34" s="387"/>
      <c r="L34" s="1554"/>
      <c r="M34" s="1555"/>
      <c r="N34" s="1555"/>
      <c r="O34" s="1555"/>
      <c r="P34" s="1555"/>
      <c r="Q34" s="1555"/>
      <c r="R34" s="1555"/>
      <c r="S34" s="1555"/>
      <c r="T34" s="1556"/>
      <c r="U34" s="1059"/>
      <c r="V34" s="1059"/>
      <c r="W34" s="1059"/>
      <c r="X34" s="1059"/>
      <c r="Y34" s="1059"/>
      <c r="Z34" s="1059"/>
      <c r="AA34" s="1059"/>
      <c r="AB34" s="1455"/>
      <c r="AC34" s="1554"/>
      <c r="AD34" s="1555"/>
      <c r="AE34" s="1555"/>
      <c r="AF34" s="1555"/>
      <c r="AG34" s="1555"/>
      <c r="AH34" s="1555"/>
      <c r="AI34" s="1555"/>
      <c r="AJ34" s="1555"/>
      <c r="AK34" s="1558"/>
      <c r="AO34" s="483"/>
    </row>
    <row r="35" spans="1:41" s="345" customFormat="1" ht="13.5" customHeight="1" x14ac:dyDescent="0.25">
      <c r="A35" s="386"/>
      <c r="B35" s="385"/>
      <c r="C35" s="385"/>
      <c r="D35" s="385"/>
      <c r="E35" s="385"/>
      <c r="F35" s="385"/>
      <c r="G35" s="384"/>
      <c r="H35" s="384"/>
      <c r="I35" s="384"/>
      <c r="J35" s="384"/>
      <c r="K35" s="383"/>
      <c r="L35" s="1554"/>
      <c r="M35" s="1555"/>
      <c r="N35" s="1555"/>
      <c r="O35" s="1555"/>
      <c r="P35" s="1555"/>
      <c r="Q35" s="1555"/>
      <c r="R35" s="1555"/>
      <c r="S35" s="1555"/>
      <c r="T35" s="1556"/>
      <c r="U35" s="1059"/>
      <c r="V35" s="1059"/>
      <c r="W35" s="1059"/>
      <c r="X35" s="1059"/>
      <c r="Y35" s="1059"/>
      <c r="Z35" s="1059"/>
      <c r="AA35" s="1059"/>
      <c r="AB35" s="1455"/>
      <c r="AC35" s="1554"/>
      <c r="AD35" s="1555"/>
      <c r="AE35" s="1555"/>
      <c r="AF35" s="1555"/>
      <c r="AG35" s="1555"/>
      <c r="AH35" s="1555"/>
      <c r="AI35" s="1555"/>
      <c r="AJ35" s="1555"/>
      <c r="AK35" s="1558"/>
    </row>
    <row r="36" spans="1:41" s="345" customFormat="1" x14ac:dyDescent="0.2">
      <c r="A36" s="357" t="s">
        <v>989</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6"/>
      <c r="AE36" s="376"/>
      <c r="AF36" s="376"/>
      <c r="AG36" s="376"/>
      <c r="AH36" s="376"/>
      <c r="AI36" s="376"/>
      <c r="AJ36" s="376"/>
      <c r="AK36" s="375"/>
    </row>
    <row r="37" spans="1:41" s="345" customFormat="1" ht="19.5" customHeight="1" x14ac:dyDescent="0.25">
      <c r="A37" s="374" t="e">
        <f>IF(#REF!="","",LEFT(TEXT(#REF!,"dd.mm.yyyy"),1))</f>
        <v>#REF!</v>
      </c>
      <c r="B37" s="373" t="e">
        <f>IF(#REF!="","",MID(TEXT(#REF!,"dd.mm.yyyy"),2,1))</f>
        <v>#REF!</v>
      </c>
      <c r="C37" s="372" t="s">
        <v>953</v>
      </c>
      <c r="D37" s="373" t="e">
        <f>IF(#REF!="","",MID(TEXT(#REF!,"dd.mm.yyyy"),4,1))</f>
        <v>#REF!</v>
      </c>
      <c r="E37" s="373" t="e">
        <f>IF(#REF!="","",MID(TEXT(#REF!,"dd.mm.yyyy"),5,1))</f>
        <v>#REF!</v>
      </c>
      <c r="F37" s="372" t="s">
        <v>953</v>
      </c>
      <c r="G37" s="371" t="e">
        <f>IF(#REF!="","",MID(TEXT(#REF!,"dd.mm.yyyy"),7,1))</f>
        <v>#REF!</v>
      </c>
      <c r="H37" s="371" t="e">
        <f>IF(#REF!="","",MID(TEXT(#REF!,"dd.mm.yyyy"),8,1))</f>
        <v>#REF!</v>
      </c>
      <c r="I37" s="371" t="e">
        <f>IF(#REF!="","",MID(TEXT(#REF!,"dd.mm.yyyy"),9,1))</f>
        <v>#REF!</v>
      </c>
      <c r="J37" s="371" t="e">
        <f>IF(#REF!="","",MID(TEXT(#REF!,"dd.mm.yyyy"),10,1))</f>
        <v>#REF!</v>
      </c>
      <c r="K37" s="370"/>
      <c r="L37" s="356"/>
      <c r="M37" s="356"/>
      <c r="N37" s="356"/>
      <c r="O37" s="356"/>
      <c r="P37" s="356"/>
      <c r="Q37" s="356"/>
      <c r="R37" s="356"/>
      <c r="S37" s="356"/>
      <c r="T37" s="482"/>
      <c r="U37" s="356"/>
      <c r="V37" s="353"/>
      <c r="W37" s="353"/>
      <c r="X37" s="353"/>
      <c r="Y37" s="353"/>
      <c r="Z37" s="353"/>
      <c r="AA37" s="353"/>
      <c r="AB37" s="481"/>
      <c r="AC37" s="353"/>
      <c r="AD37" s="353"/>
      <c r="AE37" s="353"/>
      <c r="AF37" s="353"/>
      <c r="AG37" s="353"/>
      <c r="AH37" s="353"/>
      <c r="AI37" s="353"/>
      <c r="AJ37" s="353"/>
      <c r="AK37" s="352"/>
    </row>
    <row r="38" spans="1:41" s="351" customFormat="1" thickBot="1" x14ac:dyDescent="0.3">
      <c r="A38" s="366"/>
      <c r="B38" s="365"/>
      <c r="C38" s="365"/>
      <c r="D38" s="365"/>
      <c r="E38" s="365"/>
      <c r="F38" s="365"/>
      <c r="G38" s="365"/>
      <c r="H38" s="365"/>
      <c r="I38" s="365"/>
      <c r="J38" s="365"/>
      <c r="K38" s="364"/>
      <c r="L38" s="1456" t="e">
        <f>#REF!</f>
        <v>#REF!</v>
      </c>
      <c r="M38" s="1457"/>
      <c r="N38" s="1457"/>
      <c r="O38" s="1457"/>
      <c r="P38" s="1457"/>
      <c r="Q38" s="1457"/>
      <c r="R38" s="1457"/>
      <c r="S38" s="1457"/>
      <c r="T38" s="1458"/>
      <c r="U38" s="1456" t="e">
        <f>#REF!</f>
        <v>#REF!</v>
      </c>
      <c r="V38" s="1457"/>
      <c r="W38" s="1457"/>
      <c r="X38" s="1457"/>
      <c r="Y38" s="1457"/>
      <c r="Z38" s="1457"/>
      <c r="AA38" s="1457"/>
      <c r="AB38" s="1458"/>
      <c r="AC38" s="1459" t="e">
        <f>#REF!</f>
        <v>#REF!</v>
      </c>
      <c r="AD38" s="1457"/>
      <c r="AE38" s="1457"/>
      <c r="AF38" s="1457"/>
      <c r="AG38" s="1457"/>
      <c r="AH38" s="1457"/>
      <c r="AI38" s="1457"/>
      <c r="AJ38" s="1457"/>
      <c r="AK38" s="1460"/>
    </row>
    <row r="39" spans="1:41" s="351" customFormat="1" x14ac:dyDescent="0.25">
      <c r="W39" s="346"/>
      <c r="X39" s="346"/>
      <c r="Y39" s="346"/>
      <c r="Z39" s="346"/>
      <c r="AA39" s="346"/>
      <c r="AB39" s="346"/>
      <c r="AC39" s="346"/>
      <c r="AD39" s="346"/>
      <c r="AE39" s="346"/>
      <c r="AF39" s="346"/>
      <c r="AG39" s="346"/>
      <c r="AH39" s="346"/>
      <c r="AI39" s="346"/>
      <c r="AJ39" s="346"/>
      <c r="AK39" s="346"/>
    </row>
    <row r="40" spans="1:41" s="351" customFormat="1" x14ac:dyDescent="0.25">
      <c r="W40" s="346"/>
      <c r="X40" s="346"/>
      <c r="Y40" s="346"/>
      <c r="Z40" s="346"/>
      <c r="AA40" s="346"/>
      <c r="AB40" s="346"/>
      <c r="AC40" s="346"/>
      <c r="AD40" s="346"/>
      <c r="AE40" s="346"/>
      <c r="AF40" s="346"/>
      <c r="AG40" s="346"/>
      <c r="AH40" s="346"/>
      <c r="AI40" s="346"/>
      <c r="AJ40" s="346"/>
      <c r="AK40" s="346"/>
    </row>
    <row r="41" spans="1:41" s="351" customFormat="1" x14ac:dyDescent="0.25">
      <c r="W41" s="346"/>
      <c r="X41" s="346"/>
      <c r="Y41" s="346"/>
      <c r="Z41" s="346"/>
      <c r="AA41" s="346"/>
      <c r="AB41" s="346"/>
      <c r="AC41" s="346"/>
      <c r="AD41" s="346"/>
      <c r="AE41" s="346"/>
      <c r="AF41" s="346"/>
      <c r="AG41" s="346"/>
      <c r="AH41" s="346"/>
      <c r="AI41" s="346"/>
      <c r="AJ41" s="346"/>
      <c r="AK41" s="346"/>
    </row>
    <row r="42" spans="1:41" ht="13.5" thickBot="1" x14ac:dyDescent="0.3">
      <c r="W42" s="346"/>
      <c r="X42" s="346"/>
      <c r="Y42" s="346"/>
      <c r="Z42" s="346"/>
      <c r="AA42" s="346"/>
      <c r="AB42" s="346"/>
      <c r="AC42" s="346"/>
      <c r="AD42" s="346"/>
      <c r="AE42" s="346"/>
      <c r="AF42" s="346"/>
      <c r="AG42" s="346"/>
      <c r="AH42" s="346"/>
      <c r="AI42" s="346"/>
      <c r="AJ42" s="346"/>
      <c r="AK42" s="346"/>
    </row>
    <row r="43" spans="1:41" s="351" customFormat="1" x14ac:dyDescent="0.25">
      <c r="B43" s="363" t="s">
        <v>990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41"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41" x14ac:dyDescent="0.25">
      <c r="B45" s="359"/>
      <c r="C45" s="358"/>
      <c r="D45" s="358"/>
      <c r="E45" s="358"/>
      <c r="F45" s="358"/>
      <c r="G45" s="358"/>
      <c r="H45" s="358"/>
      <c r="I45" s="358"/>
      <c r="J45" s="358"/>
      <c r="K45" s="358"/>
      <c r="L45" s="358"/>
      <c r="M45" s="358"/>
      <c r="N45" s="358"/>
      <c r="O45" s="358"/>
      <c r="P45" s="358"/>
      <c r="Q45" s="358"/>
      <c r="R45" s="358"/>
      <c r="S45" s="358"/>
      <c r="T45" s="358"/>
      <c r="U45" s="358"/>
      <c r="V45" s="358"/>
      <c r="W45" s="353"/>
      <c r="X45" s="353"/>
      <c r="Y45" s="353"/>
      <c r="Z45" s="353"/>
      <c r="AA45" s="353"/>
      <c r="AB45" s="353"/>
      <c r="AC45" s="353"/>
      <c r="AD45" s="353"/>
      <c r="AE45" s="353"/>
      <c r="AF45" s="353"/>
      <c r="AG45" s="353"/>
      <c r="AH45" s="353"/>
      <c r="AI45" s="353"/>
      <c r="AJ45" s="352"/>
      <c r="AK45" s="346"/>
    </row>
    <row r="46" spans="1:41"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41"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41"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1:39"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1:39"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1:39"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1:39"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1:39" s="345" customFormat="1" ht="13.5" thickBot="1" x14ac:dyDescent="0.3">
      <c r="B53" s="350"/>
      <c r="C53" s="349"/>
      <c r="D53" s="349"/>
      <c r="E53" s="349"/>
      <c r="F53" s="349"/>
      <c r="G53" s="349" t="s">
        <v>991</v>
      </c>
      <c r="H53" s="349"/>
      <c r="I53" s="349"/>
      <c r="J53" s="349"/>
      <c r="K53" s="349"/>
      <c r="L53" s="349"/>
      <c r="M53" s="349"/>
      <c r="N53" s="349"/>
      <c r="O53" s="349"/>
      <c r="P53" s="349"/>
      <c r="Q53" s="349"/>
      <c r="R53" s="349"/>
      <c r="S53" s="349"/>
      <c r="T53" s="349"/>
      <c r="U53" s="349" t="s">
        <v>992</v>
      </c>
      <c r="V53" s="349"/>
      <c r="W53" s="348"/>
      <c r="X53" s="348"/>
      <c r="Y53" s="348"/>
      <c r="Z53" s="348"/>
      <c r="AA53" s="348"/>
      <c r="AB53" s="348"/>
      <c r="AC53" s="348"/>
      <c r="AD53" s="348"/>
      <c r="AE53" s="348"/>
      <c r="AF53" s="348"/>
      <c r="AG53" s="348"/>
      <c r="AH53" s="348"/>
      <c r="AI53" s="348"/>
      <c r="AJ53" s="347"/>
      <c r="AK53" s="346"/>
    </row>
    <row r="55" spans="1:39" x14ac:dyDescent="0.25">
      <c r="A55" s="454"/>
      <c r="B55" s="454"/>
      <c r="C55" s="455"/>
      <c r="D55" s="454"/>
      <c r="E55" s="454"/>
      <c r="F55" s="454"/>
      <c r="G55" s="454"/>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454"/>
      <c r="AM55" s="454"/>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x14ac:dyDescent="0.25"/>
  <cols>
    <col min="1" max="37" width="2.5703125" style="344" customWidth="1"/>
    <col min="38" max="38" width="0.140625" style="344" customWidth="1"/>
    <col min="39" max="39" width="2" style="344" customWidth="1"/>
    <col min="40" max="40" width="0.42578125" style="344" customWidth="1"/>
    <col min="41"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7" s="454" customFormat="1" ht="10.5" customHeight="1" thickBot="1" x14ac:dyDescent="0.3">
      <c r="B1" s="685"/>
      <c r="C1" s="685" t="s">
        <v>951</v>
      </c>
      <c r="N1" s="1549" t="s">
        <v>1359</v>
      </c>
      <c r="O1" s="1549"/>
      <c r="P1" s="1549"/>
      <c r="Q1" s="1549"/>
      <c r="R1" s="1549"/>
      <c r="S1" s="1549"/>
      <c r="T1" s="1549"/>
      <c r="U1" s="1549"/>
      <c r="V1" s="1549"/>
      <c r="W1" s="1549"/>
      <c r="X1" s="1565"/>
    </row>
    <row r="2" spans="1:37" s="351" customFormat="1" ht="21" customHeight="1" thickBot="1" x14ac:dyDescent="0.3">
      <c r="B2" s="687"/>
      <c r="C2" s="688" t="s">
        <v>1360</v>
      </c>
      <c r="D2" s="688"/>
      <c r="E2" s="688"/>
      <c r="F2" s="688"/>
      <c r="G2" s="688"/>
      <c r="H2" s="688"/>
      <c r="I2" s="688"/>
      <c r="J2" s="689"/>
      <c r="K2" s="688"/>
      <c r="L2" s="688"/>
      <c r="M2" s="690"/>
      <c r="N2" s="1549"/>
      <c r="O2" s="1549"/>
      <c r="P2" s="1549"/>
      <c r="Q2" s="1549" t="s">
        <v>1359</v>
      </c>
      <c r="R2" s="1549"/>
      <c r="S2" s="1549"/>
      <c r="T2" s="1549"/>
      <c r="U2" s="1549"/>
      <c r="V2" s="1549"/>
      <c r="W2" s="1549"/>
      <c r="X2" s="1565"/>
    </row>
    <row r="3" spans="1:37" ht="13.5" customHeight="1" thickBot="1" x14ac:dyDescent="0.3">
      <c r="N3" s="1566"/>
      <c r="O3" s="1566"/>
      <c r="P3" s="1566"/>
      <c r="Q3" s="1566"/>
      <c r="R3" s="1566"/>
      <c r="S3" s="1566"/>
      <c r="T3" s="1566"/>
      <c r="U3" s="1566"/>
      <c r="V3" s="1566"/>
      <c r="W3" s="1566"/>
      <c r="X3" s="1567"/>
    </row>
    <row r="4" spans="1:37" ht="28.5" customHeight="1" thickBot="1" x14ac:dyDescent="0.3">
      <c r="J4" s="1568" t="s">
        <v>1361</v>
      </c>
      <c r="K4" s="1569"/>
      <c r="L4" s="448" t="e">
        <f>+MID(#REF!,1,1)</f>
        <v>#REF!</v>
      </c>
      <c r="M4" s="448" t="e">
        <f>+MID(#REF!,2,1)</f>
        <v>#REF!</v>
      </c>
      <c r="N4" s="448" t="s">
        <v>953</v>
      </c>
      <c r="O4" s="448" t="e">
        <f>LEFT(#REF!,1)</f>
        <v>#REF!</v>
      </c>
      <c r="P4" s="448" t="e">
        <f>RIGHT(#REF!,1)</f>
        <v>#REF!</v>
      </c>
      <c r="Q4" s="448" t="s">
        <v>953</v>
      </c>
      <c r="R4" s="448" t="e">
        <f>+LEFT(#REF!,1)</f>
        <v>#REF!</v>
      </c>
      <c r="S4" s="448" t="e">
        <f>+MID(#REF!,2,1)</f>
        <v>#REF!</v>
      </c>
      <c r="T4" s="448" t="e">
        <f>+MID(#REF!,3,1)</f>
        <v>#REF!</v>
      </c>
      <c r="U4" s="448" t="e">
        <f>+MID(#REF!,4,1)</f>
        <v>#REF!</v>
      </c>
      <c r="V4" s="692"/>
      <c r="W4" s="446" t="s">
        <v>1362</v>
      </c>
      <c r="X4" s="446"/>
      <c r="Y4" s="446"/>
      <c r="Z4" s="446"/>
      <c r="AA4" s="445"/>
    </row>
    <row r="5" spans="1:37" ht="7.5" customHeight="1" thickBot="1" x14ac:dyDescent="0.3"/>
    <row r="6" spans="1:37" s="441" customFormat="1" ht="14.25" customHeight="1" x14ac:dyDescent="0.25">
      <c r="A6" s="444" t="s">
        <v>1727</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1472</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1363</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c r="AF9" s="419"/>
      <c r="AG9" s="419"/>
    </row>
    <row r="10" spans="1:37" s="416" customFormat="1" ht="14.25" customHeight="1" x14ac:dyDescent="0.25">
      <c r="A10" s="418" t="s">
        <v>1364</v>
      </c>
      <c r="B10" s="417"/>
      <c r="C10" s="417"/>
      <c r="D10" s="417"/>
      <c r="E10" s="417"/>
      <c r="F10" s="417"/>
      <c r="G10" s="417"/>
      <c r="H10" s="417"/>
      <c r="I10" s="361"/>
      <c r="J10" s="360"/>
      <c r="K10" s="434" t="s">
        <v>1365</v>
      </c>
      <c r="L10" s="417"/>
      <c r="M10" s="435"/>
      <c r="N10" s="435"/>
      <c r="O10" s="435"/>
      <c r="P10" s="417"/>
      <c r="Q10" s="434" t="s">
        <v>1365</v>
      </c>
      <c r="R10" s="417"/>
      <c r="S10" s="361"/>
      <c r="T10" s="417"/>
      <c r="U10" s="417"/>
      <c r="V10" s="433"/>
      <c r="W10" s="417"/>
      <c r="X10" s="417"/>
      <c r="Y10" s="417"/>
      <c r="Z10" s="417"/>
      <c r="AA10" s="417"/>
      <c r="AB10" s="417"/>
      <c r="AC10" s="417"/>
      <c r="AD10" s="434" t="s">
        <v>1366</v>
      </c>
      <c r="AE10" s="434"/>
      <c r="AF10" s="434"/>
      <c r="AG10" s="434" t="s">
        <v>1367</v>
      </c>
      <c r="AH10" s="417"/>
      <c r="AI10" s="417"/>
      <c r="AJ10" s="417"/>
      <c r="AK10" s="433"/>
    </row>
    <row r="11" spans="1:37" s="416" customFormat="1" ht="19.5" customHeight="1" x14ac:dyDescent="0.2">
      <c r="A11" s="430" t="e">
        <f>LEFT(#REF!,1)</f>
        <v>#REF!</v>
      </c>
      <c r="B11" s="395" t="e">
        <f>MID(#REF!,2,1)</f>
        <v>#REF!</v>
      </c>
      <c r="C11" s="395" t="e">
        <f>MID(#REF!,3,1)</f>
        <v>#REF!</v>
      </c>
      <c r="D11" s="395" t="e">
        <f>MID(#REF!,4,1)</f>
        <v>#REF!</v>
      </c>
      <c r="E11" s="395" t="e">
        <f>MID(#REF!,5,1)</f>
        <v>#REF!</v>
      </c>
      <c r="F11" s="395" t="e">
        <f>MID(#REF!,6,1)</f>
        <v>#REF!</v>
      </c>
      <c r="G11" s="395" t="e">
        <f>MID(#REF!,7,1)</f>
        <v>#REF!</v>
      </c>
      <c r="H11" s="395" t="e">
        <f>MID(#REF!,8,1)</f>
        <v>#REF!</v>
      </c>
      <c r="I11" s="395" t="e">
        <f>MID(#REF!,9,1)</f>
        <v>#REF!</v>
      </c>
      <c r="J11" s="402" t="e">
        <f>MID(#REF!,10,1)</f>
        <v>#REF!</v>
      </c>
      <c r="K11" s="353"/>
      <c r="L11" s="419"/>
      <c r="M11" s="419"/>
      <c r="N11" s="419"/>
      <c r="O11" s="419"/>
      <c r="P11" s="419"/>
      <c r="Q11" s="419"/>
      <c r="R11" s="419"/>
      <c r="S11" s="419"/>
      <c r="T11" s="419"/>
      <c r="U11" s="419"/>
      <c r="V11" s="425"/>
      <c r="W11" s="424" t="s">
        <v>1368</v>
      </c>
      <c r="X11" s="419"/>
      <c r="Y11" s="419"/>
      <c r="Z11" s="419"/>
      <c r="AA11" s="419"/>
      <c r="AB11" s="424" t="s">
        <v>1369</v>
      </c>
      <c r="AC11" s="419"/>
      <c r="AD11" s="395" t="e">
        <f>MID(#REF!,1,1)</f>
        <v>#REF!</v>
      </c>
      <c r="AE11" s="395" t="e">
        <f>MID(#REF!,2,1)</f>
        <v>#REF!</v>
      </c>
      <c r="AF11" s="395"/>
      <c r="AG11" s="395" t="e">
        <f>MID(#REF!,1,1)</f>
        <v>#REF!</v>
      </c>
      <c r="AH11" s="395" t="e">
        <f>MID(#REF!,2,1)</f>
        <v>#REF!</v>
      </c>
      <c r="AI11" s="395" t="e">
        <f>MID(#REF!,3,1)</f>
        <v>#REF!</v>
      </c>
      <c r="AJ11" s="395" t="e">
        <f>MID(#REF!,4,1)</f>
        <v>#REF!</v>
      </c>
      <c r="AK11" s="425"/>
    </row>
    <row r="12" spans="1:37" s="416" customFormat="1" ht="19.5" customHeight="1" x14ac:dyDescent="0.25">
      <c r="A12" s="357" t="s">
        <v>1370</v>
      </c>
      <c r="B12" s="419"/>
      <c r="C12" s="419"/>
      <c r="D12" s="419"/>
      <c r="E12" s="419"/>
      <c r="F12" s="419"/>
      <c r="G12" s="419"/>
      <c r="H12" s="353"/>
      <c r="I12" s="353"/>
      <c r="J12" s="352"/>
      <c r="K12" s="353"/>
      <c r="L12" s="432" t="e">
        <f>IF(#REF!="x","x"," ")</f>
        <v>#REF!</v>
      </c>
      <c r="M12" s="424" t="s">
        <v>1371</v>
      </c>
      <c r="N12" s="426"/>
      <c r="O12" s="426"/>
      <c r="P12" s="426"/>
      <c r="Q12" s="426"/>
      <c r="R12" s="432" t="e">
        <f>IF(#REF!="x","x"," ")</f>
        <v>#REF!</v>
      </c>
      <c r="S12" s="424" t="s">
        <v>1372</v>
      </c>
      <c r="T12" s="419"/>
      <c r="U12" s="419"/>
      <c r="V12" s="425"/>
      <c r="W12" s="693"/>
      <c r="X12" s="694"/>
      <c r="Y12" s="694"/>
      <c r="Z12" s="694"/>
      <c r="AA12" s="694"/>
      <c r="AB12" s="695" t="s">
        <v>1373</v>
      </c>
      <c r="AC12" s="694"/>
      <c r="AD12" s="696" t="e">
        <f>MID(#REF!,1,1)</f>
        <v>#REF!</v>
      </c>
      <c r="AE12" s="696" t="e">
        <f>MID(#REF!,2,1)</f>
        <v>#REF!</v>
      </c>
      <c r="AF12" s="696"/>
      <c r="AG12" s="696" t="e">
        <f>MID(#REF!,1,1)</f>
        <v>#REF!</v>
      </c>
      <c r="AH12" s="696" t="e">
        <f>MID(#REF!,2,1)</f>
        <v>#REF!</v>
      </c>
      <c r="AI12" s="696" t="e">
        <f>MID(#REF!,3,1)</f>
        <v>#REF!</v>
      </c>
      <c r="AJ12" s="696" t="e">
        <f>MID(#REF!,4,1)</f>
        <v>#REF!</v>
      </c>
      <c r="AK12" s="697"/>
    </row>
    <row r="13" spans="1:37"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53"/>
      <c r="J13" s="352"/>
      <c r="K13" s="353"/>
      <c r="L13" s="428" t="e">
        <f>IF(#REF!="x","x", "")</f>
        <v>#REF!</v>
      </c>
      <c r="M13" s="424" t="s">
        <v>1374</v>
      </c>
      <c r="N13" s="426"/>
      <c r="O13" s="426"/>
      <c r="P13" s="426"/>
      <c r="Q13" s="426"/>
      <c r="R13" s="429" t="e">
        <f>IF(#REF!="x","x"," ")</f>
        <v>#REF!</v>
      </c>
      <c r="S13" s="424" t="s">
        <v>1375</v>
      </c>
      <c r="T13" s="419"/>
      <c r="U13" s="419"/>
      <c r="V13" s="425"/>
      <c r="W13" s="1559" t="s">
        <v>1376</v>
      </c>
      <c r="X13" s="1560"/>
      <c r="Y13" s="1560"/>
      <c r="Z13" s="1560"/>
      <c r="AA13" s="1560"/>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353"/>
      <c r="M14" s="424"/>
      <c r="N14" s="426"/>
      <c r="O14" s="426"/>
      <c r="P14" s="426"/>
      <c r="Q14" s="426"/>
      <c r="R14" s="427" t="s">
        <v>1377</v>
      </c>
      <c r="S14" s="426"/>
      <c r="T14" s="419"/>
      <c r="U14" s="419"/>
      <c r="V14" s="425"/>
      <c r="W14" s="1561"/>
      <c r="X14" s="1562"/>
      <c r="Y14" s="1562"/>
      <c r="Z14" s="1562"/>
      <c r="AA14" s="1562"/>
      <c r="AB14" s="424" t="s">
        <v>1369</v>
      </c>
      <c r="AC14" s="353"/>
      <c r="AD14" s="395" t="e">
        <f>MID(#REF!,1,1)</f>
        <v>#REF!</v>
      </c>
      <c r="AE14" s="395" t="e">
        <f>MID(#REF!,2,1)</f>
        <v>#REF!</v>
      </c>
      <c r="AF14" s="395"/>
      <c r="AG14" s="395" t="e">
        <f>MID(#REF!,1,1)</f>
        <v>#REF!</v>
      </c>
      <c r="AH14" s="395" t="e">
        <f>MID(#REF!,2,1)</f>
        <v>#REF!</v>
      </c>
      <c r="AI14" s="395" t="e">
        <f>MID(#REF!,3,1)</f>
        <v>#REF!</v>
      </c>
      <c r="AJ14" s="395" t="e">
        <f>MID(#REF!,4,1)</f>
        <v>#REF!</v>
      </c>
      <c r="AK14" s="352"/>
    </row>
    <row r="15" spans="1:37" s="416" customFormat="1" ht="19.5" customHeight="1" thickBot="1" x14ac:dyDescent="0.25">
      <c r="A15" s="423" t="e">
        <f>#REF!</f>
        <v>#REF!</v>
      </c>
      <c r="B15" s="348" t="e">
        <f>#REF!</f>
        <v>#REF!</v>
      </c>
      <c r="C15" s="421" t="s">
        <v>953</v>
      </c>
      <c r="D15" s="348" t="e">
        <f>#REF!</f>
        <v>#REF!</v>
      </c>
      <c r="E15" s="348" t="e">
        <f>#REF!</f>
        <v>#REF!</v>
      </c>
      <c r="F15" s="421" t="s">
        <v>953</v>
      </c>
      <c r="G15" s="348" t="e">
        <f>#REF!</f>
        <v>#REF!</v>
      </c>
      <c r="H15" s="348"/>
      <c r="I15" s="348"/>
      <c r="J15" s="347"/>
      <c r="K15" s="348"/>
      <c r="L15" s="348"/>
      <c r="M15" s="348"/>
      <c r="N15" s="348"/>
      <c r="O15" s="348"/>
      <c r="P15" s="348"/>
      <c r="Q15" s="348"/>
      <c r="R15" s="348"/>
      <c r="S15" s="348"/>
      <c r="T15" s="421"/>
      <c r="U15" s="421"/>
      <c r="V15" s="422"/>
      <c r="W15" s="1563"/>
      <c r="X15" s="1564"/>
      <c r="Y15" s="1564"/>
      <c r="Z15" s="1564"/>
      <c r="AA15" s="1564"/>
      <c r="AB15" s="420" t="s">
        <v>1373</v>
      </c>
      <c r="AC15" s="348"/>
      <c r="AD15" s="393" t="e">
        <f>MID(#REF!,1,1)</f>
        <v>#REF!</v>
      </c>
      <c r="AE15" s="393" t="e">
        <f>MID(#REF!,2,1)</f>
        <v>#REF!</v>
      </c>
      <c r="AF15" s="393"/>
      <c r="AG15" s="393" t="e">
        <f>MID(#REF!,1,1)</f>
        <v>#REF!</v>
      </c>
      <c r="AH15" s="393" t="e">
        <f>MID(#REF!,2,1)</f>
        <v>#REF!</v>
      </c>
      <c r="AI15" s="393" t="e">
        <f>MID(#REF!,3,1)</f>
        <v>#REF!</v>
      </c>
      <c r="AJ15" s="393" t="e">
        <f>MID(#REF!,4,1)</f>
        <v>#REF!</v>
      </c>
      <c r="AK15" s="347"/>
    </row>
    <row r="16" spans="1:37" s="416" customFormat="1" ht="4.5" customHeight="1" x14ac:dyDescent="0.25">
      <c r="A16" s="419"/>
      <c r="B16" s="419"/>
      <c r="C16" s="419"/>
      <c r="D16" s="419"/>
      <c r="E16" s="419"/>
      <c r="F16" s="419"/>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50"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50" s="416" customFormat="1" ht="16.5" x14ac:dyDescent="0.25">
      <c r="A18" s="418" t="s">
        <v>1378</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50" s="346" customFormat="1" ht="19.5" customHeight="1" x14ac:dyDescent="0.25">
      <c r="A19" s="403" t="e">
        <f>+LEFT(#REF!,1)</f>
        <v>#REF!</v>
      </c>
      <c r="B19" s="395" t="e">
        <f>+MID(#REF!,2,1)</f>
        <v>#REF!</v>
      </c>
      <c r="C19" s="395" t="e">
        <f>+MID(#REF!,3,1)</f>
        <v>#REF!</v>
      </c>
      <c r="D19" s="395" t="e">
        <f>+MID(#REF!,4,1)</f>
        <v>#REF!</v>
      </c>
      <c r="E19" s="395" t="e">
        <f>+MID(#REF!,5,1)</f>
        <v>#REF!</v>
      </c>
      <c r="F19" s="395" t="e">
        <f>+MID(#REF!,6,1)</f>
        <v>#REF!</v>
      </c>
      <c r="G19" s="395" t="e">
        <f>+MID(#REF!,7,1)</f>
        <v>#REF!</v>
      </c>
      <c r="H19" s="395" t="e">
        <f>+MID(#REF!,8,1)</f>
        <v>#REF!</v>
      </c>
      <c r="I19" s="395" t="e">
        <f>+MID(#REF!,9,1)</f>
        <v>#REF!</v>
      </c>
      <c r="J19" s="395" t="e">
        <f>+MID(#REF!,10,1)</f>
        <v>#REF!</v>
      </c>
      <c r="K19" s="395" t="e">
        <f>+MID(#REF!,11,1)</f>
        <v>#REF!</v>
      </c>
      <c r="L19" s="395" t="e">
        <f>+MID(#REF!,12,1)</f>
        <v>#REF!</v>
      </c>
      <c r="M19" s="395" t="e">
        <f>+MID(#REF!,13,1)</f>
        <v>#REF!</v>
      </c>
      <c r="N19" s="395" t="e">
        <f>+MID(#REF!,14,1)</f>
        <v>#REF!</v>
      </c>
      <c r="O19" s="395" t="e">
        <f>+MID(#REF!,15,1)</f>
        <v>#REF!</v>
      </c>
      <c r="P19" s="395" t="e">
        <f>+MID(#REF!,16,1)</f>
        <v>#REF!</v>
      </c>
      <c r="Q19" s="395" t="e">
        <f>+MID(#REF!,17,1)</f>
        <v>#REF!</v>
      </c>
      <c r="R19" s="395" t="e">
        <f>+MID(#REF!,18,1)</f>
        <v>#REF!</v>
      </c>
      <c r="S19" s="395" t="e">
        <f>+MID(#REF!,19,1)</f>
        <v>#REF!</v>
      </c>
      <c r="T19" s="395" t="e">
        <f>+MID(#REF!,20,1)</f>
        <v>#REF!</v>
      </c>
      <c r="U19" s="395" t="e">
        <f>+MID(#REF!,21,1)</f>
        <v>#REF!</v>
      </c>
      <c r="V19" s="395" t="e">
        <f>+MID(#REF!,22,1)</f>
        <v>#REF!</v>
      </c>
      <c r="W19" s="395" t="e">
        <f>+MID(#REF!,23,1)</f>
        <v>#REF!</v>
      </c>
      <c r="X19" s="395" t="e">
        <f>+MID(#REF!,24,1)</f>
        <v>#REF!</v>
      </c>
      <c r="Y19" s="395" t="e">
        <f>+MID(#REF!,25,1)</f>
        <v>#REF!</v>
      </c>
      <c r="Z19" s="395" t="e">
        <f>+MID(#REF!,26,1)</f>
        <v>#REF!</v>
      </c>
      <c r="AA19" s="395" t="e">
        <f>+MID(#REF!,27,1)</f>
        <v>#REF!</v>
      </c>
      <c r="AB19" s="395" t="e">
        <f>+MID(#REF!,28,1)</f>
        <v>#REF!</v>
      </c>
      <c r="AC19" s="395" t="e">
        <f>+MID(#REF!,29,1)</f>
        <v>#REF!</v>
      </c>
      <c r="AD19" s="395" t="e">
        <f>+MID(#REF!,30,1)</f>
        <v>#REF!</v>
      </c>
      <c r="AE19" s="395" t="e">
        <f>+MID(#REF!,31,1)</f>
        <v>#REF!</v>
      </c>
      <c r="AF19" s="395" t="e">
        <f>+MID(#REF!,32,1)</f>
        <v>#REF!</v>
      </c>
      <c r="AG19" s="395" t="e">
        <f>+MID(#REF!,33,1)</f>
        <v>#REF!</v>
      </c>
      <c r="AH19" s="395" t="e">
        <f>+MID(#REF!,34,1)</f>
        <v>#REF!</v>
      </c>
      <c r="AI19" s="395" t="e">
        <f>+MID(#REF!,35,1)</f>
        <v>#REF!</v>
      </c>
      <c r="AJ19" s="395" t="e">
        <f>+MID(#REF!,36,1)</f>
        <v>#REF!</v>
      </c>
      <c r="AK19" s="402" t="e">
        <f>+MID(#REF!,37,1)</f>
        <v>#REF!</v>
      </c>
      <c r="AL19" s="416"/>
      <c r="AM19" s="416"/>
      <c r="AN19" s="416"/>
    </row>
    <row r="20" spans="1:50" s="485" customFormat="1" ht="19.5" customHeight="1" x14ac:dyDescent="0.25">
      <c r="A20" s="403" t="e">
        <f>+MID(#REF!,38,1)</f>
        <v>#REF!</v>
      </c>
      <c r="B20" s="395" t="e">
        <f>+MID(#REF!,39,1)</f>
        <v>#REF!</v>
      </c>
      <c r="C20" s="395" t="e">
        <f>+MID(#REF!,40,1)</f>
        <v>#REF!</v>
      </c>
      <c r="D20" s="395" t="e">
        <f>+MID(#REF!,41,1)</f>
        <v>#REF!</v>
      </c>
      <c r="E20" s="395" t="e">
        <f>+MID(#REF!,42,1)</f>
        <v>#REF!</v>
      </c>
      <c r="F20" s="395" t="e">
        <f>+MID(#REF!,43,1)</f>
        <v>#REF!</v>
      </c>
      <c r="G20" s="395" t="e">
        <f>+MID(#REF!,44,1)</f>
        <v>#REF!</v>
      </c>
      <c r="H20" s="395" t="e">
        <f>+MID(#REF!,45,1)</f>
        <v>#REF!</v>
      </c>
      <c r="I20" s="395" t="e">
        <f>+MID(#REF!,46,1)</f>
        <v>#REF!</v>
      </c>
      <c r="J20" s="395" t="e">
        <f>+MID(#REF!,47,1)</f>
        <v>#REF!</v>
      </c>
      <c r="K20" s="395" t="e">
        <f>+MID(#REF!,48,1)</f>
        <v>#REF!</v>
      </c>
      <c r="L20" s="395" t="e">
        <f>+MID(#REF!,49,1)</f>
        <v>#REF!</v>
      </c>
      <c r="M20" s="395" t="e">
        <f>+MID(#REF!,50,1)</f>
        <v>#REF!</v>
      </c>
      <c r="N20" s="395" t="e">
        <f>+MID(#REF!,51,1)</f>
        <v>#REF!</v>
      </c>
      <c r="O20" s="395" t="e">
        <f>+MID(#REF!,52,1)</f>
        <v>#REF!</v>
      </c>
      <c r="P20" s="395" t="e">
        <f>+MID(#REF!,53,1)</f>
        <v>#REF!</v>
      </c>
      <c r="Q20" s="395" t="e">
        <f>+MID(#REF!,54,1)</f>
        <v>#REF!</v>
      </c>
      <c r="R20" s="395" t="e">
        <f>+MID(#REF!,55,1)</f>
        <v>#REF!</v>
      </c>
      <c r="S20" s="395" t="e">
        <f>+MID(#REF!,56,1)</f>
        <v>#REF!</v>
      </c>
      <c r="T20" s="395" t="e">
        <f>+MID(#REF!,57,1)</f>
        <v>#REF!</v>
      </c>
      <c r="U20" s="395" t="e">
        <f>+MID(#REF!,58,1)</f>
        <v>#REF!</v>
      </c>
      <c r="V20" s="395" t="e">
        <f>+MID(#REF!,59,1)</f>
        <v>#REF!</v>
      </c>
      <c r="W20" s="395" t="e">
        <f>+MID(#REF!,60,1)</f>
        <v>#REF!</v>
      </c>
      <c r="X20" s="395" t="e">
        <f>+MID(#REF!,61,1)</f>
        <v>#REF!</v>
      </c>
      <c r="Y20" s="395" t="e">
        <f>+MID(#REF!,62,1)</f>
        <v>#REF!</v>
      </c>
      <c r="Z20" s="395" t="e">
        <f>+MID(#REF!,63,1)</f>
        <v>#REF!</v>
      </c>
      <c r="AA20" s="395" t="e">
        <f>+MID(#REF!,64,1)</f>
        <v>#REF!</v>
      </c>
      <c r="AB20" s="395" t="e">
        <f>+MID(#REF!,65,1)</f>
        <v>#REF!</v>
      </c>
      <c r="AC20" s="395" t="e">
        <f>+MID(#REF!,66,1)</f>
        <v>#REF!</v>
      </c>
      <c r="AD20" s="395" t="e">
        <f>+MID(#REF!,67,1)</f>
        <v>#REF!</v>
      </c>
      <c r="AE20" s="395" t="e">
        <f>+MID(#REF!,68,1)</f>
        <v>#REF!</v>
      </c>
      <c r="AF20" s="395" t="e">
        <f>+MID(#REF!,69,1)</f>
        <v>#REF!</v>
      </c>
      <c r="AG20" s="395" t="e">
        <f>+MID(#REF!,70,1)</f>
        <v>#REF!</v>
      </c>
      <c r="AH20" s="395" t="e">
        <f>+MID(#REF!,71,1)</f>
        <v>#REF!</v>
      </c>
      <c r="AI20" s="395" t="e">
        <f>+MID(#REF!,72,1)</f>
        <v>#REF!</v>
      </c>
      <c r="AJ20" s="395" t="e">
        <f>+MID(#REF!,73,1)</f>
        <v>#REF!</v>
      </c>
      <c r="AK20" s="402" t="e">
        <f>+MID(#REF!,74,1)</f>
        <v>#REF!</v>
      </c>
      <c r="AL20" s="344"/>
      <c r="AM20" s="344"/>
      <c r="AN20" s="344"/>
    </row>
    <row r="21" spans="1:50" s="404" customFormat="1" ht="14.25" customHeight="1" x14ac:dyDescent="0.25">
      <c r="A21" s="408" t="s">
        <v>1379</v>
      </c>
      <c r="B21" s="407"/>
      <c r="C21" s="407"/>
      <c r="D21" s="407"/>
      <c r="E21" s="407"/>
      <c r="F21" s="407"/>
      <c r="G21" s="407"/>
      <c r="H21" s="407"/>
      <c r="I21" s="407"/>
      <c r="J21" s="407"/>
      <c r="K21" s="407"/>
      <c r="L21" s="407"/>
      <c r="M21" s="407"/>
      <c r="N21" s="407"/>
      <c r="O21" s="407"/>
      <c r="P21" s="407"/>
      <c r="Q21" s="407"/>
      <c r="R21" s="407"/>
      <c r="S21" s="407"/>
      <c r="T21" s="407"/>
      <c r="U21" s="407"/>
      <c r="V21" s="407"/>
      <c r="W21" s="406"/>
      <c r="X21" s="406"/>
      <c r="Y21" s="406"/>
      <c r="Z21" s="406"/>
      <c r="AA21" s="406"/>
      <c r="AB21" s="406"/>
      <c r="AC21" s="406"/>
      <c r="AD21" s="406"/>
      <c r="AE21" s="406"/>
      <c r="AF21" s="406"/>
      <c r="AG21" s="406"/>
      <c r="AH21" s="406"/>
      <c r="AI21" s="406"/>
      <c r="AJ21" s="406"/>
      <c r="AK21" s="405"/>
    </row>
    <row r="22" spans="1:50" x14ac:dyDescent="0.25">
      <c r="A22" s="400" t="s">
        <v>1380</v>
      </c>
      <c r="B22" s="358"/>
      <c r="C22" s="358"/>
      <c r="D22" s="358"/>
      <c r="E22" s="358"/>
      <c r="F22" s="358"/>
      <c r="G22" s="358"/>
      <c r="H22" s="358"/>
      <c r="I22" s="358"/>
      <c r="J22" s="358"/>
      <c r="K22" s="358"/>
      <c r="L22" s="358"/>
      <c r="M22" s="358"/>
      <c r="N22" s="358"/>
      <c r="O22" s="358"/>
      <c r="P22" s="358"/>
      <c r="Q22" s="358"/>
      <c r="R22" s="358"/>
      <c r="S22" s="358"/>
      <c r="T22" s="358"/>
      <c r="U22" s="358"/>
      <c r="V22" s="358"/>
      <c r="W22" s="353"/>
      <c r="X22" s="353"/>
      <c r="Y22" s="353"/>
      <c r="Z22" s="353"/>
      <c r="AA22" s="353"/>
      <c r="AB22" s="358"/>
      <c r="AC22" s="353"/>
      <c r="AD22" s="356" t="s">
        <v>1381</v>
      </c>
      <c r="AE22" s="353"/>
      <c r="AF22" s="353"/>
      <c r="AG22" s="353"/>
      <c r="AH22" s="353"/>
      <c r="AI22" s="353"/>
      <c r="AJ22" s="353"/>
      <c r="AK22" s="352"/>
    </row>
    <row r="23" spans="1:50" s="484" customFormat="1" ht="19.5" customHeight="1" x14ac:dyDescent="0.25">
      <c r="A23" s="403" t="e">
        <f>+LEFT(#REF!,1)</f>
        <v>#REF!</v>
      </c>
      <c r="B23" s="395" t="e">
        <f>+MID(#REF!,2,1)</f>
        <v>#REF!</v>
      </c>
      <c r="C23" s="395" t="e">
        <f>+MID(#REF!,3,1)</f>
        <v>#REF!</v>
      </c>
      <c r="D23" s="395" t="e">
        <f>+MID(#REF!,4,1)</f>
        <v>#REF!</v>
      </c>
      <c r="E23" s="395" t="e">
        <f>+MID(#REF!,5,1)</f>
        <v>#REF!</v>
      </c>
      <c r="F23" s="395" t="e">
        <f>+MID(#REF!,6,1)</f>
        <v>#REF!</v>
      </c>
      <c r="G23" s="395" t="e">
        <f>+MID(#REF!,7,1)</f>
        <v>#REF!</v>
      </c>
      <c r="H23" s="395" t="e">
        <f>+MID(#REF!,8,1)</f>
        <v>#REF!</v>
      </c>
      <c r="I23" s="395" t="e">
        <f>+MID(#REF!,9,1)</f>
        <v>#REF!</v>
      </c>
      <c r="J23" s="395" t="e">
        <f>+MID(#REF!,10,1)</f>
        <v>#REF!</v>
      </c>
      <c r="K23" s="395" t="e">
        <f>+MID(#REF!,11,1)</f>
        <v>#REF!</v>
      </c>
      <c r="L23" s="395" t="e">
        <f>+MID(#REF!,12,1)</f>
        <v>#REF!</v>
      </c>
      <c r="M23" s="395" t="e">
        <f>+MID(#REF!,13,1)</f>
        <v>#REF!</v>
      </c>
      <c r="N23" s="395" t="e">
        <f>+MID(#REF!,14,1)</f>
        <v>#REF!</v>
      </c>
      <c r="O23" s="395" t="e">
        <f>+MID(#REF!,15,1)</f>
        <v>#REF!</v>
      </c>
      <c r="P23" s="395" t="e">
        <f>+MID(#REF!,16,1)</f>
        <v>#REF!</v>
      </c>
      <c r="Q23" s="395" t="e">
        <f>+MID(#REF!,17,1)</f>
        <v>#REF!</v>
      </c>
      <c r="R23" s="395" t="e">
        <f>+MID(#REF!,18,1)</f>
        <v>#REF!</v>
      </c>
      <c r="S23" s="395" t="e">
        <f>+MID(#REF!,19,1)</f>
        <v>#REF!</v>
      </c>
      <c r="T23" s="395" t="e">
        <f>+MID(#REF!,20,1)</f>
        <v>#REF!</v>
      </c>
      <c r="U23" s="395" t="e">
        <f>+MID(#REF!,21,1)</f>
        <v>#REF!</v>
      </c>
      <c r="V23" s="395" t="e">
        <f>+MID(#REF!,22,1)</f>
        <v>#REF!</v>
      </c>
      <c r="W23" s="395" t="e">
        <f>+MID(#REF!,23,1)</f>
        <v>#REF!</v>
      </c>
      <c r="X23" s="395" t="e">
        <f>+MID(#REF!,24,1)</f>
        <v>#REF!</v>
      </c>
      <c r="Y23" s="395" t="e">
        <f>+MID(#REF!,25,1)</f>
        <v>#REF!</v>
      </c>
      <c r="Z23" s="395" t="e">
        <f>+MID(#REF!,26,1)</f>
        <v>#REF!</v>
      </c>
      <c r="AA23" s="395" t="e">
        <f>+MID(#REF!,27,1)</f>
        <v>#REF!</v>
      </c>
      <c r="AB23" s="395" t="e">
        <f>+MID(#REF!,28,1)</f>
        <v>#REF!</v>
      </c>
      <c r="AC23" s="397"/>
      <c r="AD23" s="395" t="e">
        <f>+LEFT(#REF!,1)</f>
        <v>#REF!</v>
      </c>
      <c r="AE23" s="395" t="e">
        <f>+MID(#REF!,2,1)</f>
        <v>#REF!</v>
      </c>
      <c r="AF23" s="395" t="e">
        <f>+MID(#REF!,3,1)</f>
        <v>#REF!</v>
      </c>
      <c r="AG23" s="395" t="e">
        <f>+MID(#REF!,4,1)</f>
        <v>#REF!</v>
      </c>
      <c r="AH23" s="395" t="e">
        <f>+MID(#REF!,5,1)</f>
        <v>#REF!</v>
      </c>
      <c r="AI23" s="395" t="e">
        <f>+MID(#REF!,6,1)</f>
        <v>#REF!</v>
      </c>
      <c r="AJ23" s="395" t="e">
        <f>+MID(#REF!,7,1)</f>
        <v>#REF!</v>
      </c>
      <c r="AK23" s="402" t="e">
        <f>+MID(#REF!,8,1)</f>
        <v>#REF!</v>
      </c>
    </row>
    <row r="24" spans="1:50" x14ac:dyDescent="0.25">
      <c r="A24" s="400" t="s">
        <v>1382</v>
      </c>
      <c r="B24" s="358"/>
      <c r="C24" s="358"/>
      <c r="D24" s="358"/>
      <c r="E24" s="358"/>
      <c r="F24" s="358"/>
      <c r="G24" s="399" t="s">
        <v>1383</v>
      </c>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53"/>
      <c r="AF24" s="353"/>
      <c r="AG24" s="353"/>
      <c r="AH24" s="353"/>
      <c r="AI24" s="353"/>
      <c r="AJ24" s="353"/>
      <c r="AK24" s="352"/>
    </row>
    <row r="25" spans="1:50" s="484" customFormat="1" ht="19.5" customHeight="1" x14ac:dyDescent="0.25">
      <c r="A25" s="403" t="e">
        <f>+LEFT(#REF!,1)</f>
        <v>#REF!</v>
      </c>
      <c r="B25" s="395" t="e">
        <f>+MID(#REF!,2,1)</f>
        <v>#REF!</v>
      </c>
      <c r="C25" s="395" t="e">
        <f>+MID(#REF!,3,1)</f>
        <v>#REF!</v>
      </c>
      <c r="D25" s="395" t="e">
        <f>+MID(#REF!,4,1)</f>
        <v>#REF!</v>
      </c>
      <c r="E25" s="395" t="e">
        <f>+MID(#REF!,5,1)</f>
        <v>#REF!</v>
      </c>
      <c r="F25" s="395"/>
      <c r="G25" s="395" t="e">
        <f>+LEFT(#REF!,1)</f>
        <v>#REF!</v>
      </c>
      <c r="H25" s="395" t="e">
        <f>+MID(#REF!,2,1)</f>
        <v>#REF!</v>
      </c>
      <c r="I25" s="395" t="e">
        <f>+MID(#REF!,3,1)</f>
        <v>#REF!</v>
      </c>
      <c r="J25" s="395" t="e">
        <f>+MID(#REF!,4,1)</f>
        <v>#REF!</v>
      </c>
      <c r="K25" s="395" t="e">
        <f>+MID(#REF!,5,1)</f>
        <v>#REF!</v>
      </c>
      <c r="L25" s="395" t="e">
        <f>+MID(#REF!,6,1)</f>
        <v>#REF!</v>
      </c>
      <c r="M25" s="395" t="e">
        <f>+MID(#REF!,7,1)</f>
        <v>#REF!</v>
      </c>
      <c r="N25" s="395" t="e">
        <f>+MID(#REF!,8,1)</f>
        <v>#REF!</v>
      </c>
      <c r="O25" s="395" t="e">
        <f>+MID(#REF!,9,1)</f>
        <v>#REF!</v>
      </c>
      <c r="P25" s="395" t="e">
        <f>+MID(#REF!,10,1)</f>
        <v>#REF!</v>
      </c>
      <c r="Q25" s="395" t="e">
        <f>+MID(#REF!,11,1)</f>
        <v>#REF!</v>
      </c>
      <c r="R25" s="395" t="e">
        <f>+MID(#REF!,12,1)</f>
        <v>#REF!</v>
      </c>
      <c r="S25" s="395" t="e">
        <f>+MID(#REF!,13,1)</f>
        <v>#REF!</v>
      </c>
      <c r="T25" s="395" t="e">
        <f>+MID(#REF!,14,1)</f>
        <v>#REF!</v>
      </c>
      <c r="U25" s="395" t="e">
        <f>+MID(#REF!,15,1)</f>
        <v>#REF!</v>
      </c>
      <c r="V25" s="395" t="e">
        <f>+MID(#REF!,16,1)</f>
        <v>#REF!</v>
      </c>
      <c r="W25" s="395" t="e">
        <f>+MID(#REF!,17,1)</f>
        <v>#REF!</v>
      </c>
      <c r="X25" s="395" t="e">
        <f>+MID(#REF!,18,1)</f>
        <v>#REF!</v>
      </c>
      <c r="Y25" s="395" t="e">
        <f>+MID(#REF!,19,1)</f>
        <v>#REF!</v>
      </c>
      <c r="Z25" s="395" t="e">
        <f>+MID(#REF!,20,1)</f>
        <v>#REF!</v>
      </c>
      <c r="AA25" s="395" t="e">
        <f>+MID(#REF!,21,1)</f>
        <v>#REF!</v>
      </c>
      <c r="AB25" s="395" t="e">
        <f>+MID(#REF!,22,1)</f>
        <v>#REF!</v>
      </c>
      <c r="AC25" s="395" t="e">
        <f>+MID(#REF!,23,1)</f>
        <v>#REF!</v>
      </c>
      <c r="AD25" s="395" t="e">
        <f>+MID(#REF!,24,1)</f>
        <v>#REF!</v>
      </c>
      <c r="AE25" s="395" t="e">
        <f>+MID(#REF!,25,1)</f>
        <v>#REF!</v>
      </c>
      <c r="AF25" s="395" t="e">
        <f>+MID(#REF!,26,1)</f>
        <v>#REF!</v>
      </c>
      <c r="AG25" s="395" t="e">
        <f>+MID(#REF!,27,1)</f>
        <v>#REF!</v>
      </c>
      <c r="AH25" s="395" t="e">
        <f>+MID(#REF!,28,1)</f>
        <v>#REF!</v>
      </c>
      <c r="AI25" s="395" t="e">
        <f>+MID(#REF!,29,1)</f>
        <v>#REF!</v>
      </c>
      <c r="AJ25" s="395" t="e">
        <f>+MID(#REF!,30,1)</f>
        <v>#REF!</v>
      </c>
      <c r="AK25" s="402" t="e">
        <f>+MID(#REF!,31,1)</f>
        <v>#REF!</v>
      </c>
    </row>
    <row r="26" spans="1:50" x14ac:dyDescent="0.25">
      <c r="A26" s="400" t="s">
        <v>1384</v>
      </c>
      <c r="B26" s="358"/>
      <c r="C26" s="358"/>
      <c r="D26" s="358"/>
      <c r="E26" s="358"/>
      <c r="F26" s="358"/>
      <c r="G26" s="399"/>
      <c r="H26" s="399"/>
      <c r="I26" s="399"/>
      <c r="J26" s="399"/>
      <c r="K26" s="399"/>
      <c r="L26" s="399"/>
      <c r="M26" s="399"/>
      <c r="N26" s="358"/>
      <c r="O26" s="399" t="s">
        <v>1385</v>
      </c>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50" s="484" customFormat="1" ht="19.5" customHeight="1" x14ac:dyDescent="0.25">
      <c r="A27" s="398">
        <v>0</v>
      </c>
      <c r="B27" s="395" t="e">
        <f>+LEFT(#REF!,1)</f>
        <v>#REF!</v>
      </c>
      <c r="C27" s="395" t="e">
        <f>+MID(#REF!,2,1)</f>
        <v>#REF!</v>
      </c>
      <c r="D27" s="395" t="e">
        <f>+MID(#REF!,3,1)</f>
        <v>#REF!</v>
      </c>
      <c r="E27" s="395" t="s">
        <v>982</v>
      </c>
      <c r="F27" s="395" t="e">
        <f>+LEFT(#REF!,1)</f>
        <v>#REF!</v>
      </c>
      <c r="G27" s="395" t="e">
        <f>+MID(#REF!,2,1)</f>
        <v>#REF!</v>
      </c>
      <c r="H27" s="395" t="e">
        <f>+MID(#REF!,3,1)</f>
        <v>#REF!</v>
      </c>
      <c r="I27" s="395" t="e">
        <f>+MID(#REF!,4,1)</f>
        <v>#REF!</v>
      </c>
      <c r="J27" s="395" t="e">
        <f>+MID(#REF!,5,1)</f>
        <v>#REF!</v>
      </c>
      <c r="K27" s="395" t="e">
        <f>+MID(#REF!,6,1)</f>
        <v>#REF!</v>
      </c>
      <c r="L27" s="395" t="e">
        <f>+MID(#REF!,7,1)</f>
        <v>#REF!</v>
      </c>
      <c r="M27" s="395" t="e">
        <f>+MID(#REF!,8,1)</f>
        <v>#REF!</v>
      </c>
      <c r="N27" s="397"/>
      <c r="O27" s="396">
        <v>0</v>
      </c>
      <c r="P27" s="395" t="e">
        <f>+LEFT(#REF!,1)</f>
        <v>#REF!</v>
      </c>
      <c r="Q27" s="395" t="e">
        <f>+MID(#REF!,2,1)</f>
        <v>#REF!</v>
      </c>
      <c r="R27" s="395" t="e">
        <f>+MID(#REF!,3,1)</f>
        <v>#REF!</v>
      </c>
      <c r="S27" s="395" t="s">
        <v>982</v>
      </c>
      <c r="T27" s="395" t="e">
        <f>+LEFT(#REF!,1)</f>
        <v>#REF!</v>
      </c>
      <c r="U27" s="395" t="e">
        <f>+MID(#REF!,2,1)</f>
        <v>#REF!</v>
      </c>
      <c r="V27" s="395" t="e">
        <f>+MID(#REF!,3,1)</f>
        <v>#REF!</v>
      </c>
      <c r="W27" s="395" t="e">
        <f>+MID(#REF!,4,1)</f>
        <v>#REF!</v>
      </c>
      <c r="X27" s="395" t="e">
        <f>+MID(#REF!,5,1)</f>
        <v>#REF!</v>
      </c>
      <c r="Y27" s="395" t="e">
        <f>+MID(#REF!,6,1)</f>
        <v>#REF!</v>
      </c>
      <c r="Z27" s="395" t="e">
        <f>+MID(#REF!,7,1)</f>
        <v>#REF!</v>
      </c>
      <c r="AA27" s="395" t="e">
        <f>+MID(#REF!,8,1)</f>
        <v>#REF!</v>
      </c>
      <c r="AB27" s="395"/>
      <c r="AC27" s="395"/>
      <c r="AD27" s="395"/>
      <c r="AE27" s="353"/>
      <c r="AF27" s="353"/>
      <c r="AG27" s="353"/>
      <c r="AH27" s="353"/>
      <c r="AI27" s="353"/>
      <c r="AJ27" s="353"/>
      <c r="AK27" s="352"/>
    </row>
    <row r="28" spans="1:50" s="345" customFormat="1" x14ac:dyDescent="0.25">
      <c r="A28" s="357" t="s">
        <v>1386</v>
      </c>
      <c r="B28" s="356"/>
      <c r="C28" s="356"/>
      <c r="D28" s="356"/>
      <c r="E28" s="356"/>
      <c r="F28" s="356"/>
      <c r="G28" s="356"/>
      <c r="H28" s="356"/>
      <c r="I28" s="356"/>
      <c r="J28" s="356"/>
      <c r="K28" s="356"/>
      <c r="L28" s="356"/>
      <c r="M28" s="356"/>
      <c r="N28" s="356"/>
      <c r="O28" s="356"/>
      <c r="P28" s="356"/>
      <c r="Q28" s="356"/>
      <c r="R28" s="356"/>
      <c r="S28" s="356"/>
      <c r="T28" s="356"/>
      <c r="U28" s="356"/>
      <c r="V28" s="356"/>
      <c r="W28" s="353"/>
      <c r="X28" s="353"/>
      <c r="Y28" s="353"/>
      <c r="Z28" s="353"/>
      <c r="AA28" s="353"/>
      <c r="AB28" s="353"/>
      <c r="AC28" s="353"/>
      <c r="AD28" s="353"/>
      <c r="AE28" s="353"/>
      <c r="AF28" s="353"/>
      <c r="AG28" s="353"/>
      <c r="AH28" s="353"/>
      <c r="AI28" s="353"/>
      <c r="AJ28" s="353"/>
      <c r="AK28" s="352"/>
    </row>
    <row r="29" spans="1:50" s="484" customFormat="1" ht="19.5" customHeight="1" thickBot="1" x14ac:dyDescent="0.3">
      <c r="A29" s="394" t="e">
        <f>+LEFT(#REF!,1)</f>
        <v>#REF!</v>
      </c>
      <c r="B29" s="393" t="e">
        <f>+MID(#REF!,2,1)</f>
        <v>#REF!</v>
      </c>
      <c r="C29" s="393" t="e">
        <f>+MID(#REF!,3,1)</f>
        <v>#REF!</v>
      </c>
      <c r="D29" s="393" t="e">
        <f>+MID(#REF!,4,1)</f>
        <v>#REF!</v>
      </c>
      <c r="E29" s="393" t="e">
        <f>+MID(#REF!,5,1)</f>
        <v>#REF!</v>
      </c>
      <c r="F29" s="393" t="e">
        <f>+MID(#REF!,6,1)</f>
        <v>#REF!</v>
      </c>
      <c r="G29" s="393" t="e">
        <f>+MID(#REF!,7,1)</f>
        <v>#REF!</v>
      </c>
      <c r="H29" s="393" t="e">
        <f>+MID(#REF!,8,1)</f>
        <v>#REF!</v>
      </c>
      <c r="I29" s="393" t="e">
        <f>+MID(#REF!,9,1)</f>
        <v>#REF!</v>
      </c>
      <c r="J29" s="393" t="e">
        <f>+MID(#REF!,10,1)</f>
        <v>#REF!</v>
      </c>
      <c r="K29" s="393" t="e">
        <f>+MID(#REF!,11,1)</f>
        <v>#REF!</v>
      </c>
      <c r="L29" s="393" t="e">
        <f>+MID(#REF!,12,1)</f>
        <v>#REF!</v>
      </c>
      <c r="M29" s="393" t="e">
        <f>+MID(#REF!,13,1)</f>
        <v>#REF!</v>
      </c>
      <c r="N29" s="393" t="e">
        <f>+MID(#REF!,14,1)</f>
        <v>#REF!</v>
      </c>
      <c r="O29" s="393" t="e">
        <f>+MID(#REF!,15,1)</f>
        <v>#REF!</v>
      </c>
      <c r="P29" s="393" t="e">
        <f>+MID(#REF!,16,1)</f>
        <v>#REF!</v>
      </c>
      <c r="Q29" s="393" t="e">
        <f>+MID(#REF!,17,1)</f>
        <v>#REF!</v>
      </c>
      <c r="R29" s="393" t="e">
        <f>+MID(#REF!,18,1)</f>
        <v>#REF!</v>
      </c>
      <c r="S29" s="393" t="e">
        <f>+MID(#REF!,19,1)</f>
        <v>#REF!</v>
      </c>
      <c r="T29" s="393" t="e">
        <f>+MID(#REF!,20,1)</f>
        <v>#REF!</v>
      </c>
      <c r="U29" s="393" t="e">
        <f>+MID(#REF!,21,1)</f>
        <v>#REF!</v>
      </c>
      <c r="V29" s="393" t="e">
        <f>+MID(#REF!,22,1)</f>
        <v>#REF!</v>
      </c>
      <c r="W29" s="393" t="e">
        <f>+MID(#REF!,23,1)</f>
        <v>#REF!</v>
      </c>
      <c r="X29" s="393" t="e">
        <f>+MID(#REF!,24,1)</f>
        <v>#REF!</v>
      </c>
      <c r="Y29" s="393" t="e">
        <f>+MID(#REF!,25,1)</f>
        <v>#REF!</v>
      </c>
      <c r="Z29" s="393" t="e">
        <f>+MID(#REF!,26,1)</f>
        <v>#REF!</v>
      </c>
      <c r="AA29" s="393" t="e">
        <f>+MID(#REF!,27,1)</f>
        <v>#REF!</v>
      </c>
      <c r="AB29" s="393" t="e">
        <f>+MID(#REF!,28,1)</f>
        <v>#REF!</v>
      </c>
      <c r="AC29" s="393" t="e">
        <f>+MID(#REF!,29,1)</f>
        <v>#REF!</v>
      </c>
      <c r="AD29" s="393" t="e">
        <f>+MID(#REF!,30,1)</f>
        <v>#REF!</v>
      </c>
      <c r="AE29" s="393" t="e">
        <f>+MID(#REF!,31,1)</f>
        <v>#REF!</v>
      </c>
      <c r="AF29" s="393" t="e">
        <f>+MID(#REF!,32,1)</f>
        <v>#REF!</v>
      </c>
      <c r="AG29" s="393" t="e">
        <f>+MID(#REF!,33,1)</f>
        <v>#REF!</v>
      </c>
      <c r="AH29" s="393" t="e">
        <f>+MID(#REF!,34,1)</f>
        <v>#REF!</v>
      </c>
      <c r="AI29" s="393" t="e">
        <f>+MID(#REF!,35,1)</f>
        <v>#REF!</v>
      </c>
      <c r="AJ29" s="393" t="e">
        <f>+MID(#REF!,36,1)</f>
        <v>#REF!</v>
      </c>
      <c r="AK29" s="392" t="e">
        <f>+MID(#REF!,37,1)</f>
        <v>#REF!</v>
      </c>
    </row>
    <row r="30" spans="1:50" s="345" customFormat="1" ht="4.5" customHeight="1" thickBot="1" x14ac:dyDescent="0.3">
      <c r="W30" s="346"/>
      <c r="X30" s="346"/>
      <c r="Y30" s="346"/>
      <c r="Z30" s="346"/>
      <c r="AA30" s="346"/>
      <c r="AB30" s="346"/>
      <c r="AC30" s="346"/>
      <c r="AD30" s="346"/>
      <c r="AE30" s="346"/>
      <c r="AF30" s="346"/>
      <c r="AG30" s="346"/>
      <c r="AH30" s="346"/>
      <c r="AI30" s="346"/>
      <c r="AJ30" s="346"/>
      <c r="AK30" s="346"/>
    </row>
    <row r="31" spans="1:50" s="388" customFormat="1" ht="12.75" customHeight="1" x14ac:dyDescent="0.25">
      <c r="A31" s="391" t="s">
        <v>1191</v>
      </c>
      <c r="B31" s="390"/>
      <c r="C31" s="390"/>
      <c r="D31" s="390"/>
      <c r="E31" s="390"/>
      <c r="F31" s="390"/>
      <c r="G31" s="390"/>
      <c r="H31" s="390"/>
      <c r="I31" s="390"/>
      <c r="J31" s="390"/>
      <c r="K31" s="698"/>
      <c r="L31" s="698"/>
      <c r="M31" s="1551" t="s">
        <v>1387</v>
      </c>
      <c r="N31" s="1552"/>
      <c r="O31" s="1552"/>
      <c r="P31" s="1552"/>
      <c r="Q31" s="1552"/>
      <c r="R31" s="1552"/>
      <c r="S31" s="1552"/>
      <c r="T31" s="1552"/>
      <c r="U31" s="1553"/>
      <c r="V31" s="1551" t="s">
        <v>1388</v>
      </c>
      <c r="W31" s="1552"/>
      <c r="X31" s="1552"/>
      <c r="Y31" s="1552"/>
      <c r="Z31" s="1552"/>
      <c r="AA31" s="1552"/>
      <c r="AB31" s="1552"/>
      <c r="AC31" s="1553"/>
      <c r="AD31" s="1551" t="s">
        <v>1389</v>
      </c>
      <c r="AE31" s="1552"/>
      <c r="AF31" s="1552"/>
      <c r="AG31" s="1552"/>
      <c r="AH31" s="1552"/>
      <c r="AI31" s="1552"/>
      <c r="AJ31" s="1552"/>
      <c r="AK31" s="1552"/>
      <c r="AL31" s="1557"/>
    </row>
    <row r="32" spans="1:50" s="345" customFormat="1" ht="19.5" customHeight="1" x14ac:dyDescent="0.25">
      <c r="A32" s="374" t="e">
        <f>LEFT(TEXT(#REF!,"dd.m.yyyy"),1)</f>
        <v>#REF!</v>
      </c>
      <c r="B32" s="373" t="e">
        <f>MID(TEXT(#REF!,"dd.mm.yyyy"),2,1)</f>
        <v>#REF!</v>
      </c>
      <c r="C32" s="372" t="s">
        <v>953</v>
      </c>
      <c r="D32" s="373" t="e">
        <f>MID(TEXT(#REF!,"dd.mm.yyyy"),4,1)</f>
        <v>#REF!</v>
      </c>
      <c r="E32" s="373" t="e">
        <f>MID(TEXT(#REF!,"dd.mm.yyyy"),5,1)</f>
        <v>#REF!</v>
      </c>
      <c r="F32" s="372" t="s">
        <v>953</v>
      </c>
      <c r="G32" s="373" t="e">
        <f>MID(TEXT(#REF!,"dd.mm.yyyy"),7,1)</f>
        <v>#REF!</v>
      </c>
      <c r="H32" s="373" t="e">
        <f>MID(TEXT(#REF!,"dd.mm.yyyy"),8,1)</f>
        <v>#REF!</v>
      </c>
      <c r="I32" s="373" t="e">
        <f>MID(TEXT(#REF!,"dd.mm.yyyy"),9,1)</f>
        <v>#REF!</v>
      </c>
      <c r="J32" s="373" t="e">
        <f>MID(TEXT(#REF!,"dd.mm.yyyy"),10,1)</f>
        <v>#REF!</v>
      </c>
      <c r="K32" s="699"/>
      <c r="L32" s="380"/>
      <c r="M32" s="1554"/>
      <c r="N32" s="1555"/>
      <c r="O32" s="1555"/>
      <c r="P32" s="1555"/>
      <c r="Q32" s="1555"/>
      <c r="R32" s="1555"/>
      <c r="S32" s="1555"/>
      <c r="T32" s="1555"/>
      <c r="U32" s="1556"/>
      <c r="V32" s="1554"/>
      <c r="W32" s="1555"/>
      <c r="X32" s="1555"/>
      <c r="Y32" s="1555"/>
      <c r="Z32" s="1555"/>
      <c r="AA32" s="1555"/>
      <c r="AB32" s="1555"/>
      <c r="AC32" s="1556"/>
      <c r="AD32" s="1554"/>
      <c r="AE32" s="1555"/>
      <c r="AF32" s="1555"/>
      <c r="AG32" s="1555"/>
      <c r="AH32" s="1555"/>
      <c r="AI32" s="1555"/>
      <c r="AJ32" s="1555"/>
      <c r="AK32" s="1555"/>
      <c r="AL32" s="1558"/>
      <c r="AP32" s="483"/>
      <c r="AX32" s="345" t="s">
        <v>983</v>
      </c>
    </row>
    <row r="33" spans="1:38" s="345" customFormat="1" ht="12.75" customHeight="1" x14ac:dyDescent="0.25">
      <c r="A33" s="386"/>
      <c r="B33" s="385"/>
      <c r="C33" s="385"/>
      <c r="D33" s="385"/>
      <c r="E33" s="385"/>
      <c r="F33" s="385"/>
      <c r="G33" s="385"/>
      <c r="H33" s="385"/>
      <c r="I33" s="385"/>
      <c r="J33" s="385"/>
      <c r="K33" s="700"/>
      <c r="L33" s="700"/>
      <c r="M33" s="1554"/>
      <c r="N33" s="1555"/>
      <c r="O33" s="1555"/>
      <c r="P33" s="1555"/>
      <c r="Q33" s="1555"/>
      <c r="R33" s="1555"/>
      <c r="S33" s="1555"/>
      <c r="T33" s="1555"/>
      <c r="U33" s="1556"/>
      <c r="V33" s="1554"/>
      <c r="W33" s="1555"/>
      <c r="X33" s="1555"/>
      <c r="Y33" s="1555"/>
      <c r="Z33" s="1555"/>
      <c r="AA33" s="1555"/>
      <c r="AB33" s="1555"/>
      <c r="AC33" s="1556"/>
      <c r="AD33" s="1554"/>
      <c r="AE33" s="1555"/>
      <c r="AF33" s="1555"/>
      <c r="AG33" s="1555"/>
      <c r="AH33" s="1555"/>
      <c r="AI33" s="1555"/>
      <c r="AJ33" s="1555"/>
      <c r="AK33" s="1555"/>
      <c r="AL33" s="1558"/>
    </row>
    <row r="34" spans="1:38" s="345" customFormat="1" x14ac:dyDescent="0.2">
      <c r="A34" s="357" t="s">
        <v>1190</v>
      </c>
      <c r="B34" s="356"/>
      <c r="C34" s="356"/>
      <c r="D34" s="356"/>
      <c r="E34" s="356"/>
      <c r="F34" s="356"/>
      <c r="G34" s="356"/>
      <c r="H34" s="356"/>
      <c r="I34" s="356"/>
      <c r="J34" s="356"/>
      <c r="K34" s="380"/>
      <c r="L34" s="701"/>
      <c r="M34" s="380"/>
      <c r="N34" s="380"/>
      <c r="O34" s="380"/>
      <c r="P34" s="380"/>
      <c r="Q34" s="380"/>
      <c r="R34" s="380"/>
      <c r="S34" s="380"/>
      <c r="T34" s="356"/>
      <c r="U34" s="378"/>
      <c r="V34" s="379"/>
      <c r="W34" s="379"/>
      <c r="X34" s="379"/>
      <c r="Y34" s="379"/>
      <c r="Z34" s="379"/>
      <c r="AA34" s="353"/>
      <c r="AB34" s="379"/>
      <c r="AC34" s="378"/>
      <c r="AD34" s="377"/>
      <c r="AE34" s="376"/>
      <c r="AF34" s="376"/>
      <c r="AG34" s="376"/>
      <c r="AH34" s="376"/>
      <c r="AI34" s="376"/>
      <c r="AJ34" s="376"/>
      <c r="AK34" s="376"/>
      <c r="AL34" s="375"/>
    </row>
    <row r="35" spans="1:38" s="345" customFormat="1" ht="19.5" customHeight="1" x14ac:dyDescent="0.25">
      <c r="A35" s="374" t="e">
        <f>IF(#REF!="","",LEFT(TEXT(#REF!,"dd.mm.yyyy"),1))</f>
        <v>#REF!</v>
      </c>
      <c r="B35" s="373" t="e">
        <f>IF(#REF!="","",MID(TEXT(#REF!,"dd.mm.yyyy"),2,1))</f>
        <v>#REF!</v>
      </c>
      <c r="C35" s="372" t="s">
        <v>953</v>
      </c>
      <c r="D35" s="373" t="e">
        <f>IF(#REF!="","",MID(TEXT(#REF!,"dd.mm.yyyy"),4,1))</f>
        <v>#REF!</v>
      </c>
      <c r="E35" s="373" t="e">
        <f>IF(#REF!="","",MID(TEXT(#REF!,"dd.mm.yyyy"),5,1))</f>
        <v>#REF!</v>
      </c>
      <c r="F35" s="372" t="s">
        <v>953</v>
      </c>
      <c r="G35" s="371" t="e">
        <f>IF(#REF!="","",MID(TEXT(#REF!,"dd.mm.yyyy"),7,1))</f>
        <v>#REF!</v>
      </c>
      <c r="H35" s="371" t="e">
        <f>IF(#REF!="","",MID(TEXT(#REF!,"dd.mm.yyyy"),8,1))</f>
        <v>#REF!</v>
      </c>
      <c r="I35" s="371" t="e">
        <f>IF(#REF!="","",MID(TEXT(#REF!,"dd.mm.yyyy"),9,1))</f>
        <v>#REF!</v>
      </c>
      <c r="J35" s="371" t="e">
        <f>IF(#REF!="","",MID(TEXT(#REF!,"dd.mm.yyyy"),10,1))</f>
        <v>#REF!</v>
      </c>
      <c r="K35" s="702"/>
      <c r="L35" s="482"/>
      <c r="M35" s="356"/>
      <c r="N35" s="356"/>
      <c r="O35" s="356"/>
      <c r="P35" s="356"/>
      <c r="Q35" s="356"/>
      <c r="R35" s="356"/>
      <c r="S35" s="356"/>
      <c r="T35" s="356"/>
      <c r="U35" s="482"/>
      <c r="V35" s="356"/>
      <c r="W35" s="353"/>
      <c r="X35" s="353"/>
      <c r="Y35" s="353"/>
      <c r="Z35" s="353"/>
      <c r="AA35" s="353"/>
      <c r="AB35" s="353"/>
      <c r="AC35" s="481"/>
      <c r="AD35" s="353"/>
      <c r="AE35" s="353"/>
      <c r="AF35" s="353"/>
      <c r="AG35" s="353"/>
      <c r="AH35" s="353"/>
      <c r="AI35" s="353"/>
      <c r="AJ35" s="353"/>
      <c r="AK35" s="353"/>
      <c r="AL35" s="352"/>
    </row>
    <row r="36" spans="1:38" s="351" customFormat="1" thickBot="1" x14ac:dyDescent="0.3">
      <c r="A36" s="366"/>
      <c r="B36" s="365"/>
      <c r="C36" s="365"/>
      <c r="D36" s="365"/>
      <c r="E36" s="365"/>
      <c r="F36" s="365"/>
      <c r="G36" s="365"/>
      <c r="H36" s="365"/>
      <c r="I36" s="365"/>
      <c r="J36" s="365"/>
      <c r="K36" s="365"/>
      <c r="L36" s="364"/>
      <c r="M36" s="1456" t="e">
        <f>#REF!</f>
        <v>#REF!</v>
      </c>
      <c r="N36" s="1457"/>
      <c r="O36" s="1457"/>
      <c r="P36" s="1457"/>
      <c r="Q36" s="1457"/>
      <c r="R36" s="1457"/>
      <c r="S36" s="1457"/>
      <c r="T36" s="1457"/>
      <c r="U36" s="1458"/>
      <c r="V36" s="1456" t="e">
        <f>#REF!</f>
        <v>#REF!</v>
      </c>
      <c r="W36" s="1457"/>
      <c r="X36" s="1457"/>
      <c r="Y36" s="1457"/>
      <c r="Z36" s="1457"/>
      <c r="AA36" s="1457"/>
      <c r="AB36" s="1457"/>
      <c r="AC36" s="1458"/>
      <c r="AD36" s="1459" t="e">
        <f>#REF!</f>
        <v>#REF!</v>
      </c>
      <c r="AE36" s="1457"/>
      <c r="AF36" s="1457"/>
      <c r="AG36" s="1457"/>
      <c r="AH36" s="1457"/>
      <c r="AI36" s="1457"/>
      <c r="AJ36" s="1457"/>
      <c r="AK36" s="1457"/>
      <c r="AL36" s="1460"/>
    </row>
    <row r="37" spans="1:38" s="351" customFormat="1" x14ac:dyDescent="0.25">
      <c r="W37" s="346"/>
      <c r="X37" s="346"/>
      <c r="Y37" s="346"/>
      <c r="Z37" s="346"/>
      <c r="AA37" s="346"/>
      <c r="AB37" s="346"/>
      <c r="AC37" s="346"/>
      <c r="AD37" s="346"/>
      <c r="AE37" s="346"/>
      <c r="AF37" s="346"/>
      <c r="AG37" s="346"/>
      <c r="AH37" s="346"/>
      <c r="AI37" s="346"/>
      <c r="AJ37" s="346"/>
      <c r="AK37" s="346"/>
    </row>
    <row r="38" spans="1:38" s="351" customFormat="1" x14ac:dyDescent="0.25">
      <c r="W38" s="346"/>
      <c r="X38" s="346"/>
      <c r="Y38" s="346"/>
      <c r="Z38" s="346"/>
      <c r="AA38" s="346"/>
      <c r="AB38" s="346"/>
      <c r="AC38" s="346"/>
      <c r="AD38" s="346"/>
      <c r="AE38" s="346"/>
      <c r="AF38" s="346"/>
      <c r="AG38" s="346"/>
      <c r="AH38" s="346"/>
      <c r="AI38" s="346"/>
      <c r="AJ38" s="346"/>
      <c r="AK38" s="346"/>
    </row>
    <row r="39" spans="1:38" s="351" customFormat="1" x14ac:dyDescent="0.25">
      <c r="W39" s="346"/>
      <c r="X39" s="346"/>
      <c r="Y39" s="346"/>
      <c r="Z39" s="346"/>
      <c r="AA39" s="346"/>
      <c r="AB39" s="346"/>
      <c r="AC39" s="346"/>
      <c r="AD39" s="346"/>
      <c r="AE39" s="346"/>
      <c r="AF39" s="346"/>
      <c r="AG39" s="346"/>
      <c r="AH39" s="346"/>
      <c r="AI39" s="346"/>
      <c r="AJ39" s="346"/>
      <c r="AK39" s="346"/>
    </row>
    <row r="40" spans="1:38" ht="13.5" thickBot="1" x14ac:dyDescent="0.3">
      <c r="W40" s="346"/>
      <c r="X40" s="346"/>
      <c r="Y40" s="346"/>
      <c r="Z40" s="346"/>
      <c r="AA40" s="346"/>
      <c r="AB40" s="346"/>
      <c r="AC40" s="346"/>
      <c r="AD40" s="346"/>
      <c r="AE40" s="346"/>
      <c r="AF40" s="346"/>
      <c r="AG40" s="346"/>
      <c r="AH40" s="346"/>
      <c r="AI40" s="346"/>
      <c r="AJ40" s="346"/>
      <c r="AK40" s="346"/>
    </row>
    <row r="41" spans="1:38" s="351" customFormat="1" x14ac:dyDescent="0.25">
      <c r="B41" s="363" t="s">
        <v>1390</v>
      </c>
      <c r="C41" s="362"/>
      <c r="D41" s="362"/>
      <c r="E41" s="362"/>
      <c r="F41" s="362"/>
      <c r="G41" s="362"/>
      <c r="H41" s="362"/>
      <c r="I41" s="362"/>
      <c r="J41" s="362"/>
      <c r="K41" s="362"/>
      <c r="L41" s="362"/>
      <c r="M41" s="362"/>
      <c r="N41" s="362"/>
      <c r="O41" s="362"/>
      <c r="P41" s="362"/>
      <c r="Q41" s="362"/>
      <c r="R41" s="362"/>
      <c r="S41" s="362"/>
      <c r="T41" s="362"/>
      <c r="U41" s="362"/>
      <c r="V41" s="362"/>
      <c r="W41" s="361"/>
      <c r="X41" s="361"/>
      <c r="Y41" s="361"/>
      <c r="Z41" s="361"/>
      <c r="AA41" s="361"/>
      <c r="AB41" s="361"/>
      <c r="AC41" s="361"/>
      <c r="AD41" s="361"/>
      <c r="AE41" s="361"/>
      <c r="AF41" s="361"/>
      <c r="AG41" s="361"/>
      <c r="AH41" s="361"/>
      <c r="AI41" s="361"/>
      <c r="AJ41" s="360"/>
      <c r="AK41" s="346"/>
    </row>
    <row r="42" spans="1:38" s="351" customFormat="1" x14ac:dyDescent="0.25">
      <c r="B42" s="355"/>
      <c r="C42" s="354"/>
      <c r="D42" s="354"/>
      <c r="E42" s="354"/>
      <c r="F42" s="354"/>
      <c r="G42" s="354"/>
      <c r="H42" s="354"/>
      <c r="I42" s="354"/>
      <c r="J42" s="354"/>
      <c r="K42" s="354"/>
      <c r="L42" s="354"/>
      <c r="M42" s="354"/>
      <c r="N42" s="354"/>
      <c r="O42" s="354"/>
      <c r="P42" s="354"/>
      <c r="Q42" s="354"/>
      <c r="R42" s="354"/>
      <c r="S42" s="354"/>
      <c r="T42" s="354"/>
      <c r="U42" s="354"/>
      <c r="V42" s="354"/>
      <c r="W42" s="353"/>
      <c r="X42" s="353"/>
      <c r="Y42" s="353"/>
      <c r="Z42" s="353"/>
      <c r="AA42" s="353"/>
      <c r="AB42" s="353"/>
      <c r="AC42" s="353"/>
      <c r="AD42" s="353"/>
      <c r="AE42" s="353"/>
      <c r="AF42" s="353"/>
      <c r="AG42" s="353"/>
      <c r="AH42" s="353"/>
      <c r="AI42" s="353"/>
      <c r="AJ42" s="352"/>
      <c r="AK42" s="346"/>
    </row>
    <row r="43" spans="1:38" x14ac:dyDescent="0.25">
      <c r="B43" s="359"/>
      <c r="C43" s="358"/>
      <c r="D43" s="358"/>
      <c r="E43" s="358"/>
      <c r="F43" s="358"/>
      <c r="G43" s="358"/>
      <c r="H43" s="358"/>
      <c r="I43" s="358"/>
      <c r="J43" s="358"/>
      <c r="K43" s="358"/>
      <c r="L43" s="358"/>
      <c r="M43" s="358"/>
      <c r="N43" s="358"/>
      <c r="O43" s="358"/>
      <c r="P43" s="358"/>
      <c r="Q43" s="358"/>
      <c r="R43" s="358"/>
      <c r="S43" s="358"/>
      <c r="T43" s="358"/>
      <c r="U43" s="358"/>
      <c r="V43" s="358"/>
      <c r="W43" s="353"/>
      <c r="X43" s="353"/>
      <c r="Y43" s="353"/>
      <c r="Z43" s="353"/>
      <c r="AA43" s="353"/>
      <c r="AB43" s="353"/>
      <c r="AC43" s="353"/>
      <c r="AD43" s="353"/>
      <c r="AE43" s="353"/>
      <c r="AF43" s="353"/>
      <c r="AG43" s="353"/>
      <c r="AH43" s="353"/>
      <c r="AI43" s="353"/>
      <c r="AJ43" s="352"/>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s="345" customFormat="1" x14ac:dyDescent="0.25">
      <c r="B45" s="357"/>
      <c r="C45" s="356"/>
      <c r="D45" s="356"/>
      <c r="E45" s="356"/>
      <c r="F45" s="356"/>
      <c r="G45" s="356"/>
      <c r="H45" s="356"/>
      <c r="I45" s="356"/>
      <c r="J45" s="356"/>
      <c r="K45" s="356"/>
      <c r="L45" s="356"/>
      <c r="M45" s="356"/>
      <c r="N45" s="356"/>
      <c r="O45" s="356"/>
      <c r="P45" s="356"/>
      <c r="Q45" s="356"/>
      <c r="R45" s="356"/>
      <c r="S45" s="356"/>
      <c r="T45" s="356"/>
      <c r="U45" s="356"/>
      <c r="V45" s="356"/>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51" customFormat="1" x14ac:dyDescent="0.25">
      <c r="B47" s="355"/>
      <c r="C47" s="354"/>
      <c r="D47" s="354"/>
      <c r="E47" s="354"/>
      <c r="F47" s="354"/>
      <c r="G47" s="354"/>
      <c r="H47" s="354"/>
      <c r="I47" s="354"/>
      <c r="J47" s="354"/>
      <c r="K47" s="354"/>
      <c r="L47" s="354"/>
      <c r="M47" s="354"/>
      <c r="N47" s="354"/>
      <c r="O47" s="354"/>
      <c r="P47" s="354"/>
      <c r="Q47" s="354"/>
      <c r="R47" s="354"/>
      <c r="S47" s="354"/>
      <c r="T47" s="354"/>
      <c r="U47" s="354"/>
      <c r="V47" s="354"/>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45" customFormat="1" ht="13.5" thickBot="1" x14ac:dyDescent="0.3">
      <c r="B51" s="350"/>
      <c r="C51" s="349"/>
      <c r="D51" s="349"/>
      <c r="E51" s="349"/>
      <c r="F51" s="349"/>
      <c r="G51" s="349" t="s">
        <v>1391</v>
      </c>
      <c r="H51" s="349"/>
      <c r="I51" s="349"/>
      <c r="J51" s="349"/>
      <c r="K51" s="349"/>
      <c r="L51" s="349"/>
      <c r="M51" s="349"/>
      <c r="N51" s="349"/>
      <c r="O51" s="349"/>
      <c r="P51" s="349"/>
      <c r="Q51" s="349"/>
      <c r="R51" s="349"/>
      <c r="S51" s="349"/>
      <c r="T51" s="349"/>
      <c r="U51" s="349" t="s">
        <v>1392</v>
      </c>
      <c r="V51" s="349"/>
      <c r="W51" s="348"/>
      <c r="X51" s="348"/>
      <c r="Y51" s="348"/>
      <c r="Z51" s="348"/>
      <c r="AA51" s="348"/>
      <c r="AB51" s="348"/>
      <c r="AC51" s="348"/>
      <c r="AD51" s="348"/>
      <c r="AE51" s="348"/>
      <c r="AF51" s="348"/>
      <c r="AG51" s="348"/>
      <c r="AH51" s="348"/>
      <c r="AI51" s="348"/>
      <c r="AJ51" s="347"/>
      <c r="AK51" s="346"/>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B0F0"/>
  </sheetPr>
  <dimension ref="A1:M213"/>
  <sheetViews>
    <sheetView zoomScaleNormal="100" zoomScaleSheetLayoutView="100" workbookViewId="0">
      <selection activeCell="B211" sqref="B211"/>
    </sheetView>
  </sheetViews>
  <sheetFormatPr defaultColWidth="9.140625" defaultRowHeight="11.25" x14ac:dyDescent="0.25"/>
  <cols>
    <col min="1" max="1" width="5.5703125" style="456" customWidth="1"/>
    <col min="2" max="2" width="18.7109375" style="456" customWidth="1"/>
    <col min="3" max="3" width="3.7109375" style="456" customWidth="1"/>
    <col min="4" max="4" width="3.5703125" style="456" customWidth="1"/>
    <col min="5" max="5" width="12.42578125" style="456" customWidth="1"/>
    <col min="6" max="6" width="12.140625" style="456" customWidth="1"/>
    <col min="7" max="7" width="14.7109375" style="456" customWidth="1"/>
    <col min="8" max="8" width="3.5703125" style="456" customWidth="1"/>
    <col min="9" max="9" width="10.5703125" style="456" customWidth="1"/>
    <col min="10" max="10" width="14.42578125" style="456" customWidth="1"/>
    <col min="11" max="16384" width="9.140625" style="456"/>
  </cols>
  <sheetData>
    <row r="1" spans="1:13" ht="7.5" customHeight="1" x14ac:dyDescent="0.25">
      <c r="A1" s="455"/>
      <c r="F1" s="399"/>
      <c r="G1" s="399"/>
      <c r="H1" s="399"/>
      <c r="I1" s="399"/>
    </row>
    <row r="2" spans="1:13" ht="17.25" customHeight="1" x14ac:dyDescent="0.25">
      <c r="A2" s="455"/>
      <c r="B2" s="1617" t="s">
        <v>1360</v>
      </c>
      <c r="C2" s="1618"/>
      <c r="E2" s="399"/>
      <c r="F2" s="479" t="s">
        <v>1393</v>
      </c>
      <c r="G2" s="1619" t="e">
        <f>"  "&amp;#REF!&amp;"  "&amp;#REF!&amp;"  "&amp;#REF!&amp;"  "&amp;#REF!&amp;"  "&amp;#REF!&amp;"  "&amp;#REF!&amp;"  "&amp;#REF!&amp;"  "&amp;#REF!&amp;"  "&amp;#REF!&amp;"  "&amp;#REF!</f>
        <v>#REF!</v>
      </c>
      <c r="H2" s="1620"/>
      <c r="I2" s="1621"/>
    </row>
    <row r="3" spans="1:13" ht="7.5" customHeight="1" thickBot="1" x14ac:dyDescent="0.3">
      <c r="A3" s="455"/>
    </row>
    <row r="4" spans="1:13" s="473" customFormat="1" ht="11.25" customHeight="1" x14ac:dyDescent="0.25">
      <c r="A4" s="1622" t="s">
        <v>1394</v>
      </c>
      <c r="B4" s="1623" t="s">
        <v>1395</v>
      </c>
      <c r="C4" s="1624" t="s">
        <v>1396</v>
      </c>
      <c r="D4" s="1477" t="s">
        <v>1397</v>
      </c>
      <c r="E4" s="1536"/>
      <c r="F4" s="1536"/>
      <c r="G4" s="1536"/>
      <c r="H4" s="1481"/>
      <c r="I4" s="1539" t="s">
        <v>1398</v>
      </c>
      <c r="J4" s="1540"/>
    </row>
    <row r="5" spans="1:13" s="473" customFormat="1" ht="11.25" customHeight="1" x14ac:dyDescent="0.15">
      <c r="A5" s="1591"/>
      <c r="B5" s="1592"/>
      <c r="C5" s="1593"/>
      <c r="D5" s="1519">
        <v>1</v>
      </c>
      <c r="E5" s="1487" t="s">
        <v>1399</v>
      </c>
      <c r="F5" s="1547"/>
      <c r="G5" s="1543" t="s">
        <v>1400</v>
      </c>
      <c r="H5" s="1545"/>
      <c r="I5" s="1479"/>
      <c r="J5" s="1480"/>
    </row>
    <row r="6" spans="1:13" s="473" customFormat="1" ht="12" customHeight="1" x14ac:dyDescent="0.25">
      <c r="A6" s="1489"/>
      <c r="B6" s="1497"/>
      <c r="C6" s="1499"/>
      <c r="D6" s="1594"/>
      <c r="E6" s="1487" t="s">
        <v>1401</v>
      </c>
      <c r="F6" s="1547"/>
      <c r="G6" s="1479"/>
      <c r="H6" s="1482"/>
      <c r="I6" s="1487" t="s">
        <v>1402</v>
      </c>
      <c r="J6" s="1488"/>
    </row>
    <row r="7" spans="1:13" s="475" customFormat="1" ht="27.95" customHeight="1" x14ac:dyDescent="0.25">
      <c r="A7" s="1614"/>
      <c r="B7" s="1616" t="s">
        <v>1403</v>
      </c>
      <c r="C7" s="1509" t="s">
        <v>486</v>
      </c>
      <c r="D7" s="1475">
        <f>'BS old'!D10</f>
        <v>0</v>
      </c>
      <c r="E7" s="1475"/>
      <c r="F7" s="1475"/>
      <c r="G7" s="1472">
        <f>'BS old'!F10</f>
        <v>0</v>
      </c>
      <c r="H7" s="1473"/>
      <c r="I7" s="1474"/>
      <c r="J7" s="474"/>
    </row>
    <row r="8" spans="1:13" s="475" customFormat="1" ht="27.95" customHeight="1" x14ac:dyDescent="0.25">
      <c r="A8" s="1615"/>
      <c r="B8" s="1506"/>
      <c r="C8" s="1509"/>
      <c r="D8" s="1475">
        <f>'BS old'!E10</f>
        <v>0</v>
      </c>
      <c r="E8" s="1475"/>
      <c r="F8" s="1475"/>
      <c r="G8" s="670"/>
      <c r="H8" s="1472">
        <f>'BS old'!G10</f>
        <v>0</v>
      </c>
      <c r="I8" s="1473"/>
      <c r="J8" s="1476"/>
      <c r="M8" s="475" t="s">
        <v>983</v>
      </c>
    </row>
    <row r="9" spans="1:13" s="475" customFormat="1" ht="27.95" customHeight="1" x14ac:dyDescent="0.25">
      <c r="A9" s="1589" t="s">
        <v>487</v>
      </c>
      <c r="B9" s="1506" t="s">
        <v>1404</v>
      </c>
      <c r="C9" s="1509" t="s">
        <v>489</v>
      </c>
      <c r="D9" s="1475">
        <f>'BS old'!D11</f>
        <v>0</v>
      </c>
      <c r="E9" s="1475"/>
      <c r="F9" s="1475"/>
      <c r="G9" s="1472">
        <f>'BS old'!F11</f>
        <v>0</v>
      </c>
      <c r="H9" s="1473"/>
      <c r="I9" s="1474"/>
      <c r="J9" s="474"/>
    </row>
    <row r="10" spans="1:13" s="475" customFormat="1" ht="27.95" customHeight="1" x14ac:dyDescent="0.25">
      <c r="A10" s="1590"/>
      <c r="B10" s="1506"/>
      <c r="C10" s="1509"/>
      <c r="D10" s="1475">
        <f>'BS old'!E11</f>
        <v>0</v>
      </c>
      <c r="E10" s="1475"/>
      <c r="F10" s="1475"/>
      <c r="G10" s="670"/>
      <c r="H10" s="1472">
        <f>'BS old'!G11</f>
        <v>0</v>
      </c>
      <c r="I10" s="1473"/>
      <c r="J10" s="1476"/>
    </row>
    <row r="11" spans="1:13" s="475" customFormat="1" ht="27.95" customHeight="1" x14ac:dyDescent="0.25">
      <c r="A11" s="1589" t="s">
        <v>490</v>
      </c>
      <c r="B11" s="1506" t="s">
        <v>1405</v>
      </c>
      <c r="C11" s="1509" t="s">
        <v>492</v>
      </c>
      <c r="D11" s="1475">
        <f>'BS old'!D12</f>
        <v>0</v>
      </c>
      <c r="E11" s="1475"/>
      <c r="F11" s="1475"/>
      <c r="G11" s="1472">
        <f>'BS old'!F12</f>
        <v>0</v>
      </c>
      <c r="H11" s="1473"/>
      <c r="I11" s="1474"/>
      <c r="J11" s="704"/>
    </row>
    <row r="12" spans="1:13" s="475" customFormat="1" ht="27.95" customHeight="1" x14ac:dyDescent="0.25">
      <c r="A12" s="1590"/>
      <c r="B12" s="1506"/>
      <c r="C12" s="1509"/>
      <c r="D12" s="1475">
        <f>'BS old'!E12</f>
        <v>0</v>
      </c>
      <c r="E12" s="1475"/>
      <c r="F12" s="1475"/>
      <c r="G12" s="670"/>
      <c r="H12" s="1472">
        <f>'BS old'!G12</f>
        <v>0</v>
      </c>
      <c r="I12" s="1473"/>
      <c r="J12" s="1476"/>
    </row>
    <row r="13" spans="1:13" s="473" customFormat="1" ht="27.95" customHeight="1" x14ac:dyDescent="0.25">
      <c r="A13" s="1601" t="s">
        <v>493</v>
      </c>
      <c r="B13" s="1494" t="s">
        <v>1406</v>
      </c>
      <c r="C13" s="1608" t="s">
        <v>495</v>
      </c>
      <c r="D13" s="1475">
        <f>'BS old'!D13</f>
        <v>0</v>
      </c>
      <c r="E13" s="1475"/>
      <c r="F13" s="1475"/>
      <c r="G13" s="1472">
        <f>'BS old'!F13</f>
        <v>0</v>
      </c>
      <c r="H13" s="1473"/>
      <c r="I13" s="1474"/>
      <c r="J13" s="474"/>
    </row>
    <row r="14" spans="1:13" s="473" customFormat="1" ht="27.95" customHeight="1" x14ac:dyDescent="0.25">
      <c r="A14" s="1602"/>
      <c r="B14" s="1494"/>
      <c r="C14" s="1495"/>
      <c r="D14" s="1475">
        <f>'BS old'!E13</f>
        <v>0</v>
      </c>
      <c r="E14" s="1475"/>
      <c r="F14" s="1475"/>
      <c r="G14" s="670"/>
      <c r="H14" s="1472">
        <f>'BS old'!G13</f>
        <v>0</v>
      </c>
      <c r="I14" s="1473"/>
      <c r="J14" s="1476"/>
    </row>
    <row r="15" spans="1:13" s="473" customFormat="1" ht="27.95" customHeight="1" x14ac:dyDescent="0.25">
      <c r="A15" s="1585" t="s">
        <v>496</v>
      </c>
      <c r="B15" s="1494" t="s">
        <v>1407</v>
      </c>
      <c r="C15" s="1608" t="s">
        <v>498</v>
      </c>
      <c r="D15" s="1475">
        <f>'BS old'!D14</f>
        <v>0</v>
      </c>
      <c r="E15" s="1475"/>
      <c r="F15" s="1475"/>
      <c r="G15" s="1472">
        <f>'BS old'!F14</f>
        <v>0</v>
      </c>
      <c r="H15" s="1473"/>
      <c r="I15" s="1474"/>
      <c r="J15" s="474"/>
    </row>
    <row r="16" spans="1:13" s="473" customFormat="1" ht="27.95" customHeight="1" x14ac:dyDescent="0.25">
      <c r="A16" s="1491"/>
      <c r="B16" s="1494"/>
      <c r="C16" s="1495"/>
      <c r="D16" s="1475">
        <f>'BS old'!E14</f>
        <v>0</v>
      </c>
      <c r="E16" s="1475"/>
      <c r="F16" s="1475"/>
      <c r="G16" s="670"/>
      <c r="H16" s="1472">
        <f>'BS old'!G14</f>
        <v>0</v>
      </c>
      <c r="I16" s="1473"/>
      <c r="J16" s="1476"/>
    </row>
    <row r="17" spans="1:10" s="473" customFormat="1" ht="27.95" customHeight="1" x14ac:dyDescent="0.25">
      <c r="A17" s="1585" t="s">
        <v>499</v>
      </c>
      <c r="B17" s="1494" t="s">
        <v>1408</v>
      </c>
      <c r="C17" s="1608" t="s">
        <v>501</v>
      </c>
      <c r="D17" s="1475">
        <f>'BS old'!D15</f>
        <v>0</v>
      </c>
      <c r="E17" s="1475"/>
      <c r="F17" s="1475"/>
      <c r="G17" s="1472">
        <f>'BS old'!F15</f>
        <v>0</v>
      </c>
      <c r="H17" s="1473"/>
      <c r="I17" s="1474"/>
      <c r="J17" s="474"/>
    </row>
    <row r="18" spans="1:10" s="473" customFormat="1" ht="27.95" customHeight="1" x14ac:dyDescent="0.25">
      <c r="A18" s="1491"/>
      <c r="B18" s="1494"/>
      <c r="C18" s="1495"/>
      <c r="D18" s="1475">
        <f>'BS old'!E15</f>
        <v>0</v>
      </c>
      <c r="E18" s="1475"/>
      <c r="F18" s="1475"/>
      <c r="G18" s="670"/>
      <c r="H18" s="1472">
        <f>'BS old'!G15</f>
        <v>0</v>
      </c>
      <c r="I18" s="1473"/>
      <c r="J18" s="1476"/>
    </row>
    <row r="19" spans="1:10" s="473" customFormat="1" ht="27.95" customHeight="1" x14ac:dyDescent="0.25">
      <c r="A19" s="1585" t="s">
        <v>502</v>
      </c>
      <c r="B19" s="1494" t="s">
        <v>1117</v>
      </c>
      <c r="C19" s="1608" t="s">
        <v>504</v>
      </c>
      <c r="D19" s="1475">
        <f>'BS old'!D16</f>
        <v>0</v>
      </c>
      <c r="E19" s="1475"/>
      <c r="F19" s="1475"/>
      <c r="G19" s="1472">
        <f>'BS old'!F16</f>
        <v>0</v>
      </c>
      <c r="H19" s="1473"/>
      <c r="I19" s="1474"/>
      <c r="J19" s="474"/>
    </row>
    <row r="20" spans="1:10" s="473" customFormat="1" ht="27.95" customHeight="1" x14ac:dyDescent="0.25">
      <c r="A20" s="1491"/>
      <c r="B20" s="1494"/>
      <c r="C20" s="1495"/>
      <c r="D20" s="1475">
        <f>'BS old'!E16</f>
        <v>0</v>
      </c>
      <c r="E20" s="1475"/>
      <c r="F20" s="1475"/>
      <c r="G20" s="670"/>
      <c r="H20" s="1472">
        <f>'BS old'!G16</f>
        <v>0</v>
      </c>
      <c r="I20" s="1473"/>
      <c r="J20" s="1476"/>
    </row>
    <row r="21" spans="1:10" s="473" customFormat="1" ht="27.95" customHeight="1" x14ac:dyDescent="0.25">
      <c r="A21" s="1585" t="s">
        <v>505</v>
      </c>
      <c r="B21" s="1494" t="s">
        <v>1409</v>
      </c>
      <c r="C21" s="1608" t="s">
        <v>507</v>
      </c>
      <c r="D21" s="1475">
        <f>'BS old'!D17</f>
        <v>0</v>
      </c>
      <c r="E21" s="1475"/>
      <c r="F21" s="1475"/>
      <c r="G21" s="1472">
        <f>'BS old'!F17</f>
        <v>0</v>
      </c>
      <c r="H21" s="1473"/>
      <c r="I21" s="1474"/>
      <c r="J21" s="474"/>
    </row>
    <row r="22" spans="1:10" s="473" customFormat="1" ht="27.95" customHeight="1" x14ac:dyDescent="0.25">
      <c r="A22" s="1491"/>
      <c r="B22" s="1494"/>
      <c r="C22" s="1495"/>
      <c r="D22" s="1475">
        <f>'BS old'!E17</f>
        <v>0</v>
      </c>
      <c r="E22" s="1475"/>
      <c r="F22" s="1475"/>
      <c r="G22" s="670"/>
      <c r="H22" s="1472">
        <f>'BS old'!G17</f>
        <v>0</v>
      </c>
      <c r="I22" s="1473"/>
      <c r="J22" s="1476"/>
    </row>
    <row r="23" spans="1:10" s="473" customFormat="1" ht="27.95" customHeight="1" x14ac:dyDescent="0.25">
      <c r="A23" s="1585" t="s">
        <v>508</v>
      </c>
      <c r="B23" s="1494" t="s">
        <v>1410</v>
      </c>
      <c r="C23" s="1608" t="s">
        <v>510</v>
      </c>
      <c r="D23" s="1475">
        <f>'BS old'!D18</f>
        <v>0</v>
      </c>
      <c r="E23" s="1475"/>
      <c r="F23" s="1475"/>
      <c r="G23" s="1472">
        <f>'BS old'!F18</f>
        <v>0</v>
      </c>
      <c r="H23" s="1473"/>
      <c r="I23" s="1474"/>
      <c r="J23" s="474"/>
    </row>
    <row r="24" spans="1:10" s="473" customFormat="1" ht="27.95" customHeight="1" x14ac:dyDescent="0.25">
      <c r="A24" s="1491"/>
      <c r="B24" s="1494"/>
      <c r="C24" s="1495"/>
      <c r="D24" s="1475">
        <f>'BS old'!E18</f>
        <v>0</v>
      </c>
      <c r="E24" s="1475"/>
      <c r="F24" s="1475"/>
      <c r="G24" s="670"/>
      <c r="H24" s="1472">
        <f>'BS old'!G18</f>
        <v>0</v>
      </c>
      <c r="I24" s="1473"/>
      <c r="J24" s="1476"/>
    </row>
    <row r="25" spans="1:10" s="473" customFormat="1" ht="27.95" customHeight="1" x14ac:dyDescent="0.25">
      <c r="A25" s="1585" t="s">
        <v>511</v>
      </c>
      <c r="B25" s="1494" t="s">
        <v>1411</v>
      </c>
      <c r="C25" s="1608" t="s">
        <v>513</v>
      </c>
      <c r="D25" s="1475">
        <f>'BS old'!D19</f>
        <v>0</v>
      </c>
      <c r="E25" s="1475"/>
      <c r="F25" s="1475"/>
      <c r="G25" s="1472">
        <f>'BS old'!F19</f>
        <v>0</v>
      </c>
      <c r="H25" s="1473"/>
      <c r="I25" s="1474"/>
      <c r="J25" s="474"/>
    </row>
    <row r="26" spans="1:10" s="473" customFormat="1" ht="27.95" customHeight="1" x14ac:dyDescent="0.25">
      <c r="A26" s="1491"/>
      <c r="B26" s="1494"/>
      <c r="C26" s="1495"/>
      <c r="D26" s="1475">
        <f>'BS old'!E19</f>
        <v>0</v>
      </c>
      <c r="E26" s="1475"/>
      <c r="F26" s="1475"/>
      <c r="G26" s="670"/>
      <c r="H26" s="1472">
        <f>'BS old'!G19</f>
        <v>0</v>
      </c>
      <c r="I26" s="1473"/>
      <c r="J26" s="1476"/>
    </row>
    <row r="27" spans="1:10" s="475" customFormat="1" ht="27.95" customHeight="1" x14ac:dyDescent="0.25">
      <c r="A27" s="1603" t="s">
        <v>514</v>
      </c>
      <c r="B27" s="1506" t="s">
        <v>515</v>
      </c>
      <c r="C27" s="1612" t="s">
        <v>516</v>
      </c>
      <c r="D27" s="1475">
        <f>'BS old'!D20</f>
        <v>0</v>
      </c>
      <c r="E27" s="1475"/>
      <c r="F27" s="1475"/>
      <c r="G27" s="1472">
        <f>'BS old'!F20</f>
        <v>0</v>
      </c>
      <c r="H27" s="1473"/>
      <c r="I27" s="1474"/>
      <c r="J27" s="474"/>
    </row>
    <row r="28" spans="1:10" s="475" customFormat="1" ht="27.95" customHeight="1" x14ac:dyDescent="0.25">
      <c r="A28" s="1604"/>
      <c r="B28" s="1506"/>
      <c r="C28" s="1613"/>
      <c r="D28" s="1475">
        <f>'BS old'!E20</f>
        <v>0</v>
      </c>
      <c r="E28" s="1475"/>
      <c r="F28" s="1475"/>
      <c r="G28" s="670"/>
      <c r="H28" s="1472">
        <f>'BS old'!G20</f>
        <v>0</v>
      </c>
      <c r="I28" s="1473"/>
      <c r="J28" s="1476"/>
    </row>
    <row r="29" spans="1:10" s="473" customFormat="1" ht="27.95" customHeight="1" x14ac:dyDescent="0.25">
      <c r="A29" s="1601" t="s">
        <v>517</v>
      </c>
      <c r="B29" s="1494" t="s">
        <v>1412</v>
      </c>
      <c r="C29" s="1608" t="s">
        <v>519</v>
      </c>
      <c r="D29" s="1475">
        <f>'BS old'!D21</f>
        <v>0</v>
      </c>
      <c r="E29" s="1475"/>
      <c r="F29" s="1475"/>
      <c r="G29" s="1472">
        <f>'BS old'!F21</f>
        <v>0</v>
      </c>
      <c r="H29" s="1473"/>
      <c r="I29" s="1474"/>
      <c r="J29" s="474"/>
    </row>
    <row r="30" spans="1:10" s="473" customFormat="1" ht="27.95" customHeight="1" x14ac:dyDescent="0.25">
      <c r="A30" s="1602"/>
      <c r="B30" s="1494"/>
      <c r="C30" s="1495"/>
      <c r="D30" s="1475">
        <f>'BS old'!E21</f>
        <v>0</v>
      </c>
      <c r="E30" s="1475"/>
      <c r="F30" s="1475"/>
      <c r="G30" s="670"/>
      <c r="H30" s="1472">
        <f>'BS old'!G21</f>
        <v>0</v>
      </c>
      <c r="I30" s="1473"/>
      <c r="J30" s="1476"/>
    </row>
    <row r="31" spans="1:10" s="473" customFormat="1" ht="27.95" customHeight="1" x14ac:dyDescent="0.25">
      <c r="A31" s="1585" t="s">
        <v>496</v>
      </c>
      <c r="B31" s="1494" t="s">
        <v>1413</v>
      </c>
      <c r="C31" s="1608" t="s">
        <v>521</v>
      </c>
      <c r="D31" s="1475">
        <f>'BS old'!D22</f>
        <v>0</v>
      </c>
      <c r="E31" s="1475"/>
      <c r="F31" s="1475"/>
      <c r="G31" s="1609">
        <f>'BS old'!F22</f>
        <v>0</v>
      </c>
      <c r="H31" s="1610"/>
      <c r="I31" s="1611"/>
      <c r="J31" s="474"/>
    </row>
    <row r="32" spans="1:10" s="473" customFormat="1" ht="27.95" customHeight="1" thickBot="1" x14ac:dyDescent="0.3">
      <c r="A32" s="1491"/>
      <c r="B32" s="1494"/>
      <c r="C32" s="1495"/>
      <c r="D32" s="1475">
        <f>'BS old'!E22</f>
        <v>0</v>
      </c>
      <c r="E32" s="1475"/>
      <c r="F32" s="1475"/>
      <c r="G32" s="670"/>
      <c r="H32" s="1472">
        <f>'BS old'!G22</f>
        <v>0</v>
      </c>
      <c r="I32" s="1473"/>
      <c r="J32" s="1476"/>
    </row>
    <row r="33" spans="1:10" s="473" customFormat="1" ht="11.25" customHeight="1" x14ac:dyDescent="0.25">
      <c r="A33" s="1591" t="s">
        <v>1394</v>
      </c>
      <c r="B33" s="1592" t="s">
        <v>1395</v>
      </c>
      <c r="C33" s="1593" t="s">
        <v>1396</v>
      </c>
      <c r="D33" s="1477" t="s">
        <v>1397</v>
      </c>
      <c r="E33" s="1536"/>
      <c r="F33" s="1536"/>
      <c r="G33" s="1536"/>
      <c r="H33" s="1481"/>
      <c r="I33" s="1539" t="s">
        <v>1398</v>
      </c>
      <c r="J33" s="1540"/>
    </row>
    <row r="34" spans="1:10" s="473" customFormat="1" ht="11.25" customHeight="1" x14ac:dyDescent="0.15">
      <c r="A34" s="1591"/>
      <c r="B34" s="1592"/>
      <c r="C34" s="1593"/>
      <c r="D34" s="1519">
        <v>1</v>
      </c>
      <c r="E34" s="1487" t="s">
        <v>1399</v>
      </c>
      <c r="F34" s="1547"/>
      <c r="G34" s="1543" t="s">
        <v>1400</v>
      </c>
      <c r="H34" s="1545"/>
      <c r="I34" s="1479"/>
      <c r="J34" s="1480"/>
    </row>
    <row r="35" spans="1:10" s="473" customFormat="1" ht="12" customHeight="1" x14ac:dyDescent="0.25">
      <c r="A35" s="1489"/>
      <c r="B35" s="1497"/>
      <c r="C35" s="1499"/>
      <c r="D35" s="1594"/>
      <c r="E35" s="1487" t="s">
        <v>1401</v>
      </c>
      <c r="F35" s="1547"/>
      <c r="G35" s="1479"/>
      <c r="H35" s="1482"/>
      <c r="I35" s="1487" t="s">
        <v>1402</v>
      </c>
      <c r="J35" s="1488"/>
    </row>
    <row r="36" spans="1:10" ht="27.95" customHeight="1" x14ac:dyDescent="0.25">
      <c r="A36" s="1585" t="s">
        <v>499</v>
      </c>
      <c r="B36" s="1493" t="s">
        <v>1414</v>
      </c>
      <c r="C36" s="1495" t="s">
        <v>523</v>
      </c>
      <c r="D36" s="1596">
        <f>'BS old'!D23</f>
        <v>0</v>
      </c>
      <c r="E36" s="1596"/>
      <c r="F36" s="1596"/>
      <c r="G36" s="1541">
        <f>'BS old'!F23</f>
        <v>0</v>
      </c>
      <c r="H36" s="1542"/>
      <c r="I36" s="1607"/>
      <c r="J36" s="705"/>
    </row>
    <row r="37" spans="1:10" ht="27.95" customHeight="1" x14ac:dyDescent="0.25">
      <c r="A37" s="1491"/>
      <c r="B37" s="1494"/>
      <c r="C37" s="1496"/>
      <c r="D37" s="1475">
        <f>'BS old'!E23</f>
        <v>0</v>
      </c>
      <c r="E37" s="1475"/>
      <c r="F37" s="1475"/>
      <c r="G37" s="706"/>
      <c r="H37" s="1472">
        <f>'BS old'!G23</f>
        <v>0</v>
      </c>
      <c r="I37" s="1473"/>
      <c r="J37" s="1476"/>
    </row>
    <row r="38" spans="1:10" ht="27.95" customHeight="1" x14ac:dyDescent="0.25">
      <c r="A38" s="1585" t="s">
        <v>502</v>
      </c>
      <c r="B38" s="1494" t="s">
        <v>1415</v>
      </c>
      <c r="C38" s="1496" t="s">
        <v>525</v>
      </c>
      <c r="D38" s="1475">
        <f>'BS old'!D24</f>
        <v>0</v>
      </c>
      <c r="E38" s="1475"/>
      <c r="F38" s="1475"/>
      <c r="G38" s="1472">
        <f>'BS old'!F24</f>
        <v>0</v>
      </c>
      <c r="H38" s="1473"/>
      <c r="I38" s="1474"/>
      <c r="J38" s="705"/>
    </row>
    <row r="39" spans="1:10" ht="27.95" customHeight="1" x14ac:dyDescent="0.25">
      <c r="A39" s="1491"/>
      <c r="B39" s="1494"/>
      <c r="C39" s="1496"/>
      <c r="D39" s="1475">
        <f>'BS old'!E24</f>
        <v>0</v>
      </c>
      <c r="E39" s="1475"/>
      <c r="F39" s="1475"/>
      <c r="G39" s="706"/>
      <c r="H39" s="1472">
        <f>'BS old'!G24</f>
        <v>0</v>
      </c>
      <c r="I39" s="1473"/>
      <c r="J39" s="1476"/>
    </row>
    <row r="40" spans="1:10" ht="27.95" customHeight="1" x14ac:dyDescent="0.25">
      <c r="A40" s="1585" t="s">
        <v>505</v>
      </c>
      <c r="B40" s="1494" t="s">
        <v>1416</v>
      </c>
      <c r="C40" s="1495" t="s">
        <v>527</v>
      </c>
      <c r="D40" s="1475">
        <f>'BS old'!D25</f>
        <v>0</v>
      </c>
      <c r="E40" s="1475"/>
      <c r="F40" s="1475"/>
      <c r="G40" s="1472">
        <f>'BS old'!F25</f>
        <v>0</v>
      </c>
      <c r="H40" s="1473"/>
      <c r="I40" s="1474"/>
      <c r="J40" s="705"/>
    </row>
    <row r="41" spans="1:10" ht="27.95" customHeight="1" x14ac:dyDescent="0.25">
      <c r="A41" s="1491"/>
      <c r="B41" s="1494"/>
      <c r="C41" s="1496"/>
      <c r="D41" s="1475">
        <f>'BS old'!E25</f>
        <v>0</v>
      </c>
      <c r="E41" s="1475"/>
      <c r="F41" s="1475"/>
      <c r="G41" s="706"/>
      <c r="H41" s="1472">
        <f>'BS old'!G25</f>
        <v>0</v>
      </c>
      <c r="I41" s="1473"/>
      <c r="J41" s="1476"/>
    </row>
    <row r="42" spans="1:10" ht="27.95" customHeight="1" x14ac:dyDescent="0.25">
      <c r="A42" s="1585" t="s">
        <v>508</v>
      </c>
      <c r="B42" s="1494" t="s">
        <v>1417</v>
      </c>
      <c r="C42" s="1496" t="s">
        <v>529</v>
      </c>
      <c r="D42" s="1475">
        <f>'BS old'!D26</f>
        <v>0</v>
      </c>
      <c r="E42" s="1475"/>
      <c r="F42" s="1475"/>
      <c r="G42" s="1472">
        <f>'BS old'!F26</f>
        <v>0</v>
      </c>
      <c r="H42" s="1473"/>
      <c r="I42" s="1474"/>
      <c r="J42" s="705"/>
    </row>
    <row r="43" spans="1:10" ht="27.95" customHeight="1" x14ac:dyDescent="0.25">
      <c r="A43" s="1491"/>
      <c r="B43" s="1494"/>
      <c r="C43" s="1496"/>
      <c r="D43" s="1475">
        <f>'BS old'!E26</f>
        <v>0</v>
      </c>
      <c r="E43" s="1475"/>
      <c r="F43" s="1475"/>
      <c r="G43" s="706"/>
      <c r="H43" s="1472">
        <f>'BS old'!G26</f>
        <v>0</v>
      </c>
      <c r="I43" s="1473"/>
      <c r="J43" s="1476"/>
    </row>
    <row r="44" spans="1:10" ht="27.95" customHeight="1" x14ac:dyDescent="0.25">
      <c r="A44" s="1585" t="s">
        <v>511</v>
      </c>
      <c r="B44" s="1494" t="s">
        <v>1418</v>
      </c>
      <c r="C44" s="1495" t="s">
        <v>531</v>
      </c>
      <c r="D44" s="1475">
        <f>'BS old'!D27</f>
        <v>0</v>
      </c>
      <c r="E44" s="1475"/>
      <c r="F44" s="1475"/>
      <c r="G44" s="1472">
        <f>'BS old'!F27</f>
        <v>0</v>
      </c>
      <c r="H44" s="1473"/>
      <c r="I44" s="1474"/>
      <c r="J44" s="705"/>
    </row>
    <row r="45" spans="1:10" ht="27.95" customHeight="1" x14ac:dyDescent="0.25">
      <c r="A45" s="1491"/>
      <c r="B45" s="1494"/>
      <c r="C45" s="1496"/>
      <c r="D45" s="1475">
        <f>'BS old'!E27</f>
        <v>0</v>
      </c>
      <c r="E45" s="1475"/>
      <c r="F45" s="1475"/>
      <c r="G45" s="706"/>
      <c r="H45" s="1472">
        <f>'BS old'!G27</f>
        <v>0</v>
      </c>
      <c r="I45" s="1473"/>
      <c r="J45" s="1476"/>
    </row>
    <row r="46" spans="1:10" ht="27.95" customHeight="1" x14ac:dyDescent="0.25">
      <c r="A46" s="1585" t="s">
        <v>532</v>
      </c>
      <c r="B46" s="1494" t="s">
        <v>1419</v>
      </c>
      <c r="C46" s="1496" t="s">
        <v>534</v>
      </c>
      <c r="D46" s="1475">
        <f>'BS old'!D28</f>
        <v>0</v>
      </c>
      <c r="E46" s="1475"/>
      <c r="F46" s="1475"/>
      <c r="G46" s="1472">
        <f>'BS old'!F28</f>
        <v>0</v>
      </c>
      <c r="H46" s="1473"/>
      <c r="I46" s="1474"/>
      <c r="J46" s="705"/>
    </row>
    <row r="47" spans="1:10" ht="27.95" customHeight="1" x14ac:dyDescent="0.25">
      <c r="A47" s="1491"/>
      <c r="B47" s="1494"/>
      <c r="C47" s="1496"/>
      <c r="D47" s="1475">
        <f>'BS old'!E28</f>
        <v>0</v>
      </c>
      <c r="E47" s="1475"/>
      <c r="F47" s="1475"/>
      <c r="G47" s="706"/>
      <c r="H47" s="1472">
        <f>'BS old'!G28</f>
        <v>0</v>
      </c>
      <c r="I47" s="1473"/>
      <c r="J47" s="1476"/>
    </row>
    <row r="48" spans="1:10" ht="27.95" customHeight="1" x14ac:dyDescent="0.25">
      <c r="A48" s="1585" t="s">
        <v>535</v>
      </c>
      <c r="B48" s="1494" t="s">
        <v>1420</v>
      </c>
      <c r="C48" s="1495" t="s">
        <v>537</v>
      </c>
      <c r="D48" s="1475">
        <f>'BS old'!D29</f>
        <v>0</v>
      </c>
      <c r="E48" s="1475"/>
      <c r="F48" s="1475"/>
      <c r="G48" s="1472">
        <f>'BS old'!F29</f>
        <v>0</v>
      </c>
      <c r="H48" s="1473"/>
      <c r="I48" s="1474"/>
      <c r="J48" s="705"/>
    </row>
    <row r="49" spans="1:10" ht="27.95" customHeight="1" x14ac:dyDescent="0.25">
      <c r="A49" s="1491"/>
      <c r="B49" s="1494"/>
      <c r="C49" s="1496"/>
      <c r="D49" s="1475">
        <f>'BS old'!E29</f>
        <v>0</v>
      </c>
      <c r="E49" s="1475"/>
      <c r="F49" s="1475"/>
      <c r="G49" s="707"/>
      <c r="H49" s="1472">
        <f>'BS old'!G29</f>
        <v>0</v>
      </c>
      <c r="I49" s="1473"/>
      <c r="J49" s="1476"/>
    </row>
    <row r="50" spans="1:10" ht="27.95" customHeight="1" x14ac:dyDescent="0.25">
      <c r="A50" s="1603" t="s">
        <v>538</v>
      </c>
      <c r="B50" s="1506" t="s">
        <v>1421</v>
      </c>
      <c r="C50" s="1496" t="s">
        <v>540</v>
      </c>
      <c r="D50" s="1475">
        <f>'BS old'!D30</f>
        <v>0</v>
      </c>
      <c r="E50" s="1475"/>
      <c r="F50" s="1475"/>
      <c r="G50" s="1472">
        <f>'BS old'!F30</f>
        <v>0</v>
      </c>
      <c r="H50" s="1473"/>
      <c r="I50" s="1474"/>
      <c r="J50" s="705"/>
    </row>
    <row r="51" spans="1:10" ht="27.95" customHeight="1" x14ac:dyDescent="0.25">
      <c r="A51" s="1604"/>
      <c r="B51" s="1506"/>
      <c r="C51" s="1496"/>
      <c r="D51" s="1475">
        <f>'BS old'!E30</f>
        <v>0</v>
      </c>
      <c r="E51" s="1475"/>
      <c r="F51" s="1475"/>
      <c r="G51" s="707"/>
      <c r="H51" s="1472">
        <f>'BS old'!G30</f>
        <v>0</v>
      </c>
      <c r="I51" s="1473"/>
      <c r="J51" s="1476"/>
    </row>
    <row r="52" spans="1:10" s="404" customFormat="1" ht="27.95" customHeight="1" x14ac:dyDescent="0.25">
      <c r="A52" s="1605" t="s">
        <v>541</v>
      </c>
      <c r="B52" s="1494" t="s">
        <v>1422</v>
      </c>
      <c r="C52" s="1495" t="s">
        <v>543</v>
      </c>
      <c r="D52" s="1475">
        <f>'BS old'!D31</f>
        <v>0</v>
      </c>
      <c r="E52" s="1475"/>
      <c r="F52" s="1475"/>
      <c r="G52" s="1472">
        <f>'BS old'!F31</f>
        <v>0</v>
      </c>
      <c r="H52" s="1473"/>
      <c r="I52" s="1474"/>
      <c r="J52" s="705"/>
    </row>
    <row r="53" spans="1:10" s="404" customFormat="1" ht="27.95" customHeight="1" x14ac:dyDescent="0.25">
      <c r="A53" s="1606"/>
      <c r="B53" s="1494"/>
      <c r="C53" s="1496"/>
      <c r="D53" s="1475">
        <f>'BS old'!E31</f>
        <v>0</v>
      </c>
      <c r="E53" s="1475"/>
      <c r="F53" s="1475"/>
      <c r="G53" s="707"/>
      <c r="H53" s="1472">
        <f>'BS old'!G31</f>
        <v>0</v>
      </c>
      <c r="I53" s="1473"/>
      <c r="J53" s="1476"/>
    </row>
    <row r="54" spans="1:10" ht="27.95" customHeight="1" x14ac:dyDescent="0.25">
      <c r="A54" s="1585" t="s">
        <v>496</v>
      </c>
      <c r="B54" s="1494" t="s">
        <v>1423</v>
      </c>
      <c r="C54" s="1496" t="s">
        <v>545</v>
      </c>
      <c r="D54" s="1475">
        <f>'BS old'!D32</f>
        <v>0</v>
      </c>
      <c r="E54" s="1475"/>
      <c r="F54" s="1475"/>
      <c r="G54" s="1472">
        <f>'BS old'!F32</f>
        <v>0</v>
      </c>
      <c r="H54" s="1473"/>
      <c r="I54" s="1474"/>
      <c r="J54" s="705"/>
    </row>
    <row r="55" spans="1:10" ht="27.95" customHeight="1" x14ac:dyDescent="0.25">
      <c r="A55" s="1491"/>
      <c r="B55" s="1494"/>
      <c r="C55" s="1496"/>
      <c r="D55" s="1475">
        <f>'BS old'!E32</f>
        <v>0</v>
      </c>
      <c r="E55" s="1475"/>
      <c r="F55" s="1475"/>
      <c r="G55" s="707"/>
      <c r="H55" s="1472">
        <f>'BS old'!G32</f>
        <v>0</v>
      </c>
      <c r="I55" s="1473"/>
      <c r="J55" s="1476"/>
    </row>
    <row r="56" spans="1:10" ht="27.95" customHeight="1" x14ac:dyDescent="0.25">
      <c r="A56" s="1585" t="s">
        <v>499</v>
      </c>
      <c r="B56" s="1494" t="s">
        <v>1424</v>
      </c>
      <c r="C56" s="1495" t="s">
        <v>547</v>
      </c>
      <c r="D56" s="1475">
        <f>'BS old'!D33</f>
        <v>0</v>
      </c>
      <c r="E56" s="1475"/>
      <c r="F56" s="1475"/>
      <c r="G56" s="1472">
        <f>'BS old'!F33</f>
        <v>0</v>
      </c>
      <c r="H56" s="1473"/>
      <c r="I56" s="1474"/>
      <c r="J56" s="705"/>
    </row>
    <row r="57" spans="1:10" ht="27.95" customHeight="1" x14ac:dyDescent="0.25">
      <c r="A57" s="1491"/>
      <c r="B57" s="1494"/>
      <c r="C57" s="1496"/>
      <c r="D57" s="1475">
        <f>'BS old'!E33</f>
        <v>0</v>
      </c>
      <c r="E57" s="1475"/>
      <c r="F57" s="1475"/>
      <c r="G57" s="707"/>
      <c r="H57" s="1472">
        <f>'BS old'!G33</f>
        <v>0</v>
      </c>
      <c r="I57" s="1473"/>
      <c r="J57" s="1476"/>
    </row>
    <row r="58" spans="1:10" ht="27.95" customHeight="1" x14ac:dyDescent="0.25">
      <c r="A58" s="1585" t="s">
        <v>502</v>
      </c>
      <c r="B58" s="1494" t="s">
        <v>1425</v>
      </c>
      <c r="C58" s="1496" t="s">
        <v>549</v>
      </c>
      <c r="D58" s="1475">
        <f>'BS old'!D34</f>
        <v>0</v>
      </c>
      <c r="E58" s="1475"/>
      <c r="F58" s="1475"/>
      <c r="G58" s="1472">
        <f>'BS old'!F34</f>
        <v>0</v>
      </c>
      <c r="H58" s="1473"/>
      <c r="I58" s="1474"/>
      <c r="J58" s="705"/>
    </row>
    <row r="59" spans="1:10" ht="27.95" customHeight="1" x14ac:dyDescent="0.25">
      <c r="A59" s="1491"/>
      <c r="B59" s="1597"/>
      <c r="C59" s="1496"/>
      <c r="D59" s="1475">
        <f>'BS old'!E34</f>
        <v>0</v>
      </c>
      <c r="E59" s="1475"/>
      <c r="F59" s="1475"/>
      <c r="G59" s="707"/>
      <c r="H59" s="1472">
        <f>'BS old'!G34</f>
        <v>0</v>
      </c>
      <c r="I59" s="1473"/>
      <c r="J59" s="1476"/>
    </row>
    <row r="60" spans="1:10" ht="27.95" customHeight="1" x14ac:dyDescent="0.25">
      <c r="A60" s="1585" t="s">
        <v>505</v>
      </c>
      <c r="B60" s="1494" t="s">
        <v>1426</v>
      </c>
      <c r="C60" s="1495" t="s">
        <v>551</v>
      </c>
      <c r="D60" s="1475">
        <f>'BS old'!D35</f>
        <v>0</v>
      </c>
      <c r="E60" s="1475"/>
      <c r="F60" s="1475"/>
      <c r="G60" s="1472">
        <f>'BS old'!F35</f>
        <v>0</v>
      </c>
      <c r="H60" s="1473"/>
      <c r="I60" s="1474"/>
      <c r="J60" s="705"/>
    </row>
    <row r="61" spans="1:10" ht="27.95" customHeight="1" x14ac:dyDescent="0.25">
      <c r="A61" s="1491"/>
      <c r="B61" s="1494"/>
      <c r="C61" s="1496"/>
      <c r="D61" s="1475">
        <f>'BS old'!E35</f>
        <v>0</v>
      </c>
      <c r="E61" s="1475"/>
      <c r="F61" s="1475"/>
      <c r="G61" s="707"/>
      <c r="H61" s="1472">
        <f>'BS old'!G35</f>
        <v>0</v>
      </c>
      <c r="I61" s="1473"/>
      <c r="J61" s="1476"/>
    </row>
    <row r="62" spans="1:10" ht="27.95" customHeight="1" x14ac:dyDescent="0.25">
      <c r="A62" s="1585" t="s">
        <v>508</v>
      </c>
      <c r="B62" s="1494" t="s">
        <v>1427</v>
      </c>
      <c r="C62" s="1496" t="s">
        <v>553</v>
      </c>
      <c r="D62" s="1475">
        <f>'BS old'!D36</f>
        <v>0</v>
      </c>
      <c r="E62" s="1475"/>
      <c r="F62" s="1475"/>
      <c r="G62" s="1472">
        <f>'BS old'!F36</f>
        <v>0</v>
      </c>
      <c r="H62" s="1473"/>
      <c r="I62" s="1474"/>
      <c r="J62" s="705"/>
    </row>
    <row r="63" spans="1:10" ht="27.95" customHeight="1" x14ac:dyDescent="0.25">
      <c r="A63" s="1491"/>
      <c r="B63" s="1494"/>
      <c r="C63" s="1496"/>
      <c r="D63" s="1475">
        <f>'BS old'!E36</f>
        <v>0</v>
      </c>
      <c r="E63" s="1475"/>
      <c r="F63" s="1475"/>
      <c r="G63" s="670"/>
      <c r="H63" s="1472">
        <f>'BS old'!G36</f>
        <v>0</v>
      </c>
      <c r="I63" s="1473"/>
      <c r="J63" s="1476"/>
    </row>
    <row r="64" spans="1:10" ht="11.25" customHeight="1" x14ac:dyDescent="0.25">
      <c r="A64" s="1591" t="s">
        <v>1394</v>
      </c>
      <c r="B64" s="1592" t="s">
        <v>1395</v>
      </c>
      <c r="C64" s="1593" t="s">
        <v>1396</v>
      </c>
      <c r="D64" s="1479" t="s">
        <v>1397</v>
      </c>
      <c r="E64" s="1501"/>
      <c r="F64" s="1501"/>
      <c r="G64" s="1501"/>
      <c r="H64" s="1482"/>
      <c r="I64" s="1483" t="s">
        <v>1398</v>
      </c>
      <c r="J64" s="1484"/>
    </row>
    <row r="65" spans="1:10" ht="11.25" customHeight="1" x14ac:dyDescent="0.15">
      <c r="A65" s="1591"/>
      <c r="B65" s="1592"/>
      <c r="C65" s="1593"/>
      <c r="D65" s="1519">
        <v>1</v>
      </c>
      <c r="E65" s="1487" t="s">
        <v>1399</v>
      </c>
      <c r="F65" s="1547"/>
      <c r="G65" s="1543" t="s">
        <v>1400</v>
      </c>
      <c r="H65" s="1545"/>
      <c r="I65" s="1479"/>
      <c r="J65" s="1480"/>
    </row>
    <row r="66" spans="1:10" ht="11.25" customHeight="1" x14ac:dyDescent="0.25">
      <c r="A66" s="1489"/>
      <c r="B66" s="1497"/>
      <c r="C66" s="1499"/>
      <c r="D66" s="1594"/>
      <c r="E66" s="1487" t="s">
        <v>1401</v>
      </c>
      <c r="F66" s="1547"/>
      <c r="G66" s="1479"/>
      <c r="H66" s="1482"/>
      <c r="I66" s="1487" t="s">
        <v>1402</v>
      </c>
      <c r="J66" s="1488"/>
    </row>
    <row r="67" spans="1:10" ht="27.95" customHeight="1" x14ac:dyDescent="0.25">
      <c r="A67" s="1585" t="s">
        <v>511</v>
      </c>
      <c r="B67" s="1493" t="s">
        <v>1428</v>
      </c>
      <c r="C67" s="1496" t="s">
        <v>852</v>
      </c>
      <c r="D67" s="1475">
        <f>'BS old'!D37</f>
        <v>0</v>
      </c>
      <c r="E67" s="1475"/>
      <c r="F67" s="1472"/>
      <c r="G67" s="1472">
        <f>'BS old'!F37</f>
        <v>0</v>
      </c>
      <c r="H67" s="1473"/>
      <c r="I67" s="1474"/>
      <c r="J67" s="705"/>
    </row>
    <row r="68" spans="1:10" ht="27.95" customHeight="1" x14ac:dyDescent="0.25">
      <c r="A68" s="1491"/>
      <c r="B68" s="1494"/>
      <c r="C68" s="1496"/>
      <c r="D68" s="1475">
        <f>'BS old'!E37</f>
        <v>0</v>
      </c>
      <c r="E68" s="1475"/>
      <c r="F68" s="1475"/>
      <c r="G68" s="708"/>
      <c r="H68" s="1472">
        <f>'BS old'!G37</f>
        <v>0</v>
      </c>
      <c r="I68" s="1473"/>
      <c r="J68" s="1476"/>
    </row>
    <row r="69" spans="1:10" ht="27.95" customHeight="1" x14ac:dyDescent="0.25">
      <c r="A69" s="1585" t="s">
        <v>532</v>
      </c>
      <c r="B69" s="1494" t="s">
        <v>1429</v>
      </c>
      <c r="C69" s="1496" t="s">
        <v>855</v>
      </c>
      <c r="D69" s="1475">
        <f>'BS old'!D38</f>
        <v>0</v>
      </c>
      <c r="E69" s="1475"/>
      <c r="F69" s="1472"/>
      <c r="G69" s="1472">
        <f>'BS old'!F38</f>
        <v>0</v>
      </c>
      <c r="H69" s="1473"/>
      <c r="I69" s="1474"/>
      <c r="J69" s="705"/>
    </row>
    <row r="70" spans="1:10" ht="27.95" customHeight="1" x14ac:dyDescent="0.25">
      <c r="A70" s="1491"/>
      <c r="B70" s="1494"/>
      <c r="C70" s="1496"/>
      <c r="D70" s="1475">
        <f>'BS old'!E38</f>
        <v>0</v>
      </c>
      <c r="E70" s="1475"/>
      <c r="F70" s="1475"/>
      <c r="G70" s="708"/>
      <c r="H70" s="1472">
        <f>'BS old'!G38</f>
        <v>0</v>
      </c>
      <c r="I70" s="1473"/>
      <c r="J70" s="1476"/>
    </row>
    <row r="71" spans="1:10" ht="27.95" customHeight="1" x14ac:dyDescent="0.25">
      <c r="A71" s="1589" t="s">
        <v>558</v>
      </c>
      <c r="B71" s="1506" t="s">
        <v>1430</v>
      </c>
      <c r="C71" s="1496" t="s">
        <v>858</v>
      </c>
      <c r="D71" s="1475">
        <f>'BS old'!D39</f>
        <v>0</v>
      </c>
      <c r="E71" s="1475"/>
      <c r="F71" s="1472"/>
      <c r="G71" s="1472">
        <f>'BS old'!F39</f>
        <v>0</v>
      </c>
      <c r="H71" s="1473"/>
      <c r="I71" s="1474"/>
      <c r="J71" s="705"/>
    </row>
    <row r="72" spans="1:10" ht="27.95" customHeight="1" x14ac:dyDescent="0.25">
      <c r="A72" s="1590"/>
      <c r="B72" s="1506"/>
      <c r="C72" s="1496"/>
      <c r="D72" s="1475">
        <f>'BS old'!E39</f>
        <v>0</v>
      </c>
      <c r="E72" s="1475"/>
      <c r="F72" s="1475"/>
      <c r="G72" s="708"/>
      <c r="H72" s="1472">
        <f>'BS old'!G39</f>
        <v>0</v>
      </c>
      <c r="I72" s="1473"/>
      <c r="J72" s="1476"/>
    </row>
    <row r="73" spans="1:10" s="404" customFormat="1" ht="27.95" customHeight="1" x14ac:dyDescent="0.25">
      <c r="A73" s="1603" t="s">
        <v>561</v>
      </c>
      <c r="B73" s="1506" t="s">
        <v>562</v>
      </c>
      <c r="C73" s="1496" t="s">
        <v>861</v>
      </c>
      <c r="D73" s="1475">
        <f>'BS old'!D40</f>
        <v>0</v>
      </c>
      <c r="E73" s="1475"/>
      <c r="F73" s="1472"/>
      <c r="G73" s="1472">
        <f>'BS old'!F40</f>
        <v>0</v>
      </c>
      <c r="H73" s="1473"/>
      <c r="I73" s="1474"/>
      <c r="J73" s="705"/>
    </row>
    <row r="74" spans="1:10" s="404" customFormat="1" ht="27.95" customHeight="1" x14ac:dyDescent="0.25">
      <c r="A74" s="1604"/>
      <c r="B74" s="1506"/>
      <c r="C74" s="1496"/>
      <c r="D74" s="1475">
        <f>'BS old'!E40</f>
        <v>0</v>
      </c>
      <c r="E74" s="1475"/>
      <c r="F74" s="1475"/>
      <c r="G74" s="708"/>
      <c r="H74" s="1472">
        <f>'BS old'!G40</f>
        <v>0</v>
      </c>
      <c r="I74" s="1473"/>
      <c r="J74" s="1476"/>
    </row>
    <row r="75" spans="1:10" s="404" customFormat="1" ht="27.95" customHeight="1" x14ac:dyDescent="0.25">
      <c r="A75" s="1601" t="s">
        <v>564</v>
      </c>
      <c r="B75" s="1494" t="s">
        <v>1431</v>
      </c>
      <c r="C75" s="1496" t="s">
        <v>864</v>
      </c>
      <c r="D75" s="1475">
        <f>'BS old'!D41</f>
        <v>0</v>
      </c>
      <c r="E75" s="1475"/>
      <c r="F75" s="1472"/>
      <c r="G75" s="1472">
        <f>'BS old'!F41</f>
        <v>0</v>
      </c>
      <c r="H75" s="1473"/>
      <c r="I75" s="1474"/>
      <c r="J75" s="705"/>
    </row>
    <row r="76" spans="1:10" s="404" customFormat="1" ht="27.95" customHeight="1" x14ac:dyDescent="0.25">
      <c r="A76" s="1602"/>
      <c r="B76" s="1494"/>
      <c r="C76" s="1496"/>
      <c r="D76" s="1475">
        <f>'BS old'!E41</f>
        <v>0</v>
      </c>
      <c r="E76" s="1475"/>
      <c r="F76" s="1475"/>
      <c r="G76" s="708"/>
      <c r="H76" s="1472">
        <f>'BS old'!G41</f>
        <v>0</v>
      </c>
      <c r="I76" s="1473"/>
      <c r="J76" s="1476"/>
    </row>
    <row r="77" spans="1:10" ht="27.95" customHeight="1" x14ac:dyDescent="0.25">
      <c r="A77" s="1585" t="s">
        <v>496</v>
      </c>
      <c r="B77" s="1494" t="s">
        <v>1432</v>
      </c>
      <c r="C77" s="1496" t="s">
        <v>867</v>
      </c>
      <c r="D77" s="1475">
        <f>'BS old'!D42</f>
        <v>0</v>
      </c>
      <c r="E77" s="1475"/>
      <c r="F77" s="1472"/>
      <c r="G77" s="1472">
        <f>'BS old'!F42</f>
        <v>0</v>
      </c>
      <c r="H77" s="1473"/>
      <c r="I77" s="1474"/>
      <c r="J77" s="705"/>
    </row>
    <row r="78" spans="1:10" ht="27.95" customHeight="1" x14ac:dyDescent="0.25">
      <c r="A78" s="1491"/>
      <c r="B78" s="1494"/>
      <c r="C78" s="1496"/>
      <c r="D78" s="1475">
        <f>'BS old'!E42</f>
        <v>0</v>
      </c>
      <c r="E78" s="1475"/>
      <c r="F78" s="1475"/>
      <c r="G78" s="708"/>
      <c r="H78" s="1472">
        <f>'BS old'!G42</f>
        <v>0</v>
      </c>
      <c r="I78" s="1473"/>
      <c r="J78" s="1476"/>
    </row>
    <row r="79" spans="1:10" ht="27.95" customHeight="1" x14ac:dyDescent="0.25">
      <c r="A79" s="1585" t="s">
        <v>499</v>
      </c>
      <c r="B79" s="1494" t="s">
        <v>1433</v>
      </c>
      <c r="C79" s="1496" t="s">
        <v>870</v>
      </c>
      <c r="D79" s="1475">
        <f>'BS old'!D43</f>
        <v>0</v>
      </c>
      <c r="E79" s="1475"/>
      <c r="F79" s="1472"/>
      <c r="G79" s="1472">
        <f>'BS old'!F43</f>
        <v>0</v>
      </c>
      <c r="H79" s="1473"/>
      <c r="I79" s="1474"/>
      <c r="J79" s="705"/>
    </row>
    <row r="80" spans="1:10" ht="27.95" customHeight="1" x14ac:dyDescent="0.25">
      <c r="A80" s="1491"/>
      <c r="B80" s="1494"/>
      <c r="C80" s="1496"/>
      <c r="D80" s="1475">
        <f>'BS old'!E43</f>
        <v>0</v>
      </c>
      <c r="E80" s="1475"/>
      <c r="F80" s="1475"/>
      <c r="G80" s="708"/>
      <c r="H80" s="1472">
        <f>'BS old'!G43</f>
        <v>0</v>
      </c>
      <c r="I80" s="1473"/>
      <c r="J80" s="1476"/>
    </row>
    <row r="81" spans="1:10" ht="27.95" customHeight="1" x14ac:dyDescent="0.25">
      <c r="A81" s="1585" t="s">
        <v>502</v>
      </c>
      <c r="B81" s="1494" t="s">
        <v>1434</v>
      </c>
      <c r="C81" s="1496" t="s">
        <v>873</v>
      </c>
      <c r="D81" s="1475">
        <f>'BS old'!D44</f>
        <v>0</v>
      </c>
      <c r="E81" s="1475"/>
      <c r="F81" s="1472"/>
      <c r="G81" s="1472">
        <f>'BS old'!F44</f>
        <v>0</v>
      </c>
      <c r="H81" s="1473"/>
      <c r="I81" s="1474"/>
      <c r="J81" s="705"/>
    </row>
    <row r="82" spans="1:10" ht="27.95" customHeight="1" x14ac:dyDescent="0.25">
      <c r="A82" s="1491"/>
      <c r="B82" s="1494"/>
      <c r="C82" s="1496"/>
      <c r="D82" s="1475">
        <f>'BS old'!E44</f>
        <v>0</v>
      </c>
      <c r="E82" s="1475"/>
      <c r="F82" s="1475"/>
      <c r="G82" s="708"/>
      <c r="H82" s="1472">
        <f>'BS old'!G44</f>
        <v>0</v>
      </c>
      <c r="I82" s="1473"/>
      <c r="J82" s="1476"/>
    </row>
    <row r="83" spans="1:10" ht="27.95" customHeight="1" x14ac:dyDescent="0.25">
      <c r="A83" s="1585" t="s">
        <v>505</v>
      </c>
      <c r="B83" s="1494" t="s">
        <v>1435</v>
      </c>
      <c r="C83" s="1496" t="s">
        <v>876</v>
      </c>
      <c r="D83" s="1475">
        <f>'BS old'!D45</f>
        <v>0</v>
      </c>
      <c r="E83" s="1475"/>
      <c r="F83" s="1472"/>
      <c r="G83" s="1472">
        <f>'BS old'!F45</f>
        <v>0</v>
      </c>
      <c r="H83" s="1473"/>
      <c r="I83" s="1474"/>
      <c r="J83" s="705"/>
    </row>
    <row r="84" spans="1:10" ht="27.95" customHeight="1" x14ac:dyDescent="0.25">
      <c r="A84" s="1491"/>
      <c r="B84" s="1494"/>
      <c r="C84" s="1496"/>
      <c r="D84" s="1475">
        <f>'BS old'!E45</f>
        <v>0</v>
      </c>
      <c r="E84" s="1475"/>
      <c r="F84" s="1475"/>
      <c r="G84" s="708"/>
      <c r="H84" s="1472">
        <f>'BS old'!G45</f>
        <v>0</v>
      </c>
      <c r="I84" s="1473"/>
      <c r="J84" s="1476"/>
    </row>
    <row r="85" spans="1:10" ht="27.95" customHeight="1" x14ac:dyDescent="0.25">
      <c r="A85" s="1585" t="s">
        <v>508</v>
      </c>
      <c r="B85" s="1494" t="s">
        <v>1436</v>
      </c>
      <c r="C85" s="1496" t="s">
        <v>879</v>
      </c>
      <c r="D85" s="1475">
        <f>'BS old'!D46</f>
        <v>0</v>
      </c>
      <c r="E85" s="1475"/>
      <c r="F85" s="1472"/>
      <c r="G85" s="1472">
        <f>'BS old'!F46</f>
        <v>0</v>
      </c>
      <c r="H85" s="1473"/>
      <c r="I85" s="1474"/>
      <c r="J85" s="705"/>
    </row>
    <row r="86" spans="1:10" ht="27.95" customHeight="1" x14ac:dyDescent="0.25">
      <c r="A86" s="1491"/>
      <c r="B86" s="1494"/>
      <c r="C86" s="1496"/>
      <c r="D86" s="1475">
        <f>'BS old'!E46</f>
        <v>0</v>
      </c>
      <c r="E86" s="1475"/>
      <c r="F86" s="1475"/>
      <c r="G86" s="708"/>
      <c r="H86" s="1472">
        <f>'BS old'!G46</f>
        <v>0</v>
      </c>
      <c r="I86" s="1473"/>
      <c r="J86" s="1476"/>
    </row>
    <row r="87" spans="1:10" ht="27.95" customHeight="1" x14ac:dyDescent="0.25">
      <c r="A87" s="1603" t="s">
        <v>577</v>
      </c>
      <c r="B87" s="1506" t="s">
        <v>578</v>
      </c>
      <c r="C87" s="1496" t="s">
        <v>882</v>
      </c>
      <c r="D87" s="1475">
        <f>'BS old'!D47</f>
        <v>0</v>
      </c>
      <c r="E87" s="1475"/>
      <c r="F87" s="1472"/>
      <c r="G87" s="1472">
        <f>'BS old'!F47</f>
        <v>0</v>
      </c>
      <c r="H87" s="1473"/>
      <c r="I87" s="1474"/>
      <c r="J87" s="705"/>
    </row>
    <row r="88" spans="1:10" ht="27.95" customHeight="1" x14ac:dyDescent="0.25">
      <c r="A88" s="1604"/>
      <c r="B88" s="1506"/>
      <c r="C88" s="1496"/>
      <c r="D88" s="1475">
        <f>'BS old'!E47</f>
        <v>0</v>
      </c>
      <c r="E88" s="1475"/>
      <c r="F88" s="1475"/>
      <c r="G88" s="708"/>
      <c r="H88" s="1472">
        <f>'BS old'!G47</f>
        <v>0</v>
      </c>
      <c r="I88" s="1473"/>
      <c r="J88" s="1476"/>
    </row>
    <row r="89" spans="1:10" s="404" customFormat="1" ht="27.95" customHeight="1" x14ac:dyDescent="0.25">
      <c r="A89" s="1601" t="s">
        <v>580</v>
      </c>
      <c r="B89" s="1494" t="s">
        <v>1437</v>
      </c>
      <c r="C89" s="1496" t="s">
        <v>885</v>
      </c>
      <c r="D89" s="1475">
        <f>'BS old'!D48</f>
        <v>0</v>
      </c>
      <c r="E89" s="1475"/>
      <c r="F89" s="1472"/>
      <c r="G89" s="1472">
        <f>'BS old'!F48</f>
        <v>0</v>
      </c>
      <c r="H89" s="1473"/>
      <c r="I89" s="1474"/>
      <c r="J89" s="705"/>
    </row>
    <row r="90" spans="1:10" s="404" customFormat="1" ht="27.95" customHeight="1" x14ac:dyDescent="0.25">
      <c r="A90" s="1602"/>
      <c r="B90" s="1597"/>
      <c r="C90" s="1496"/>
      <c r="D90" s="1475">
        <f>'BS old'!E48</f>
        <v>0</v>
      </c>
      <c r="E90" s="1475"/>
      <c r="F90" s="1475"/>
      <c r="G90" s="708"/>
      <c r="H90" s="1472">
        <f>'BS old'!G48</f>
        <v>0</v>
      </c>
      <c r="I90" s="1473"/>
      <c r="J90" s="1476"/>
    </row>
    <row r="91" spans="1:10" s="404" customFormat="1" ht="27.95" customHeight="1" x14ac:dyDescent="0.25">
      <c r="A91" s="1585" t="s">
        <v>496</v>
      </c>
      <c r="B91" s="1597" t="s">
        <v>583</v>
      </c>
      <c r="C91" s="1496" t="s">
        <v>888</v>
      </c>
      <c r="D91" s="1475">
        <f>'BS old'!D49</f>
        <v>0</v>
      </c>
      <c r="E91" s="1475"/>
      <c r="F91" s="1472"/>
      <c r="G91" s="1472">
        <f>'BS old'!F49</f>
        <v>0</v>
      </c>
      <c r="H91" s="1473"/>
      <c r="I91" s="1474"/>
      <c r="J91" s="705"/>
    </row>
    <row r="92" spans="1:10" s="404" customFormat="1" ht="27.95" customHeight="1" x14ac:dyDescent="0.25">
      <c r="A92" s="1491"/>
      <c r="B92" s="1493"/>
      <c r="C92" s="1496"/>
      <c r="D92" s="1475">
        <f>'BS old'!E49</f>
        <v>0</v>
      </c>
      <c r="E92" s="1475"/>
      <c r="F92" s="1475"/>
      <c r="G92" s="708"/>
      <c r="H92" s="1472">
        <f>'BS old'!G49</f>
        <v>0</v>
      </c>
      <c r="I92" s="1473"/>
      <c r="J92" s="1476"/>
    </row>
    <row r="93" spans="1:10" ht="27.95" customHeight="1" x14ac:dyDescent="0.25">
      <c r="A93" s="1585" t="s">
        <v>499</v>
      </c>
      <c r="B93" s="1597" t="s">
        <v>1438</v>
      </c>
      <c r="C93" s="1496" t="s">
        <v>891</v>
      </c>
      <c r="D93" s="1475">
        <f>'BS old'!D50</f>
        <v>0</v>
      </c>
      <c r="E93" s="1475"/>
      <c r="F93" s="1472"/>
      <c r="G93" s="1472">
        <f>'BS old'!F50</f>
        <v>0</v>
      </c>
      <c r="H93" s="1473"/>
      <c r="I93" s="1474"/>
      <c r="J93" s="705"/>
    </row>
    <row r="94" spans="1:10" ht="27.95" customHeight="1" x14ac:dyDescent="0.25">
      <c r="A94" s="1491"/>
      <c r="B94" s="1493"/>
      <c r="C94" s="1496"/>
      <c r="D94" s="1475">
        <f>'BS old'!E50</f>
        <v>0</v>
      </c>
      <c r="E94" s="1475"/>
      <c r="F94" s="1475"/>
      <c r="G94" s="660"/>
      <c r="H94" s="1472">
        <f>'BS old'!G50</f>
        <v>0</v>
      </c>
      <c r="I94" s="1473"/>
      <c r="J94" s="1476"/>
    </row>
    <row r="95" spans="1:10" ht="11.25" customHeight="1" x14ac:dyDescent="0.25">
      <c r="A95" s="1591" t="s">
        <v>1394</v>
      </c>
      <c r="B95" s="1592" t="s">
        <v>1395</v>
      </c>
      <c r="C95" s="1593" t="s">
        <v>1396</v>
      </c>
      <c r="D95" s="1479" t="s">
        <v>1397</v>
      </c>
      <c r="E95" s="1501"/>
      <c r="F95" s="1501"/>
      <c r="G95" s="1501"/>
      <c r="H95" s="1482"/>
      <c r="I95" s="1483" t="s">
        <v>1398</v>
      </c>
      <c r="J95" s="1484"/>
    </row>
    <row r="96" spans="1:10" ht="11.25" customHeight="1" x14ac:dyDescent="0.15">
      <c r="A96" s="1591"/>
      <c r="B96" s="1592"/>
      <c r="C96" s="1593"/>
      <c r="D96" s="1519">
        <v>1</v>
      </c>
      <c r="E96" s="1487" t="s">
        <v>1399</v>
      </c>
      <c r="F96" s="1547"/>
      <c r="G96" s="1543" t="s">
        <v>1400</v>
      </c>
      <c r="H96" s="1545"/>
      <c r="I96" s="1479"/>
      <c r="J96" s="1480"/>
    </row>
    <row r="97" spans="1:12" ht="12" customHeight="1" x14ac:dyDescent="0.25">
      <c r="A97" s="1489"/>
      <c r="B97" s="1497"/>
      <c r="C97" s="1499"/>
      <c r="D97" s="1594"/>
      <c r="E97" s="1487" t="s">
        <v>1401</v>
      </c>
      <c r="F97" s="1547"/>
      <c r="G97" s="1479"/>
      <c r="H97" s="1482"/>
      <c r="I97" s="1487" t="s">
        <v>1402</v>
      </c>
      <c r="J97" s="1488"/>
    </row>
    <row r="98" spans="1:12" ht="27.95" customHeight="1" x14ac:dyDescent="0.25">
      <c r="A98" s="1585" t="s">
        <v>502</v>
      </c>
      <c r="B98" s="1600" t="s">
        <v>1439</v>
      </c>
      <c r="C98" s="1495" t="s">
        <v>894</v>
      </c>
      <c r="D98" s="1475">
        <f>'BS old'!D51</f>
        <v>0</v>
      </c>
      <c r="E98" s="1475"/>
      <c r="F98" s="1475"/>
      <c r="G98" s="1472">
        <f>'BS old'!F51</f>
        <v>0</v>
      </c>
      <c r="H98" s="1473"/>
      <c r="I98" s="1474"/>
      <c r="J98" s="705"/>
      <c r="L98" s="456" t="s">
        <v>983</v>
      </c>
    </row>
    <row r="99" spans="1:12" ht="27.95" customHeight="1" x14ac:dyDescent="0.25">
      <c r="A99" s="1491"/>
      <c r="B99" s="1493"/>
      <c r="C99" s="1496"/>
      <c r="D99" s="1475">
        <f>'BS old'!E51</f>
        <v>0</v>
      </c>
      <c r="E99" s="1475"/>
      <c r="F99" s="1475"/>
      <c r="G99" s="706"/>
      <c r="H99" s="1472">
        <f>'BS old'!G51</f>
        <v>0</v>
      </c>
      <c r="I99" s="1473"/>
      <c r="J99" s="1476"/>
    </row>
    <row r="100" spans="1:12" ht="27.95" customHeight="1" x14ac:dyDescent="0.25">
      <c r="A100" s="1585" t="s">
        <v>505</v>
      </c>
      <c r="B100" s="1494" t="s">
        <v>1440</v>
      </c>
      <c r="C100" s="1496" t="s">
        <v>897</v>
      </c>
      <c r="D100" s="1475">
        <f>'BS old'!D52</f>
        <v>0</v>
      </c>
      <c r="E100" s="1475"/>
      <c r="F100" s="1475"/>
      <c r="G100" s="1472">
        <f>'BS old'!F52</f>
        <v>0</v>
      </c>
      <c r="H100" s="1473"/>
      <c r="I100" s="1474"/>
      <c r="J100" s="705"/>
    </row>
    <row r="101" spans="1:12" ht="27.95" customHeight="1" x14ac:dyDescent="0.25">
      <c r="A101" s="1491"/>
      <c r="B101" s="1494"/>
      <c r="C101" s="1496"/>
      <c r="D101" s="1475">
        <f>'BS old'!E52</f>
        <v>0</v>
      </c>
      <c r="E101" s="1475"/>
      <c r="F101" s="1475"/>
      <c r="G101" s="706"/>
      <c r="H101" s="1472">
        <f>'BS old'!G52</f>
        <v>0</v>
      </c>
      <c r="I101" s="1473"/>
      <c r="J101" s="1476"/>
    </row>
    <row r="102" spans="1:12" ht="27.95" customHeight="1" x14ac:dyDescent="0.25">
      <c r="A102" s="1585" t="s">
        <v>508</v>
      </c>
      <c r="B102" s="1494" t="s">
        <v>1441</v>
      </c>
      <c r="C102" s="1495" t="s">
        <v>900</v>
      </c>
      <c r="D102" s="1475">
        <f>'BS old'!D53</f>
        <v>0</v>
      </c>
      <c r="E102" s="1475"/>
      <c r="F102" s="1475"/>
      <c r="G102" s="1472">
        <f>'BS old'!F53</f>
        <v>0</v>
      </c>
      <c r="H102" s="1473"/>
      <c r="I102" s="1474"/>
      <c r="J102" s="705"/>
    </row>
    <row r="103" spans="1:12" ht="27.95" customHeight="1" x14ac:dyDescent="0.25">
      <c r="A103" s="1491"/>
      <c r="B103" s="1494"/>
      <c r="C103" s="1496"/>
      <c r="D103" s="1475">
        <f>'BS old'!E53</f>
        <v>0</v>
      </c>
      <c r="E103" s="1475"/>
      <c r="F103" s="1475"/>
      <c r="G103" s="706"/>
      <c r="H103" s="1472">
        <f>'BS old'!G53</f>
        <v>0</v>
      </c>
      <c r="I103" s="1473"/>
      <c r="J103" s="1476"/>
    </row>
    <row r="104" spans="1:12" ht="27.95" customHeight="1" x14ac:dyDescent="0.25">
      <c r="A104" s="1585" t="s">
        <v>511</v>
      </c>
      <c r="B104" s="1494" t="s">
        <v>1442</v>
      </c>
      <c r="C104" s="1496" t="s">
        <v>903</v>
      </c>
      <c r="D104" s="1475">
        <f>'BS old'!D54</f>
        <v>0</v>
      </c>
      <c r="E104" s="1475"/>
      <c r="F104" s="1475"/>
      <c r="G104" s="1472">
        <f>'BS old'!F54</f>
        <v>0</v>
      </c>
      <c r="H104" s="1473"/>
      <c r="I104" s="1474"/>
      <c r="J104" s="705"/>
    </row>
    <row r="105" spans="1:12" ht="27.95" customHeight="1" x14ac:dyDescent="0.25">
      <c r="A105" s="1491"/>
      <c r="B105" s="1494"/>
      <c r="C105" s="1496"/>
      <c r="D105" s="1475">
        <f>'BS old'!E54</f>
        <v>0</v>
      </c>
      <c r="E105" s="1475"/>
      <c r="F105" s="1475"/>
      <c r="G105" s="706"/>
      <c r="H105" s="1472">
        <f>'BS old'!G54</f>
        <v>0</v>
      </c>
      <c r="I105" s="1473"/>
      <c r="J105" s="1476"/>
    </row>
    <row r="106" spans="1:12" ht="27.95" customHeight="1" x14ac:dyDescent="0.25">
      <c r="A106" s="1595" t="s">
        <v>595</v>
      </c>
      <c r="B106" s="1506" t="s">
        <v>596</v>
      </c>
      <c r="C106" s="1495" t="s">
        <v>905</v>
      </c>
      <c r="D106" s="1475">
        <f>'BS old'!D55</f>
        <v>0</v>
      </c>
      <c r="E106" s="1475"/>
      <c r="F106" s="1475"/>
      <c r="G106" s="1472">
        <f>'BS old'!F55</f>
        <v>0</v>
      </c>
      <c r="H106" s="1473"/>
      <c r="I106" s="1474"/>
      <c r="J106" s="705"/>
    </row>
    <row r="107" spans="1:12" ht="27.95" customHeight="1" x14ac:dyDescent="0.25">
      <c r="A107" s="1507"/>
      <c r="B107" s="1506"/>
      <c r="C107" s="1496"/>
      <c r="D107" s="1475">
        <f>'BS old'!E55</f>
        <v>0</v>
      </c>
      <c r="E107" s="1475"/>
      <c r="F107" s="1475"/>
      <c r="G107" s="706"/>
      <c r="H107" s="1472">
        <f>'BS old'!G55</f>
        <v>0</v>
      </c>
      <c r="I107" s="1473"/>
      <c r="J107" s="1476"/>
    </row>
    <row r="108" spans="1:12" s="404" customFormat="1" ht="27.95" customHeight="1" x14ac:dyDescent="0.25">
      <c r="A108" s="1598" t="s">
        <v>598</v>
      </c>
      <c r="B108" s="1494" t="s">
        <v>1443</v>
      </c>
      <c r="C108" s="1496" t="s">
        <v>908</v>
      </c>
      <c r="D108" s="1475">
        <f>'BS old'!D56</f>
        <v>0</v>
      </c>
      <c r="E108" s="1475"/>
      <c r="F108" s="1475"/>
      <c r="G108" s="1472">
        <f>'BS old'!F56</f>
        <v>0</v>
      </c>
      <c r="H108" s="1473"/>
      <c r="I108" s="1474"/>
      <c r="J108" s="705"/>
    </row>
    <row r="109" spans="1:12" s="404" customFormat="1" ht="27.95" customHeight="1" x14ac:dyDescent="0.25">
      <c r="A109" s="1599"/>
      <c r="B109" s="1494"/>
      <c r="C109" s="1496"/>
      <c r="D109" s="1475">
        <f>'BS old'!E56</f>
        <v>0</v>
      </c>
      <c r="E109" s="1475"/>
      <c r="F109" s="1475"/>
      <c r="G109" s="706"/>
      <c r="H109" s="1472">
        <f>'BS old'!G56</f>
        <v>0</v>
      </c>
      <c r="I109" s="1473"/>
      <c r="J109" s="1476"/>
    </row>
    <row r="110" spans="1:12" s="404" customFormat="1" ht="27.95" customHeight="1" x14ac:dyDescent="0.25">
      <c r="A110" s="1585" t="s">
        <v>496</v>
      </c>
      <c r="B110" s="1494" t="s">
        <v>583</v>
      </c>
      <c r="C110" s="1495" t="s">
        <v>911</v>
      </c>
      <c r="D110" s="1475">
        <f>'BS old'!D57</f>
        <v>0</v>
      </c>
      <c r="E110" s="1475"/>
      <c r="F110" s="1475"/>
      <c r="G110" s="1472">
        <f>'BS old'!F57</f>
        <v>0</v>
      </c>
      <c r="H110" s="1473"/>
      <c r="I110" s="1474"/>
      <c r="J110" s="705"/>
    </row>
    <row r="111" spans="1:12" s="404" customFormat="1" ht="27.95" customHeight="1" x14ac:dyDescent="0.25">
      <c r="A111" s="1491"/>
      <c r="B111" s="1494"/>
      <c r="C111" s="1496"/>
      <c r="D111" s="1475">
        <f>'BS old'!E57</f>
        <v>0</v>
      </c>
      <c r="E111" s="1475"/>
      <c r="F111" s="1475"/>
      <c r="G111" s="706"/>
      <c r="H111" s="1472">
        <f>'BS old'!G57</f>
        <v>0</v>
      </c>
      <c r="I111" s="1473"/>
      <c r="J111" s="1476"/>
    </row>
    <row r="112" spans="1:12" ht="27.95" customHeight="1" x14ac:dyDescent="0.25">
      <c r="A112" s="1585" t="s">
        <v>499</v>
      </c>
      <c r="B112" s="1494" t="s">
        <v>1444</v>
      </c>
      <c r="C112" s="1496" t="s">
        <v>914</v>
      </c>
      <c r="D112" s="1475">
        <f>'BS old'!D58</f>
        <v>0</v>
      </c>
      <c r="E112" s="1475"/>
      <c r="F112" s="1475"/>
      <c r="G112" s="1472">
        <f>'BS old'!F58</f>
        <v>0</v>
      </c>
      <c r="H112" s="1473"/>
      <c r="I112" s="1474"/>
      <c r="J112" s="705"/>
    </row>
    <row r="113" spans="1:10" ht="27.95" customHeight="1" x14ac:dyDescent="0.25">
      <c r="A113" s="1491"/>
      <c r="B113" s="1494"/>
      <c r="C113" s="1496"/>
      <c r="D113" s="1475">
        <f>'BS old'!E58</f>
        <v>0</v>
      </c>
      <c r="E113" s="1475"/>
      <c r="F113" s="1475"/>
      <c r="G113" s="706"/>
      <c r="H113" s="1472">
        <f>'BS old'!G58</f>
        <v>0</v>
      </c>
      <c r="I113" s="1473"/>
      <c r="J113" s="1476"/>
    </row>
    <row r="114" spans="1:10" ht="27.95" customHeight="1" x14ac:dyDescent="0.25">
      <c r="A114" s="1585" t="s">
        <v>502</v>
      </c>
      <c r="B114" s="1494" t="s">
        <v>1439</v>
      </c>
      <c r="C114" s="1495" t="s">
        <v>916</v>
      </c>
      <c r="D114" s="1475">
        <f>'BS old'!D59</f>
        <v>0</v>
      </c>
      <c r="E114" s="1475"/>
      <c r="F114" s="1475"/>
      <c r="G114" s="1472">
        <f>'BS old'!F59</f>
        <v>0</v>
      </c>
      <c r="H114" s="1473"/>
      <c r="I114" s="1474"/>
      <c r="J114" s="705"/>
    </row>
    <row r="115" spans="1:10" ht="27.95" customHeight="1" x14ac:dyDescent="0.25">
      <c r="A115" s="1491"/>
      <c r="B115" s="1494"/>
      <c r="C115" s="1496"/>
      <c r="D115" s="1475">
        <f>'BS old'!E59</f>
        <v>0</v>
      </c>
      <c r="E115" s="1475"/>
      <c r="F115" s="1475"/>
      <c r="G115" s="706"/>
      <c r="H115" s="1472">
        <f>'BS old'!G59</f>
        <v>0</v>
      </c>
      <c r="I115" s="1473"/>
      <c r="J115" s="1476"/>
    </row>
    <row r="116" spans="1:10" ht="27.95" customHeight="1" x14ac:dyDescent="0.25">
      <c r="A116" s="1585" t="s">
        <v>505</v>
      </c>
      <c r="B116" s="1494" t="s">
        <v>1445</v>
      </c>
      <c r="C116" s="1496" t="s">
        <v>918</v>
      </c>
      <c r="D116" s="1475">
        <f>'BS old'!D60</f>
        <v>0</v>
      </c>
      <c r="E116" s="1475"/>
      <c r="F116" s="1475"/>
      <c r="G116" s="1472">
        <f>'BS old'!F60</f>
        <v>0</v>
      </c>
      <c r="H116" s="1473"/>
      <c r="I116" s="1474"/>
      <c r="J116" s="705"/>
    </row>
    <row r="117" spans="1:10" ht="27.95" customHeight="1" x14ac:dyDescent="0.25">
      <c r="A117" s="1491"/>
      <c r="B117" s="1494"/>
      <c r="C117" s="1496"/>
      <c r="D117" s="1475">
        <f>'BS old'!E60</f>
        <v>0</v>
      </c>
      <c r="E117" s="1475"/>
      <c r="F117" s="1475"/>
      <c r="G117" s="706"/>
      <c r="H117" s="1472">
        <f>'BS old'!G60</f>
        <v>0</v>
      </c>
      <c r="I117" s="1473"/>
      <c r="J117" s="1476"/>
    </row>
    <row r="118" spans="1:10" ht="27.95" customHeight="1" x14ac:dyDescent="0.25">
      <c r="A118" s="1585" t="s">
        <v>508</v>
      </c>
      <c r="B118" s="1494" t="s">
        <v>1446</v>
      </c>
      <c r="C118" s="1495" t="s">
        <v>921</v>
      </c>
      <c r="D118" s="1475">
        <f>'BS old'!D61</f>
        <v>0</v>
      </c>
      <c r="E118" s="1475"/>
      <c r="F118" s="1475"/>
      <c r="G118" s="1472">
        <f>'BS old'!F61</f>
        <v>0</v>
      </c>
      <c r="H118" s="1473"/>
      <c r="I118" s="1474"/>
      <c r="J118" s="705"/>
    </row>
    <row r="119" spans="1:10" ht="27.95" customHeight="1" x14ac:dyDescent="0.25">
      <c r="A119" s="1491"/>
      <c r="B119" s="1494"/>
      <c r="C119" s="1496"/>
      <c r="D119" s="1475">
        <f>'BS old'!E61</f>
        <v>0</v>
      </c>
      <c r="E119" s="1475"/>
      <c r="F119" s="1475"/>
      <c r="G119" s="706"/>
      <c r="H119" s="1472">
        <f>'BS old'!G61</f>
        <v>0</v>
      </c>
      <c r="I119" s="1473"/>
      <c r="J119" s="1476"/>
    </row>
    <row r="120" spans="1:10" ht="27.95" customHeight="1" x14ac:dyDescent="0.25">
      <c r="A120" s="1585" t="s">
        <v>511</v>
      </c>
      <c r="B120" s="1494" t="s">
        <v>1447</v>
      </c>
      <c r="C120" s="1496" t="s">
        <v>924</v>
      </c>
      <c r="D120" s="1475">
        <f>'BS old'!D62</f>
        <v>0</v>
      </c>
      <c r="E120" s="1475"/>
      <c r="F120" s="1475"/>
      <c r="G120" s="1472">
        <f>'BS old'!F62</f>
        <v>0</v>
      </c>
      <c r="H120" s="1473"/>
      <c r="I120" s="1474"/>
      <c r="J120" s="705"/>
    </row>
    <row r="121" spans="1:10" ht="27.95" customHeight="1" x14ac:dyDescent="0.25">
      <c r="A121" s="1491"/>
      <c r="B121" s="1494"/>
      <c r="C121" s="1496"/>
      <c r="D121" s="1475">
        <f>'BS old'!E62</f>
        <v>0</v>
      </c>
      <c r="E121" s="1475"/>
      <c r="F121" s="1475"/>
      <c r="G121" s="706"/>
      <c r="H121" s="1472">
        <f>'BS old'!G62</f>
        <v>0</v>
      </c>
      <c r="I121" s="1473"/>
      <c r="J121" s="1476"/>
    </row>
    <row r="122" spans="1:10" ht="27.95" customHeight="1" x14ac:dyDescent="0.25">
      <c r="A122" s="1585" t="s">
        <v>532</v>
      </c>
      <c r="B122" s="1494" t="s">
        <v>1441</v>
      </c>
      <c r="C122" s="1495" t="s">
        <v>926</v>
      </c>
      <c r="D122" s="1475">
        <f>'BS old'!D63</f>
        <v>0</v>
      </c>
      <c r="E122" s="1475"/>
      <c r="F122" s="1475"/>
      <c r="G122" s="1472">
        <f>'BS old'!F63</f>
        <v>0</v>
      </c>
      <c r="H122" s="1473"/>
      <c r="I122" s="1474"/>
      <c r="J122" s="705"/>
    </row>
    <row r="123" spans="1:10" ht="27.95" customHeight="1" x14ac:dyDescent="0.25">
      <c r="A123" s="1491"/>
      <c r="B123" s="1597"/>
      <c r="C123" s="1496"/>
      <c r="D123" s="1475">
        <f>'BS old'!E63</f>
        <v>0</v>
      </c>
      <c r="E123" s="1475"/>
      <c r="F123" s="1475"/>
      <c r="G123" s="706"/>
      <c r="H123" s="1472">
        <f>'BS old'!G63</f>
        <v>0</v>
      </c>
      <c r="I123" s="1473"/>
      <c r="J123" s="1476"/>
    </row>
    <row r="124" spans="1:10" ht="27.95" customHeight="1" x14ac:dyDescent="0.25">
      <c r="A124" s="1595" t="s">
        <v>613</v>
      </c>
      <c r="B124" s="1506" t="s">
        <v>614</v>
      </c>
      <c r="C124" s="1496" t="s">
        <v>929</v>
      </c>
      <c r="D124" s="1596">
        <f>'BS old'!D64</f>
        <v>0</v>
      </c>
      <c r="E124" s="1596"/>
      <c r="F124" s="1596"/>
      <c r="G124" s="1472">
        <f>'BS old'!F64</f>
        <v>0</v>
      </c>
      <c r="H124" s="1473"/>
      <c r="I124" s="1474"/>
      <c r="J124" s="705"/>
    </row>
    <row r="125" spans="1:10" ht="27.95" customHeight="1" x14ac:dyDescent="0.25">
      <c r="A125" s="1507"/>
      <c r="B125" s="1506"/>
      <c r="C125" s="1496"/>
      <c r="D125" s="1475">
        <f>'BS old'!E64</f>
        <v>0</v>
      </c>
      <c r="E125" s="1475"/>
      <c r="F125" s="1475"/>
      <c r="G125" s="706"/>
      <c r="H125" s="1472">
        <f>'BS old'!G64</f>
        <v>0</v>
      </c>
      <c r="I125" s="1473"/>
      <c r="J125" s="1476"/>
    </row>
    <row r="126" spans="1:10" s="404" customFormat="1" ht="27.95" customHeight="1" x14ac:dyDescent="0.25">
      <c r="A126" s="1587" t="s">
        <v>616</v>
      </c>
      <c r="B126" s="1494" t="s">
        <v>1448</v>
      </c>
      <c r="C126" s="1495" t="s">
        <v>932</v>
      </c>
      <c r="D126" s="1475">
        <f>'BS old'!D65</f>
        <v>0</v>
      </c>
      <c r="E126" s="1475"/>
      <c r="F126" s="1475"/>
      <c r="G126" s="1472">
        <f>'BS old'!F65</f>
        <v>0</v>
      </c>
      <c r="H126" s="1473"/>
      <c r="I126" s="1474"/>
      <c r="J126" s="705"/>
    </row>
    <row r="127" spans="1:10" s="404" customFormat="1" ht="27.95" customHeight="1" x14ac:dyDescent="0.25">
      <c r="A127" s="1588"/>
      <c r="B127" s="1494"/>
      <c r="C127" s="1496"/>
      <c r="D127" s="1475">
        <f>'BS old'!E65</f>
        <v>0</v>
      </c>
      <c r="E127" s="1475"/>
      <c r="F127" s="1475"/>
      <c r="G127" s="670"/>
      <c r="H127" s="1472">
        <f>'BS old'!G65</f>
        <v>0</v>
      </c>
      <c r="I127" s="1473"/>
      <c r="J127" s="1476"/>
    </row>
    <row r="128" spans="1:10" ht="11.25" customHeight="1" x14ac:dyDescent="0.25">
      <c r="A128" s="1591" t="s">
        <v>1394</v>
      </c>
      <c r="B128" s="1592" t="s">
        <v>1395</v>
      </c>
      <c r="C128" s="1593" t="s">
        <v>1396</v>
      </c>
      <c r="D128" s="1479" t="s">
        <v>1397</v>
      </c>
      <c r="E128" s="1501"/>
      <c r="F128" s="1501"/>
      <c r="G128" s="1501"/>
      <c r="H128" s="1482"/>
      <c r="I128" s="1483" t="s">
        <v>1398</v>
      </c>
      <c r="J128" s="1484"/>
    </row>
    <row r="129" spans="1:10" ht="11.25" customHeight="1" x14ac:dyDescent="0.15">
      <c r="A129" s="1591"/>
      <c r="B129" s="1592"/>
      <c r="C129" s="1593"/>
      <c r="D129" s="1519">
        <v>1</v>
      </c>
      <c r="E129" s="1487" t="s">
        <v>1399</v>
      </c>
      <c r="F129" s="1547"/>
      <c r="G129" s="1543" t="s">
        <v>1400</v>
      </c>
      <c r="H129" s="1545"/>
      <c r="I129" s="1479"/>
      <c r="J129" s="1480"/>
    </row>
    <row r="130" spans="1:10" ht="11.25" customHeight="1" x14ac:dyDescent="0.25">
      <c r="A130" s="1489"/>
      <c r="B130" s="1497"/>
      <c r="C130" s="1499"/>
      <c r="D130" s="1594"/>
      <c r="E130" s="1487" t="s">
        <v>1401</v>
      </c>
      <c r="F130" s="1547"/>
      <c r="G130" s="1479"/>
      <c r="H130" s="1482"/>
      <c r="I130" s="1487" t="s">
        <v>1402</v>
      </c>
      <c r="J130" s="1488"/>
    </row>
    <row r="131" spans="1:10" s="473" customFormat="1" ht="27.95" customHeight="1" x14ac:dyDescent="0.25">
      <c r="A131" s="1585" t="s">
        <v>496</v>
      </c>
      <c r="B131" s="1493" t="s">
        <v>1449</v>
      </c>
      <c r="C131" s="1496" t="s">
        <v>620</v>
      </c>
      <c r="D131" s="1475">
        <f>'BS old'!D66</f>
        <v>0</v>
      </c>
      <c r="E131" s="1475"/>
      <c r="F131" s="1475"/>
      <c r="G131" s="1472">
        <f>'BS old'!F66</f>
        <v>0</v>
      </c>
      <c r="H131" s="1473"/>
      <c r="I131" s="1474"/>
      <c r="J131" s="474"/>
    </row>
    <row r="132" spans="1:10" s="473" customFormat="1" ht="27.95" customHeight="1" x14ac:dyDescent="0.25">
      <c r="A132" s="1491"/>
      <c r="B132" s="1494"/>
      <c r="C132" s="1496"/>
      <c r="D132" s="1475">
        <f>'BS old'!E66</f>
        <v>0</v>
      </c>
      <c r="E132" s="1475"/>
      <c r="F132" s="1475"/>
      <c r="G132" s="707"/>
      <c r="H132" s="1472">
        <f>'BS old'!G66</f>
        <v>0</v>
      </c>
      <c r="I132" s="1473"/>
      <c r="J132" s="1476"/>
    </row>
    <row r="133" spans="1:10" s="473" customFormat="1" ht="27.95" customHeight="1" x14ac:dyDescent="0.25">
      <c r="A133" s="1585" t="s">
        <v>499</v>
      </c>
      <c r="B133" s="1494" t="s">
        <v>1450</v>
      </c>
      <c r="C133" s="1496" t="s">
        <v>622</v>
      </c>
      <c r="D133" s="1475">
        <f>'BS old'!D67</f>
        <v>0</v>
      </c>
      <c r="E133" s="1475"/>
      <c r="F133" s="1475"/>
      <c r="G133" s="1472">
        <f>'BS old'!F67</f>
        <v>0</v>
      </c>
      <c r="H133" s="1473"/>
      <c r="I133" s="1474"/>
      <c r="J133" s="474"/>
    </row>
    <row r="134" spans="1:10" ht="27.95" customHeight="1" x14ac:dyDescent="0.25">
      <c r="A134" s="1491"/>
      <c r="B134" s="1494"/>
      <c r="C134" s="1496"/>
      <c r="D134" s="1475">
        <f>'BS old'!E67</f>
        <v>0</v>
      </c>
      <c r="E134" s="1475"/>
      <c r="F134" s="1475"/>
      <c r="G134" s="707"/>
      <c r="H134" s="1472">
        <f>'BS old'!G67</f>
        <v>0</v>
      </c>
      <c r="I134" s="1473"/>
      <c r="J134" s="1476"/>
    </row>
    <row r="135" spans="1:10" ht="27.95" customHeight="1" x14ac:dyDescent="0.25">
      <c r="A135" s="1585" t="s">
        <v>502</v>
      </c>
      <c r="B135" s="1494" t="s">
        <v>1451</v>
      </c>
      <c r="C135" s="1496" t="s">
        <v>624</v>
      </c>
      <c r="D135" s="1475">
        <f>'BS old'!D68</f>
        <v>0</v>
      </c>
      <c r="E135" s="1475"/>
      <c r="F135" s="1475"/>
      <c r="G135" s="1472">
        <f>'BS old'!F68</f>
        <v>0</v>
      </c>
      <c r="H135" s="1473"/>
      <c r="I135" s="1474"/>
      <c r="J135" s="705"/>
    </row>
    <row r="136" spans="1:10" ht="27.95" customHeight="1" x14ac:dyDescent="0.25">
      <c r="A136" s="1491"/>
      <c r="B136" s="1494"/>
      <c r="C136" s="1496"/>
      <c r="D136" s="1475">
        <f>'BS old'!E68</f>
        <v>0</v>
      </c>
      <c r="E136" s="1475"/>
      <c r="F136" s="1475"/>
      <c r="G136" s="707"/>
      <c r="H136" s="1472">
        <f>'BS old'!G68</f>
        <v>0</v>
      </c>
      <c r="I136" s="1473"/>
      <c r="J136" s="1476"/>
    </row>
    <row r="137" spans="1:10" ht="27.95" customHeight="1" x14ac:dyDescent="0.25">
      <c r="A137" s="1585" t="s">
        <v>505</v>
      </c>
      <c r="B137" s="1494" t="s">
        <v>1452</v>
      </c>
      <c r="C137" s="1496" t="s">
        <v>626</v>
      </c>
      <c r="D137" s="1475">
        <f>'BS old'!D69</f>
        <v>0</v>
      </c>
      <c r="E137" s="1475"/>
      <c r="F137" s="1475"/>
      <c r="G137" s="1472">
        <f>'BS old'!F69</f>
        <v>0</v>
      </c>
      <c r="H137" s="1473"/>
      <c r="I137" s="1474"/>
      <c r="J137" s="705"/>
    </row>
    <row r="138" spans="1:10" ht="27.95" customHeight="1" x14ac:dyDescent="0.25">
      <c r="A138" s="1491"/>
      <c r="B138" s="1494"/>
      <c r="C138" s="1496"/>
      <c r="D138" s="1475">
        <f>'BS old'!E69</f>
        <v>0</v>
      </c>
      <c r="E138" s="1475"/>
      <c r="F138" s="1475"/>
      <c r="G138" s="707"/>
      <c r="H138" s="1472">
        <f>'BS old'!G69</f>
        <v>0</v>
      </c>
      <c r="I138" s="1473"/>
      <c r="J138" s="1476"/>
    </row>
    <row r="139" spans="1:10" ht="27.95" customHeight="1" x14ac:dyDescent="0.25">
      <c r="A139" s="1589" t="s">
        <v>627</v>
      </c>
      <c r="B139" s="1506" t="s">
        <v>1453</v>
      </c>
      <c r="C139" s="1509" t="s">
        <v>629</v>
      </c>
      <c r="D139" s="1475">
        <f>'BS old'!D70</f>
        <v>0</v>
      </c>
      <c r="E139" s="1475"/>
      <c r="F139" s="1475"/>
      <c r="G139" s="1472">
        <f>'BS old'!F70</f>
        <v>0</v>
      </c>
      <c r="H139" s="1473"/>
      <c r="I139" s="1474"/>
      <c r="J139" s="705"/>
    </row>
    <row r="140" spans="1:10" ht="27.95" customHeight="1" x14ac:dyDescent="0.25">
      <c r="A140" s="1590"/>
      <c r="B140" s="1506"/>
      <c r="C140" s="1509"/>
      <c r="D140" s="1475">
        <f>'BS old'!E70</f>
        <v>0</v>
      </c>
      <c r="E140" s="1475"/>
      <c r="F140" s="1475"/>
      <c r="G140" s="707"/>
      <c r="H140" s="1472">
        <f>'BS old'!G70</f>
        <v>0</v>
      </c>
      <c r="I140" s="1473"/>
      <c r="J140" s="1476"/>
    </row>
    <row r="141" spans="1:10" ht="27.95" customHeight="1" x14ac:dyDescent="0.25">
      <c r="A141" s="1587" t="s">
        <v>630</v>
      </c>
      <c r="B141" s="1586" t="s">
        <v>1454</v>
      </c>
      <c r="C141" s="1496" t="s">
        <v>632</v>
      </c>
      <c r="D141" s="1475">
        <f>'BS old'!D71</f>
        <v>0</v>
      </c>
      <c r="E141" s="1475"/>
      <c r="F141" s="1475"/>
      <c r="G141" s="1472">
        <f>'BS old'!F71</f>
        <v>0</v>
      </c>
      <c r="H141" s="1473"/>
      <c r="I141" s="1474"/>
      <c r="J141" s="705"/>
    </row>
    <row r="142" spans="1:10" ht="27.95" customHeight="1" x14ac:dyDescent="0.25">
      <c r="A142" s="1588"/>
      <c r="B142" s="1494"/>
      <c r="C142" s="1496"/>
      <c r="D142" s="1475">
        <f>'BS old'!E71</f>
        <v>0</v>
      </c>
      <c r="E142" s="1475"/>
      <c r="F142" s="1475"/>
      <c r="G142" s="707"/>
      <c r="H142" s="1472">
        <f>'BS old'!G71</f>
        <v>0</v>
      </c>
      <c r="I142" s="1473"/>
      <c r="J142" s="1476"/>
    </row>
    <row r="143" spans="1:10" ht="27.95" customHeight="1" x14ac:dyDescent="0.25">
      <c r="A143" s="1585" t="s">
        <v>496</v>
      </c>
      <c r="B143" s="1586" t="s">
        <v>1455</v>
      </c>
      <c r="C143" s="1496" t="s">
        <v>634</v>
      </c>
      <c r="D143" s="1475">
        <f>'BS old'!D72</f>
        <v>0</v>
      </c>
      <c r="E143" s="1475"/>
      <c r="F143" s="1475"/>
      <c r="G143" s="1472">
        <f>'BS old'!F72</f>
        <v>0</v>
      </c>
      <c r="H143" s="1473"/>
      <c r="I143" s="1474"/>
      <c r="J143" s="705"/>
    </row>
    <row r="144" spans="1:10" s="404" customFormat="1" ht="27.95" customHeight="1" x14ac:dyDescent="0.25">
      <c r="A144" s="1491"/>
      <c r="B144" s="1494"/>
      <c r="C144" s="1496"/>
      <c r="D144" s="1475">
        <f>'BS old'!E72</f>
        <v>0</v>
      </c>
      <c r="E144" s="1475"/>
      <c r="F144" s="1475"/>
      <c r="G144" s="707"/>
      <c r="H144" s="1472">
        <f>'BS old'!G72</f>
        <v>0</v>
      </c>
      <c r="I144" s="1473"/>
      <c r="J144" s="1476"/>
    </row>
    <row r="145" spans="1:10" s="404" customFormat="1" ht="27.95" customHeight="1" x14ac:dyDescent="0.25">
      <c r="A145" s="1585" t="s">
        <v>499</v>
      </c>
      <c r="B145" s="1586" t="s">
        <v>1456</v>
      </c>
      <c r="C145" s="1496" t="s">
        <v>636</v>
      </c>
      <c r="D145" s="1475">
        <f>'BS old'!D73</f>
        <v>0</v>
      </c>
      <c r="E145" s="1475"/>
      <c r="F145" s="1475"/>
      <c r="G145" s="1472">
        <f>'BS old'!F73</f>
        <v>0</v>
      </c>
      <c r="H145" s="1473"/>
      <c r="I145" s="1474"/>
      <c r="J145" s="705"/>
    </row>
    <row r="146" spans="1:10" ht="27.95" customHeight="1" x14ac:dyDescent="0.25">
      <c r="A146" s="1491"/>
      <c r="B146" s="1494"/>
      <c r="C146" s="1496"/>
      <c r="D146" s="1475">
        <f>'BS old'!E73</f>
        <v>0</v>
      </c>
      <c r="E146" s="1475"/>
      <c r="F146" s="1475"/>
      <c r="G146" s="707"/>
      <c r="H146" s="1472">
        <f>'BS old'!G73</f>
        <v>0</v>
      </c>
      <c r="I146" s="1473"/>
      <c r="J146" s="1476"/>
    </row>
    <row r="147" spans="1:10" ht="27.95" customHeight="1" x14ac:dyDescent="0.25">
      <c r="A147" s="1585" t="s">
        <v>502</v>
      </c>
      <c r="B147" s="1586" t="s">
        <v>1457</v>
      </c>
      <c r="C147" s="1496" t="s">
        <v>638</v>
      </c>
      <c r="D147" s="1475">
        <f>'BS old'!D74</f>
        <v>0</v>
      </c>
      <c r="E147" s="1475"/>
      <c r="F147" s="1475"/>
      <c r="G147" s="1472">
        <f>'BS old'!F74</f>
        <v>0</v>
      </c>
      <c r="H147" s="1473"/>
      <c r="I147" s="1474"/>
      <c r="J147" s="705"/>
    </row>
    <row r="148" spans="1:10" s="469" customFormat="1" ht="27.95" customHeight="1" x14ac:dyDescent="0.2">
      <c r="A148" s="1491"/>
      <c r="B148" s="1494"/>
      <c r="C148" s="1496"/>
      <c r="D148" s="1475">
        <f>'BS old'!E74</f>
        <v>0</v>
      </c>
      <c r="E148" s="1475"/>
      <c r="F148" s="1475"/>
      <c r="G148" s="670"/>
      <c r="H148" s="1472">
        <f>'BS old'!G74</f>
        <v>0</v>
      </c>
      <c r="I148" s="1473"/>
      <c r="J148" s="1476"/>
    </row>
    <row r="149" spans="1:10" s="469" customFormat="1" ht="30" customHeight="1" x14ac:dyDescent="0.2">
      <c r="A149" s="662" t="s">
        <v>1394</v>
      </c>
      <c r="B149" s="1582" t="s">
        <v>1458</v>
      </c>
      <c r="C149" s="1583"/>
      <c r="D149" s="1583"/>
      <c r="E149" s="1584"/>
      <c r="F149" s="668" t="s">
        <v>1396</v>
      </c>
      <c r="G149" s="1479" t="s">
        <v>1459</v>
      </c>
      <c r="H149" s="1482"/>
      <c r="I149" s="1479" t="s">
        <v>1460</v>
      </c>
      <c r="J149" s="1480"/>
    </row>
    <row r="150" spans="1:10" s="469" customFormat="1" ht="27.75" customHeight="1" x14ac:dyDescent="0.2">
      <c r="A150" s="470"/>
      <c r="B150" s="1579" t="s">
        <v>1461</v>
      </c>
      <c r="C150" s="1580"/>
      <c r="D150" s="1580"/>
      <c r="E150" s="1581"/>
      <c r="F150" s="672" t="s">
        <v>645</v>
      </c>
      <c r="G150" s="1472">
        <f>'BS old'!D81</f>
        <v>0</v>
      </c>
      <c r="H150" s="1474"/>
      <c r="I150" s="1472">
        <f>'BS old'!E81</f>
        <v>0</v>
      </c>
      <c r="J150" s="1476"/>
    </row>
    <row r="151" spans="1:10" s="469" customFormat="1" ht="27.75" customHeight="1" x14ac:dyDescent="0.2">
      <c r="A151" s="673" t="s">
        <v>487</v>
      </c>
      <c r="B151" s="1579" t="s">
        <v>1462</v>
      </c>
      <c r="C151" s="1580"/>
      <c r="D151" s="1580"/>
      <c r="E151" s="1581"/>
      <c r="F151" s="672" t="s">
        <v>647</v>
      </c>
      <c r="G151" s="1472">
        <f>'BS old'!D82</f>
        <v>0</v>
      </c>
      <c r="H151" s="1474"/>
      <c r="I151" s="1472">
        <f>'BS old'!E82</f>
        <v>0</v>
      </c>
      <c r="J151" s="1476"/>
    </row>
    <row r="152" spans="1:10" ht="27.75" customHeight="1" x14ac:dyDescent="0.25">
      <c r="A152" s="673" t="s">
        <v>490</v>
      </c>
      <c r="B152" s="1579" t="s">
        <v>648</v>
      </c>
      <c r="C152" s="1580"/>
      <c r="D152" s="1580"/>
      <c r="E152" s="1581"/>
      <c r="F152" s="672" t="s">
        <v>649</v>
      </c>
      <c r="G152" s="1472">
        <f>'BS old'!D83</f>
        <v>0</v>
      </c>
      <c r="H152" s="1474"/>
      <c r="I152" s="1472">
        <f>'BS old'!E83</f>
        <v>0</v>
      </c>
      <c r="J152" s="1476"/>
    </row>
    <row r="153" spans="1:10" s="404" customFormat="1" ht="27.75" customHeight="1" x14ac:dyDescent="0.25">
      <c r="A153" s="671" t="s">
        <v>493</v>
      </c>
      <c r="B153" s="1570" t="s">
        <v>650</v>
      </c>
      <c r="C153" s="1571"/>
      <c r="D153" s="1571"/>
      <c r="E153" s="1572"/>
      <c r="F153" s="666" t="s">
        <v>651</v>
      </c>
      <c r="G153" s="1472">
        <f>'BS old'!D84</f>
        <v>0</v>
      </c>
      <c r="H153" s="1474"/>
      <c r="I153" s="1472">
        <f>'BS old'!E84</f>
        <v>0</v>
      </c>
      <c r="J153" s="1476"/>
    </row>
    <row r="154" spans="1:10" s="404" customFormat="1" ht="27.75" customHeight="1" x14ac:dyDescent="0.25">
      <c r="A154" s="664" t="s">
        <v>496</v>
      </c>
      <c r="B154" s="1570" t="s">
        <v>652</v>
      </c>
      <c r="C154" s="1571"/>
      <c r="D154" s="1571"/>
      <c r="E154" s="1572"/>
      <c r="F154" s="666" t="s">
        <v>653</v>
      </c>
      <c r="G154" s="1472">
        <f>'BS old'!D85</f>
        <v>0</v>
      </c>
      <c r="H154" s="1474"/>
      <c r="I154" s="1472">
        <f>'BS old'!E85</f>
        <v>0</v>
      </c>
      <c r="J154" s="1476"/>
    </row>
    <row r="155" spans="1:10" s="404" customFormat="1" ht="27.75" customHeight="1" x14ac:dyDescent="0.25">
      <c r="A155" s="664" t="s">
        <v>499</v>
      </c>
      <c r="B155" s="1570" t="s">
        <v>654</v>
      </c>
      <c r="C155" s="1571"/>
      <c r="D155" s="1571"/>
      <c r="E155" s="1572"/>
      <c r="F155" s="666" t="s">
        <v>655</v>
      </c>
      <c r="G155" s="1472">
        <f>'BS old'!D86</f>
        <v>0</v>
      </c>
      <c r="H155" s="1474"/>
      <c r="I155" s="1472">
        <f>'BS old'!E86</f>
        <v>0</v>
      </c>
      <c r="J155" s="1476"/>
    </row>
    <row r="156" spans="1:10" ht="27.75" customHeight="1" x14ac:dyDescent="0.25">
      <c r="A156" s="664" t="s">
        <v>502</v>
      </c>
      <c r="B156" s="1570" t="s">
        <v>656</v>
      </c>
      <c r="C156" s="1571"/>
      <c r="D156" s="1571"/>
      <c r="E156" s="1572"/>
      <c r="F156" s="666" t="s">
        <v>657</v>
      </c>
      <c r="G156" s="1472">
        <f>'BS old'!D87</f>
        <v>0</v>
      </c>
      <c r="H156" s="1474"/>
      <c r="I156" s="1472">
        <f>'BS old'!E87</f>
        <v>0</v>
      </c>
      <c r="J156" s="1476"/>
    </row>
    <row r="157" spans="1:10" ht="27.75" customHeight="1" x14ac:dyDescent="0.25">
      <c r="A157" s="673" t="s">
        <v>514</v>
      </c>
      <c r="B157" s="1579" t="s">
        <v>658</v>
      </c>
      <c r="C157" s="1580"/>
      <c r="D157" s="1580"/>
      <c r="E157" s="1581"/>
      <c r="F157" s="672" t="s">
        <v>659</v>
      </c>
      <c r="G157" s="1472">
        <f>'BS old'!D88</f>
        <v>0</v>
      </c>
      <c r="H157" s="1474"/>
      <c r="I157" s="1472">
        <f>'BS old'!E88</f>
        <v>0</v>
      </c>
      <c r="J157" s="1476"/>
    </row>
    <row r="158" spans="1:10" ht="27.75" customHeight="1" x14ac:dyDescent="0.25">
      <c r="A158" s="671" t="s">
        <v>517</v>
      </c>
      <c r="B158" s="1570" t="s">
        <v>660</v>
      </c>
      <c r="C158" s="1571"/>
      <c r="D158" s="1571"/>
      <c r="E158" s="1572"/>
      <c r="F158" s="666" t="s">
        <v>661</v>
      </c>
      <c r="G158" s="1472">
        <f>'BS old'!D89</f>
        <v>0</v>
      </c>
      <c r="H158" s="1474"/>
      <c r="I158" s="1472">
        <f>'BS old'!E89</f>
        <v>0</v>
      </c>
      <c r="J158" s="1476"/>
    </row>
    <row r="159" spans="1:10" ht="27.75" customHeight="1" x14ac:dyDescent="0.25">
      <c r="A159" s="664" t="s">
        <v>496</v>
      </c>
      <c r="B159" s="1570" t="s">
        <v>662</v>
      </c>
      <c r="C159" s="1571"/>
      <c r="D159" s="1571"/>
      <c r="E159" s="1572"/>
      <c r="F159" s="666" t="s">
        <v>663</v>
      </c>
      <c r="G159" s="1472">
        <f>'BS old'!D90</f>
        <v>0</v>
      </c>
      <c r="H159" s="1474"/>
      <c r="I159" s="1472">
        <f>'BS old'!E90</f>
        <v>0</v>
      </c>
      <c r="J159" s="1476"/>
    </row>
    <row r="160" spans="1:10" s="404" customFormat="1" ht="27.75" customHeight="1" x14ac:dyDescent="0.25">
      <c r="A160" s="664" t="s">
        <v>499</v>
      </c>
      <c r="B160" s="1570" t="s">
        <v>664</v>
      </c>
      <c r="C160" s="1571"/>
      <c r="D160" s="1571"/>
      <c r="E160" s="1572"/>
      <c r="F160" s="666" t="s">
        <v>665</v>
      </c>
      <c r="G160" s="1472">
        <f>'BS old'!D91</f>
        <v>0</v>
      </c>
      <c r="H160" s="1474"/>
      <c r="I160" s="1472">
        <f>'BS old'!E91</f>
        <v>0</v>
      </c>
      <c r="J160" s="1476"/>
    </row>
    <row r="161" spans="1:10" ht="27.75" customHeight="1" x14ac:dyDescent="0.25">
      <c r="A161" s="664" t="s">
        <v>502</v>
      </c>
      <c r="B161" s="1570" t="s">
        <v>1463</v>
      </c>
      <c r="C161" s="1571"/>
      <c r="D161" s="1571"/>
      <c r="E161" s="1572"/>
      <c r="F161" s="666" t="s">
        <v>667</v>
      </c>
      <c r="G161" s="1472">
        <f>'BS old'!D92</f>
        <v>0</v>
      </c>
      <c r="H161" s="1474"/>
      <c r="I161" s="1472">
        <f>'BS old'!E92</f>
        <v>0</v>
      </c>
      <c r="J161" s="1476"/>
    </row>
    <row r="162" spans="1:10" ht="27.75" customHeight="1" x14ac:dyDescent="0.25">
      <c r="A162" s="664" t="s">
        <v>505</v>
      </c>
      <c r="B162" s="1570" t="s">
        <v>668</v>
      </c>
      <c r="C162" s="1571"/>
      <c r="D162" s="1571"/>
      <c r="E162" s="1572"/>
      <c r="F162" s="666" t="s">
        <v>669</v>
      </c>
      <c r="G162" s="1472">
        <f>'BS old'!D93</f>
        <v>0</v>
      </c>
      <c r="H162" s="1474"/>
      <c r="I162" s="1472">
        <f>'BS old'!E93</f>
        <v>0</v>
      </c>
      <c r="J162" s="1476"/>
    </row>
    <row r="163" spans="1:10" ht="27.75" customHeight="1" x14ac:dyDescent="0.25">
      <c r="A163" s="664" t="s">
        <v>508</v>
      </c>
      <c r="B163" s="1570" t="s">
        <v>670</v>
      </c>
      <c r="C163" s="1571"/>
      <c r="D163" s="1571"/>
      <c r="E163" s="1572"/>
      <c r="F163" s="666" t="s">
        <v>671</v>
      </c>
      <c r="G163" s="1472">
        <f>'BS old'!D94</f>
        <v>0</v>
      </c>
      <c r="H163" s="1474"/>
      <c r="I163" s="1472">
        <f>'BS old'!E94</f>
        <v>0</v>
      </c>
      <c r="J163" s="1476"/>
    </row>
    <row r="164" spans="1:10" ht="27.75" customHeight="1" x14ac:dyDescent="0.25">
      <c r="A164" s="673" t="s">
        <v>538</v>
      </c>
      <c r="B164" s="1579" t="s">
        <v>672</v>
      </c>
      <c r="C164" s="1580"/>
      <c r="D164" s="1580"/>
      <c r="E164" s="1581"/>
      <c r="F164" s="672" t="s">
        <v>673</v>
      </c>
      <c r="G164" s="1472">
        <f>'BS old'!D95</f>
        <v>0</v>
      </c>
      <c r="H164" s="1474"/>
      <c r="I164" s="1472">
        <f>'BS old'!E95</f>
        <v>0</v>
      </c>
      <c r="J164" s="1476"/>
    </row>
    <row r="165" spans="1:10" ht="27.75" customHeight="1" x14ac:dyDescent="0.25">
      <c r="A165" s="664" t="s">
        <v>541</v>
      </c>
      <c r="B165" s="1570" t="s">
        <v>674</v>
      </c>
      <c r="C165" s="1571"/>
      <c r="D165" s="1571"/>
      <c r="E165" s="1572"/>
      <c r="F165" s="666" t="s">
        <v>675</v>
      </c>
      <c r="G165" s="1472">
        <f>'BS old'!D96</f>
        <v>0</v>
      </c>
      <c r="H165" s="1474"/>
      <c r="I165" s="1472">
        <f>'BS old'!E96</f>
        <v>0</v>
      </c>
      <c r="J165" s="1476"/>
    </row>
    <row r="166" spans="1:10" ht="27.75" customHeight="1" x14ac:dyDescent="0.25">
      <c r="A166" s="664" t="s">
        <v>496</v>
      </c>
      <c r="B166" s="1570" t="s">
        <v>676</v>
      </c>
      <c r="C166" s="1571"/>
      <c r="D166" s="1571"/>
      <c r="E166" s="1572"/>
      <c r="F166" s="666" t="s">
        <v>677</v>
      </c>
      <c r="G166" s="1472">
        <f>'BS old'!D97</f>
        <v>0</v>
      </c>
      <c r="H166" s="1474"/>
      <c r="I166" s="1472">
        <f>'BS old'!E97</f>
        <v>0</v>
      </c>
      <c r="J166" s="1476"/>
    </row>
    <row r="167" spans="1:10" s="404" customFormat="1" ht="27.75" customHeight="1" x14ac:dyDescent="0.25">
      <c r="A167" s="664" t="s">
        <v>499</v>
      </c>
      <c r="B167" s="1570" t="s">
        <v>678</v>
      </c>
      <c r="C167" s="1571"/>
      <c r="D167" s="1571"/>
      <c r="E167" s="1572"/>
      <c r="F167" s="666" t="s">
        <v>679</v>
      </c>
      <c r="G167" s="1472">
        <f>'BS old'!D98</f>
        <v>0</v>
      </c>
      <c r="H167" s="1474"/>
      <c r="I167" s="1472">
        <f>'BS old'!E98</f>
        <v>0</v>
      </c>
      <c r="J167" s="1476"/>
    </row>
    <row r="168" spans="1:10" ht="27.75" customHeight="1" x14ac:dyDescent="0.25">
      <c r="A168" s="673" t="s">
        <v>680</v>
      </c>
      <c r="B168" s="1579" t="s">
        <v>681</v>
      </c>
      <c r="C168" s="1580"/>
      <c r="D168" s="1580"/>
      <c r="E168" s="1581"/>
      <c r="F168" s="672" t="s">
        <v>682</v>
      </c>
      <c r="G168" s="1472">
        <f>'BS old'!D99</f>
        <v>0</v>
      </c>
      <c r="H168" s="1474"/>
      <c r="I168" s="1472">
        <f>'BS old'!E99</f>
        <v>0</v>
      </c>
      <c r="J168" s="1476"/>
    </row>
    <row r="169" spans="1:10" ht="27.75" customHeight="1" x14ac:dyDescent="0.25">
      <c r="A169" s="468" t="s">
        <v>683</v>
      </c>
      <c r="B169" s="1570" t="s">
        <v>684</v>
      </c>
      <c r="C169" s="1571"/>
      <c r="D169" s="1571"/>
      <c r="E169" s="1572"/>
      <c r="F169" s="666" t="s">
        <v>685</v>
      </c>
      <c r="G169" s="1472">
        <f>'BS old'!D100</f>
        <v>0</v>
      </c>
      <c r="H169" s="1474"/>
      <c r="I169" s="1472">
        <f>'BS old'!E100</f>
        <v>0</v>
      </c>
      <c r="J169" s="1476"/>
    </row>
    <row r="170" spans="1:10" ht="27.75" customHeight="1" x14ac:dyDescent="0.25">
      <c r="A170" s="664" t="s">
        <v>496</v>
      </c>
      <c r="B170" s="1570" t="s">
        <v>686</v>
      </c>
      <c r="C170" s="1571"/>
      <c r="D170" s="1571"/>
      <c r="E170" s="1572"/>
      <c r="F170" s="666" t="s">
        <v>687</v>
      </c>
      <c r="G170" s="1472">
        <f>'BS old'!D101</f>
        <v>0</v>
      </c>
      <c r="H170" s="1474"/>
      <c r="I170" s="1472">
        <f>'BS old'!E101</f>
        <v>0</v>
      </c>
      <c r="J170" s="1476"/>
    </row>
    <row r="171" spans="1:10" s="404" customFormat="1" ht="31.5" customHeight="1" x14ac:dyDescent="0.25">
      <c r="A171" s="673" t="s">
        <v>688</v>
      </c>
      <c r="B171" s="1579" t="s">
        <v>1720</v>
      </c>
      <c r="C171" s="1580"/>
      <c r="D171" s="1580"/>
      <c r="E171" s="1581"/>
      <c r="F171" s="672" t="s">
        <v>690</v>
      </c>
      <c r="G171" s="1472">
        <f>'BS old'!D102</f>
        <v>0</v>
      </c>
      <c r="H171" s="1474"/>
      <c r="I171" s="1472">
        <f>'BS old'!E102</f>
        <v>0</v>
      </c>
      <c r="J171" s="1476"/>
    </row>
    <row r="172" spans="1:10" ht="27.75" customHeight="1" x14ac:dyDescent="0.25">
      <c r="A172" s="673" t="s">
        <v>558</v>
      </c>
      <c r="B172" s="1579" t="s">
        <v>691</v>
      </c>
      <c r="C172" s="1580"/>
      <c r="D172" s="1580"/>
      <c r="E172" s="1581"/>
      <c r="F172" s="672" t="s">
        <v>692</v>
      </c>
      <c r="G172" s="1472">
        <f>'BS old'!D103</f>
        <v>0</v>
      </c>
      <c r="H172" s="1474"/>
      <c r="I172" s="1472">
        <f>'BS old'!E103</f>
        <v>0</v>
      </c>
      <c r="J172" s="1476"/>
    </row>
    <row r="173" spans="1:10" ht="27.75" customHeight="1" x14ac:dyDescent="0.25">
      <c r="A173" s="673" t="s">
        <v>561</v>
      </c>
      <c r="B173" s="1579" t="s">
        <v>693</v>
      </c>
      <c r="C173" s="1580"/>
      <c r="D173" s="1580"/>
      <c r="E173" s="1581"/>
      <c r="F173" s="672" t="s">
        <v>694</v>
      </c>
      <c r="G173" s="1472">
        <f>'BS old'!D104</f>
        <v>0</v>
      </c>
      <c r="H173" s="1474"/>
      <c r="I173" s="1472">
        <f>'BS old'!E104</f>
        <v>0</v>
      </c>
      <c r="J173" s="1476"/>
    </row>
    <row r="174" spans="1:10" s="404" customFormat="1" ht="27.75" customHeight="1" x14ac:dyDescent="0.25">
      <c r="A174" s="671" t="s">
        <v>564</v>
      </c>
      <c r="B174" s="1570" t="s">
        <v>695</v>
      </c>
      <c r="C174" s="1571"/>
      <c r="D174" s="1571"/>
      <c r="E174" s="1572"/>
      <c r="F174" s="666" t="s">
        <v>696</v>
      </c>
      <c r="G174" s="1472">
        <f>'BS old'!D105</f>
        <v>0</v>
      </c>
      <c r="H174" s="1474"/>
      <c r="I174" s="1472">
        <f>'BS old'!E105</f>
        <v>0</v>
      </c>
      <c r="J174" s="1476"/>
    </row>
    <row r="175" spans="1:10" s="404" customFormat="1" ht="27.75" customHeight="1" x14ac:dyDescent="0.25">
      <c r="A175" s="664" t="s">
        <v>496</v>
      </c>
      <c r="B175" s="1570" t="s">
        <v>697</v>
      </c>
      <c r="C175" s="1571"/>
      <c r="D175" s="1571"/>
      <c r="E175" s="1572"/>
      <c r="F175" s="666" t="s">
        <v>698</v>
      </c>
      <c r="G175" s="1472">
        <f>'BS old'!D106</f>
        <v>0</v>
      </c>
      <c r="H175" s="1474"/>
      <c r="I175" s="1472">
        <f>'BS old'!E106</f>
        <v>0</v>
      </c>
      <c r="J175" s="1476"/>
    </row>
    <row r="176" spans="1:10" s="404" customFormat="1" ht="27.75" customHeight="1" x14ac:dyDescent="0.25">
      <c r="A176" s="664" t="s">
        <v>499</v>
      </c>
      <c r="B176" s="1570" t="s">
        <v>699</v>
      </c>
      <c r="C176" s="1571"/>
      <c r="D176" s="1571"/>
      <c r="E176" s="1572"/>
      <c r="F176" s="666" t="s">
        <v>700</v>
      </c>
      <c r="G176" s="1472">
        <f>'BS old'!D107</f>
        <v>0</v>
      </c>
      <c r="H176" s="1474"/>
      <c r="I176" s="1472">
        <f>'BS old'!E107</f>
        <v>0</v>
      </c>
      <c r="J176" s="1476"/>
    </row>
    <row r="177" spans="1:10" ht="27.75" customHeight="1" x14ac:dyDescent="0.25">
      <c r="A177" s="664" t="s">
        <v>502</v>
      </c>
      <c r="B177" s="1570" t="s">
        <v>701</v>
      </c>
      <c r="C177" s="1571"/>
      <c r="D177" s="1571"/>
      <c r="E177" s="1572"/>
      <c r="F177" s="666" t="s">
        <v>702</v>
      </c>
      <c r="G177" s="1472">
        <f>'BS old'!D108</f>
        <v>0</v>
      </c>
      <c r="H177" s="1474"/>
      <c r="I177" s="1472">
        <f>'BS old'!E108</f>
        <v>0</v>
      </c>
      <c r="J177" s="1476"/>
    </row>
    <row r="178" spans="1:10" ht="25.5" customHeight="1" thickBot="1" x14ac:dyDescent="0.3">
      <c r="A178" s="466" t="s">
        <v>577</v>
      </c>
      <c r="B178" s="1579" t="s">
        <v>703</v>
      </c>
      <c r="C178" s="1580"/>
      <c r="D178" s="1580"/>
      <c r="E178" s="1581"/>
      <c r="F178" s="465" t="s">
        <v>704</v>
      </c>
      <c r="G178" s="1576">
        <f>'BS old'!D109</f>
        <v>0</v>
      </c>
      <c r="H178" s="1577"/>
      <c r="I178" s="1576">
        <f>'BS old'!E109</f>
        <v>0</v>
      </c>
      <c r="J178" s="1578"/>
    </row>
    <row r="179" spans="1:10" ht="30" customHeight="1" x14ac:dyDescent="0.25">
      <c r="A179" s="662" t="s">
        <v>1394</v>
      </c>
      <c r="B179" s="1582" t="s">
        <v>1458</v>
      </c>
      <c r="C179" s="1583"/>
      <c r="D179" s="1583"/>
      <c r="E179" s="1584"/>
      <c r="F179" s="668" t="s">
        <v>1396</v>
      </c>
      <c r="G179" s="1479" t="s">
        <v>1459</v>
      </c>
      <c r="H179" s="1482"/>
      <c r="I179" s="1479" t="s">
        <v>1460</v>
      </c>
      <c r="J179" s="1480"/>
    </row>
    <row r="180" spans="1:10" ht="27.75" customHeight="1" x14ac:dyDescent="0.25">
      <c r="A180" s="671" t="s">
        <v>580</v>
      </c>
      <c r="B180" s="1579" t="s">
        <v>705</v>
      </c>
      <c r="C180" s="1580"/>
      <c r="D180" s="1580"/>
      <c r="E180" s="1581"/>
      <c r="F180" s="666" t="s">
        <v>706</v>
      </c>
      <c r="G180" s="1472">
        <f>'BS old'!D110</f>
        <v>0</v>
      </c>
      <c r="H180" s="1474"/>
      <c r="I180" s="1472">
        <f>'BS old'!E110</f>
        <v>0</v>
      </c>
      <c r="J180" s="1476"/>
    </row>
    <row r="181" spans="1:10" ht="27.75" customHeight="1" x14ac:dyDescent="0.25">
      <c r="A181" s="664" t="s">
        <v>496</v>
      </c>
      <c r="B181" s="1570" t="s">
        <v>583</v>
      </c>
      <c r="C181" s="1571"/>
      <c r="D181" s="1571"/>
      <c r="E181" s="1572"/>
      <c r="F181" s="666" t="s">
        <v>707</v>
      </c>
      <c r="G181" s="1472">
        <f>'BS old'!D111</f>
        <v>0</v>
      </c>
      <c r="H181" s="1474"/>
      <c r="I181" s="1472">
        <f>'BS old'!E111</f>
        <v>0</v>
      </c>
      <c r="J181" s="1476"/>
    </row>
    <row r="182" spans="1:10" s="404" customFormat="1" ht="27.75" customHeight="1" x14ac:dyDescent="0.25">
      <c r="A182" s="664" t="s">
        <v>499</v>
      </c>
      <c r="B182" s="1570" t="s">
        <v>708</v>
      </c>
      <c r="C182" s="1571"/>
      <c r="D182" s="1571"/>
      <c r="E182" s="1572"/>
      <c r="F182" s="666" t="s">
        <v>709</v>
      </c>
      <c r="G182" s="1472">
        <f>'BS old'!D112</f>
        <v>0</v>
      </c>
      <c r="H182" s="1474"/>
      <c r="I182" s="1472">
        <f>'BS old'!E112</f>
        <v>0</v>
      </c>
      <c r="J182" s="1476"/>
    </row>
    <row r="183" spans="1:10" ht="27.75" customHeight="1" x14ac:dyDescent="0.25">
      <c r="A183" s="664" t="s">
        <v>502</v>
      </c>
      <c r="B183" s="1570" t="s">
        <v>710</v>
      </c>
      <c r="C183" s="1571"/>
      <c r="D183" s="1571"/>
      <c r="E183" s="1572"/>
      <c r="F183" s="666" t="s">
        <v>711</v>
      </c>
      <c r="G183" s="1472">
        <f>'BS old'!D113</f>
        <v>0</v>
      </c>
      <c r="H183" s="1474"/>
      <c r="I183" s="1472">
        <f>'BS old'!E113</f>
        <v>0</v>
      </c>
      <c r="J183" s="1476"/>
    </row>
    <row r="184" spans="1:10" ht="27.75" customHeight="1" x14ac:dyDescent="0.25">
      <c r="A184" s="664" t="s">
        <v>505</v>
      </c>
      <c r="B184" s="1570" t="s">
        <v>712</v>
      </c>
      <c r="C184" s="1571"/>
      <c r="D184" s="1571"/>
      <c r="E184" s="1572"/>
      <c r="F184" s="666" t="s">
        <v>713</v>
      </c>
      <c r="G184" s="1472">
        <f>'BS old'!D114</f>
        <v>0</v>
      </c>
      <c r="H184" s="1474"/>
      <c r="I184" s="1472">
        <f>'BS old'!E114</f>
        <v>0</v>
      </c>
      <c r="J184" s="1476"/>
    </row>
    <row r="185" spans="1:10" ht="27.75" customHeight="1" x14ac:dyDescent="0.25">
      <c r="A185" s="664" t="s">
        <v>508</v>
      </c>
      <c r="B185" s="1570" t="s">
        <v>1721</v>
      </c>
      <c r="C185" s="1571"/>
      <c r="D185" s="1571"/>
      <c r="E185" s="1572"/>
      <c r="F185" s="666" t="s">
        <v>715</v>
      </c>
      <c r="G185" s="1472">
        <f>'BS old'!D115</f>
        <v>0</v>
      </c>
      <c r="H185" s="1474"/>
      <c r="I185" s="1472">
        <f>'BS old'!E115</f>
        <v>0</v>
      </c>
      <c r="J185" s="1476"/>
    </row>
    <row r="186" spans="1:10" ht="27.75" customHeight="1" x14ac:dyDescent="0.25">
      <c r="A186" s="664" t="s">
        <v>511</v>
      </c>
      <c r="B186" s="1570" t="s">
        <v>716</v>
      </c>
      <c r="C186" s="1571"/>
      <c r="D186" s="1571"/>
      <c r="E186" s="1572"/>
      <c r="F186" s="666" t="s">
        <v>717</v>
      </c>
      <c r="G186" s="1472">
        <f>'BS old'!D116</f>
        <v>0</v>
      </c>
      <c r="H186" s="1474"/>
      <c r="I186" s="1472">
        <f>'BS old'!E116</f>
        <v>0</v>
      </c>
      <c r="J186" s="1476"/>
    </row>
    <row r="187" spans="1:10" ht="27.75" customHeight="1" x14ac:dyDescent="0.25">
      <c r="A187" s="664" t="s">
        <v>532</v>
      </c>
      <c r="B187" s="1570" t="s">
        <v>718</v>
      </c>
      <c r="C187" s="1571"/>
      <c r="D187" s="1571"/>
      <c r="E187" s="1572"/>
      <c r="F187" s="666" t="s">
        <v>719</v>
      </c>
      <c r="G187" s="1472">
        <f>'BS old'!D117</f>
        <v>0</v>
      </c>
      <c r="H187" s="1474"/>
      <c r="I187" s="1472">
        <f>'BS old'!E117</f>
        <v>0</v>
      </c>
      <c r="J187" s="1476"/>
    </row>
    <row r="188" spans="1:10" ht="27.75" customHeight="1" x14ac:dyDescent="0.25">
      <c r="A188" s="664" t="s">
        <v>535</v>
      </c>
      <c r="B188" s="1570" t="s">
        <v>720</v>
      </c>
      <c r="C188" s="1571"/>
      <c r="D188" s="1571"/>
      <c r="E188" s="1572"/>
      <c r="F188" s="666" t="s">
        <v>721</v>
      </c>
      <c r="G188" s="1472">
        <f>'BS old'!D118</f>
        <v>0</v>
      </c>
      <c r="H188" s="1474"/>
      <c r="I188" s="1472">
        <f>'BS old'!E118</f>
        <v>0</v>
      </c>
      <c r="J188" s="1476"/>
    </row>
    <row r="189" spans="1:10" ht="27.75" customHeight="1" x14ac:dyDescent="0.25">
      <c r="A189" s="664" t="s">
        <v>722</v>
      </c>
      <c r="B189" s="1570" t="s">
        <v>1464</v>
      </c>
      <c r="C189" s="1571"/>
      <c r="D189" s="1571"/>
      <c r="E189" s="1572"/>
      <c r="F189" s="666" t="s">
        <v>724</v>
      </c>
      <c r="G189" s="1472">
        <f>'BS old'!D119</f>
        <v>0</v>
      </c>
      <c r="H189" s="1474"/>
      <c r="I189" s="1472">
        <f>'BS old'!E119</f>
        <v>0</v>
      </c>
      <c r="J189" s="1476"/>
    </row>
    <row r="190" spans="1:10" ht="27.75" customHeight="1" x14ac:dyDescent="0.25">
      <c r="A190" s="664" t="s">
        <v>725</v>
      </c>
      <c r="B190" s="1570" t="s">
        <v>726</v>
      </c>
      <c r="C190" s="1571"/>
      <c r="D190" s="1571"/>
      <c r="E190" s="1572"/>
      <c r="F190" s="666" t="s">
        <v>727</v>
      </c>
      <c r="G190" s="1472">
        <f>'BS old'!D120</f>
        <v>0</v>
      </c>
      <c r="H190" s="1474"/>
      <c r="I190" s="1472">
        <f>'BS old'!E120</f>
        <v>0</v>
      </c>
      <c r="J190" s="1476"/>
    </row>
    <row r="191" spans="1:10" ht="27.75" customHeight="1" x14ac:dyDescent="0.25">
      <c r="A191" s="673" t="s">
        <v>595</v>
      </c>
      <c r="B191" s="1579" t="s">
        <v>728</v>
      </c>
      <c r="C191" s="1580"/>
      <c r="D191" s="1580"/>
      <c r="E191" s="1581"/>
      <c r="F191" s="666" t="s">
        <v>729</v>
      </c>
      <c r="G191" s="1472">
        <f>'BS old'!D121</f>
        <v>0</v>
      </c>
      <c r="H191" s="1474"/>
      <c r="I191" s="1472">
        <f>'BS old'!E121</f>
        <v>0</v>
      </c>
      <c r="J191" s="1476"/>
    </row>
    <row r="192" spans="1:10" ht="27.75" customHeight="1" x14ac:dyDescent="0.25">
      <c r="A192" s="664" t="s">
        <v>598</v>
      </c>
      <c r="B192" s="1570" t="s">
        <v>1465</v>
      </c>
      <c r="C192" s="1571"/>
      <c r="D192" s="1571"/>
      <c r="E192" s="1572"/>
      <c r="F192" s="666" t="s">
        <v>731</v>
      </c>
      <c r="G192" s="1472">
        <f>'BS old'!D122</f>
        <v>0</v>
      </c>
      <c r="H192" s="1474"/>
      <c r="I192" s="1472">
        <f>'BS old'!E122</f>
        <v>0</v>
      </c>
      <c r="J192" s="1476"/>
    </row>
    <row r="193" spans="1:10" ht="27.75" customHeight="1" x14ac:dyDescent="0.25">
      <c r="A193" s="664" t="s">
        <v>496</v>
      </c>
      <c r="B193" s="1570" t="s">
        <v>583</v>
      </c>
      <c r="C193" s="1571"/>
      <c r="D193" s="1571"/>
      <c r="E193" s="1572"/>
      <c r="F193" s="666" t="s">
        <v>732</v>
      </c>
      <c r="G193" s="1472">
        <f>'BS old'!D123</f>
        <v>0</v>
      </c>
      <c r="H193" s="1474"/>
      <c r="I193" s="1472">
        <f>'BS old'!E123</f>
        <v>0</v>
      </c>
      <c r="J193" s="1476"/>
    </row>
    <row r="194" spans="1:10" ht="27.75" customHeight="1" x14ac:dyDescent="0.25">
      <c r="A194" s="664" t="s">
        <v>499</v>
      </c>
      <c r="B194" s="1570" t="s">
        <v>733</v>
      </c>
      <c r="C194" s="1571"/>
      <c r="D194" s="1571"/>
      <c r="E194" s="1572"/>
      <c r="F194" s="666" t="s">
        <v>734</v>
      </c>
      <c r="G194" s="1472">
        <f>'BS old'!D124</f>
        <v>0</v>
      </c>
      <c r="H194" s="1474"/>
      <c r="I194" s="1472">
        <f>'BS old'!E124</f>
        <v>0</v>
      </c>
      <c r="J194" s="1476"/>
    </row>
    <row r="195" spans="1:10" s="404" customFormat="1" ht="27.75" customHeight="1" x14ac:dyDescent="0.25">
      <c r="A195" s="664" t="s">
        <v>502</v>
      </c>
      <c r="B195" s="1570" t="s">
        <v>735</v>
      </c>
      <c r="C195" s="1571"/>
      <c r="D195" s="1571"/>
      <c r="E195" s="1572"/>
      <c r="F195" s="666" t="s">
        <v>736</v>
      </c>
      <c r="G195" s="1472">
        <f>'BS old'!D125</f>
        <v>0</v>
      </c>
      <c r="H195" s="1474"/>
      <c r="I195" s="1472">
        <f>'BS old'!E125</f>
        <v>0</v>
      </c>
      <c r="J195" s="1476"/>
    </row>
    <row r="196" spans="1:10" ht="27.75" customHeight="1" x14ac:dyDescent="0.25">
      <c r="A196" s="664" t="s">
        <v>505</v>
      </c>
      <c r="B196" s="1570" t="s">
        <v>1466</v>
      </c>
      <c r="C196" s="1571"/>
      <c r="D196" s="1571"/>
      <c r="E196" s="1572"/>
      <c r="F196" s="666" t="s">
        <v>738</v>
      </c>
      <c r="G196" s="1472">
        <f>'BS old'!D126</f>
        <v>0</v>
      </c>
      <c r="H196" s="1474"/>
      <c r="I196" s="1472">
        <f>'BS old'!E126</f>
        <v>0</v>
      </c>
      <c r="J196" s="1476"/>
    </row>
    <row r="197" spans="1:10" ht="27.75" customHeight="1" x14ac:dyDescent="0.25">
      <c r="A197" s="664" t="s">
        <v>508</v>
      </c>
      <c r="B197" s="1570" t="s">
        <v>739</v>
      </c>
      <c r="C197" s="1571"/>
      <c r="D197" s="1571"/>
      <c r="E197" s="1572"/>
      <c r="F197" s="666" t="s">
        <v>740</v>
      </c>
      <c r="G197" s="1472">
        <f>'BS old'!D127</f>
        <v>0</v>
      </c>
      <c r="H197" s="1474"/>
      <c r="I197" s="1472">
        <f>'BS old'!E127</f>
        <v>0</v>
      </c>
      <c r="J197" s="1476"/>
    </row>
    <row r="198" spans="1:10" ht="27.75" customHeight="1" x14ac:dyDescent="0.25">
      <c r="A198" s="664" t="s">
        <v>511</v>
      </c>
      <c r="B198" s="1570" t="s">
        <v>741</v>
      </c>
      <c r="C198" s="1571"/>
      <c r="D198" s="1571"/>
      <c r="E198" s="1572"/>
      <c r="F198" s="666" t="s">
        <v>742</v>
      </c>
      <c r="G198" s="1472">
        <f>'BS old'!D128</f>
        <v>0</v>
      </c>
      <c r="H198" s="1474"/>
      <c r="I198" s="1472">
        <f>'BS old'!E128</f>
        <v>0</v>
      </c>
      <c r="J198" s="1476"/>
    </row>
    <row r="199" spans="1:10" ht="27.75" customHeight="1" x14ac:dyDescent="0.25">
      <c r="A199" s="664" t="s">
        <v>532</v>
      </c>
      <c r="B199" s="1570" t="s">
        <v>743</v>
      </c>
      <c r="C199" s="1571"/>
      <c r="D199" s="1571"/>
      <c r="E199" s="1572"/>
      <c r="F199" s="666" t="s">
        <v>744</v>
      </c>
      <c r="G199" s="1472">
        <f>'BS old'!D129</f>
        <v>0</v>
      </c>
      <c r="H199" s="1474"/>
      <c r="I199" s="1472">
        <f>'BS old'!E129</f>
        <v>0</v>
      </c>
      <c r="J199" s="1476"/>
    </row>
    <row r="200" spans="1:10" ht="27.75" customHeight="1" x14ac:dyDescent="0.25">
      <c r="A200" s="664" t="s">
        <v>535</v>
      </c>
      <c r="B200" s="1570" t="s">
        <v>1467</v>
      </c>
      <c r="C200" s="1571"/>
      <c r="D200" s="1571"/>
      <c r="E200" s="1572"/>
      <c r="F200" s="666" t="s">
        <v>746</v>
      </c>
      <c r="G200" s="1472">
        <f>'BS old'!D130</f>
        <v>0</v>
      </c>
      <c r="H200" s="1474"/>
      <c r="I200" s="1472">
        <f>'BS old'!E130</f>
        <v>0</v>
      </c>
      <c r="J200" s="1476"/>
    </row>
    <row r="201" spans="1:10" ht="27.75" customHeight="1" x14ac:dyDescent="0.25">
      <c r="A201" s="664" t="s">
        <v>722</v>
      </c>
      <c r="B201" s="1570" t="s">
        <v>1468</v>
      </c>
      <c r="C201" s="1571"/>
      <c r="D201" s="1571"/>
      <c r="E201" s="1572"/>
      <c r="F201" s="666" t="s">
        <v>748</v>
      </c>
      <c r="G201" s="1472">
        <f>'BS old'!D131</f>
        <v>0</v>
      </c>
      <c r="H201" s="1474"/>
      <c r="I201" s="1472">
        <f>'BS old'!E131</f>
        <v>0</v>
      </c>
      <c r="J201" s="1476"/>
    </row>
    <row r="202" spans="1:10" ht="27.75" customHeight="1" x14ac:dyDescent="0.25">
      <c r="A202" s="673" t="s">
        <v>613</v>
      </c>
      <c r="B202" s="1579" t="s">
        <v>749</v>
      </c>
      <c r="C202" s="1580"/>
      <c r="D202" s="1580"/>
      <c r="E202" s="1581"/>
      <c r="F202" s="666" t="s">
        <v>750</v>
      </c>
      <c r="G202" s="1472">
        <f>'BS old'!D132</f>
        <v>0</v>
      </c>
      <c r="H202" s="1474"/>
      <c r="I202" s="1472">
        <f>'BS old'!E132</f>
        <v>0</v>
      </c>
      <c r="J202" s="1476"/>
    </row>
    <row r="203" spans="1:10" ht="27.75" customHeight="1" x14ac:dyDescent="0.25">
      <c r="A203" s="675" t="s">
        <v>751</v>
      </c>
      <c r="B203" s="1579" t="s">
        <v>752</v>
      </c>
      <c r="C203" s="1580"/>
      <c r="D203" s="1580"/>
      <c r="E203" s="1581"/>
      <c r="F203" s="666" t="s">
        <v>753</v>
      </c>
      <c r="G203" s="1472">
        <f>'BS old'!D133</f>
        <v>0</v>
      </c>
      <c r="H203" s="1474"/>
      <c r="I203" s="1472">
        <f>'BS old'!E133</f>
        <v>0</v>
      </c>
      <c r="J203" s="1476"/>
    </row>
    <row r="204" spans="1:10" ht="27.75" customHeight="1" x14ac:dyDescent="0.25">
      <c r="A204" s="664" t="s">
        <v>754</v>
      </c>
      <c r="B204" s="1570" t="s">
        <v>755</v>
      </c>
      <c r="C204" s="1571"/>
      <c r="D204" s="1571"/>
      <c r="E204" s="1572"/>
      <c r="F204" s="666" t="s">
        <v>756</v>
      </c>
      <c r="G204" s="1472">
        <f>'BS old'!D134</f>
        <v>0</v>
      </c>
      <c r="H204" s="1474"/>
      <c r="I204" s="1472">
        <f>'BS old'!E134</f>
        <v>0</v>
      </c>
      <c r="J204" s="1476"/>
    </row>
    <row r="205" spans="1:10" s="404" customFormat="1" ht="27.75" customHeight="1" x14ac:dyDescent="0.25">
      <c r="A205" s="664" t="s">
        <v>496</v>
      </c>
      <c r="B205" s="1570" t="s">
        <v>757</v>
      </c>
      <c r="C205" s="1571"/>
      <c r="D205" s="1571"/>
      <c r="E205" s="1572"/>
      <c r="F205" s="666" t="s">
        <v>758</v>
      </c>
      <c r="G205" s="1472">
        <f>'BS old'!D135</f>
        <v>0</v>
      </c>
      <c r="H205" s="1474"/>
      <c r="I205" s="1472">
        <f>'BS old'!E135</f>
        <v>0</v>
      </c>
      <c r="J205" s="1476"/>
    </row>
    <row r="206" spans="1:10" ht="27.75" customHeight="1" x14ac:dyDescent="0.25">
      <c r="A206" s="673" t="s">
        <v>627</v>
      </c>
      <c r="B206" s="1579" t="s">
        <v>759</v>
      </c>
      <c r="C206" s="1580"/>
      <c r="D206" s="1580"/>
      <c r="E206" s="1581"/>
      <c r="F206" s="666" t="s">
        <v>760</v>
      </c>
      <c r="G206" s="1472">
        <f>'BS old'!D136</f>
        <v>0</v>
      </c>
      <c r="H206" s="1474"/>
      <c r="I206" s="1472">
        <f>'BS old'!E136</f>
        <v>0</v>
      </c>
      <c r="J206" s="1476"/>
    </row>
    <row r="207" spans="1:10" ht="27.75" customHeight="1" x14ac:dyDescent="0.25">
      <c r="A207" s="671" t="s">
        <v>630</v>
      </c>
      <c r="B207" s="1570" t="s">
        <v>1722</v>
      </c>
      <c r="C207" s="1571"/>
      <c r="D207" s="1571"/>
      <c r="E207" s="1572"/>
      <c r="F207" s="666" t="s">
        <v>762</v>
      </c>
      <c r="G207" s="1472">
        <f>'BS old'!D137</f>
        <v>0</v>
      </c>
      <c r="H207" s="1474"/>
      <c r="I207" s="1472">
        <f>'BS old'!E137</f>
        <v>0</v>
      </c>
      <c r="J207" s="1476"/>
    </row>
    <row r="208" spans="1:10" ht="27.75" customHeight="1" x14ac:dyDescent="0.25">
      <c r="A208" s="664" t="s">
        <v>496</v>
      </c>
      <c r="B208" s="1570" t="s">
        <v>1723</v>
      </c>
      <c r="C208" s="1571"/>
      <c r="D208" s="1571"/>
      <c r="E208" s="1572"/>
      <c r="F208" s="666" t="s">
        <v>764</v>
      </c>
      <c r="G208" s="1472">
        <f>'BS old'!D138</f>
        <v>0</v>
      </c>
      <c r="H208" s="1474"/>
      <c r="I208" s="1472">
        <f>'BS old'!E138</f>
        <v>0</v>
      </c>
      <c r="J208" s="1476"/>
    </row>
    <row r="209" spans="1:10" s="404" customFormat="1" ht="27.75" customHeight="1" x14ac:dyDescent="0.25">
      <c r="A209" s="664" t="s">
        <v>499</v>
      </c>
      <c r="B209" s="1570" t="s">
        <v>1724</v>
      </c>
      <c r="C209" s="1571"/>
      <c r="D209" s="1571"/>
      <c r="E209" s="1572"/>
      <c r="F209" s="666" t="s">
        <v>766</v>
      </c>
      <c r="G209" s="1472">
        <f>'BS old'!D139</f>
        <v>0</v>
      </c>
      <c r="H209" s="1474"/>
      <c r="I209" s="1472">
        <f>'BS old'!E139</f>
        <v>0</v>
      </c>
      <c r="J209" s="1476"/>
    </row>
    <row r="210" spans="1:10" ht="27.75" customHeight="1" thickBot="1" x14ac:dyDescent="0.3">
      <c r="A210" s="458" t="s">
        <v>502</v>
      </c>
      <c r="B210" s="1573" t="s">
        <v>1725</v>
      </c>
      <c r="C210" s="1574"/>
      <c r="D210" s="1574"/>
      <c r="E210" s="1575"/>
      <c r="F210" s="666" t="s">
        <v>768</v>
      </c>
      <c r="G210" s="1576">
        <f>'BS old'!D140</f>
        <v>0</v>
      </c>
      <c r="H210" s="1577"/>
      <c r="I210" s="1576">
        <f>'BS old'!E140</f>
        <v>0</v>
      </c>
      <c r="J210" s="1578"/>
    </row>
    <row r="211" spans="1:10" ht="24.75" customHeight="1" x14ac:dyDescent="0.25"/>
    <row r="212" spans="1:10" ht="24.75" customHeight="1" x14ac:dyDescent="0.25"/>
    <row r="213" spans="1:10" ht="24.75" customHeight="1" x14ac:dyDescent="0.25"/>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x14ac:dyDescent="0.25"/>
  <cols>
    <col min="1" max="37" width="2.5703125" style="344" customWidth="1"/>
    <col min="38" max="38" width="0.140625" style="344" customWidth="1"/>
    <col min="39" max="39" width="2.5703125" style="344" customWidth="1"/>
    <col min="40" max="40" width="0.28515625" style="344" customWidth="1"/>
    <col min="41"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7" s="454" customFormat="1" ht="10.5" customHeight="1" thickBot="1" x14ac:dyDescent="0.3">
      <c r="B1" s="685" t="s">
        <v>1124</v>
      </c>
      <c r="N1" s="1549" t="s">
        <v>1469</v>
      </c>
      <c r="O1" s="1549"/>
      <c r="P1" s="1549"/>
      <c r="Q1" s="1549"/>
      <c r="R1" s="1549"/>
      <c r="S1" s="1549"/>
      <c r="T1" s="1549"/>
      <c r="U1" s="1549"/>
      <c r="V1" s="1549"/>
      <c r="W1" s="1549"/>
      <c r="X1" s="1565"/>
    </row>
    <row r="2" spans="1:37" s="351" customFormat="1" ht="21" customHeight="1" thickBot="1" x14ac:dyDescent="0.3">
      <c r="B2" s="687" t="s">
        <v>1470</v>
      </c>
      <c r="C2" s="688"/>
      <c r="D2" s="688"/>
      <c r="E2" s="688"/>
      <c r="F2" s="688"/>
      <c r="G2" s="688"/>
      <c r="H2" s="688"/>
      <c r="I2" s="688"/>
      <c r="J2" s="689"/>
      <c r="K2" s="688"/>
      <c r="L2" s="688"/>
      <c r="M2" s="690"/>
      <c r="N2" s="1549"/>
      <c r="O2" s="1549"/>
      <c r="P2" s="1549"/>
      <c r="Q2" s="1549"/>
      <c r="R2" s="1549"/>
      <c r="S2" s="1549"/>
      <c r="T2" s="1549"/>
      <c r="U2" s="1549"/>
      <c r="V2" s="1549"/>
      <c r="W2" s="1549"/>
      <c r="X2" s="1565"/>
    </row>
    <row r="3" spans="1:37" ht="13.5" customHeight="1" thickBot="1" x14ac:dyDescent="0.3">
      <c r="N3" s="1550"/>
      <c r="O3" s="1550"/>
      <c r="P3" s="1550"/>
      <c r="Q3" s="1550"/>
      <c r="R3" s="1550"/>
      <c r="S3" s="1550"/>
      <c r="T3" s="1550"/>
      <c r="U3" s="1550"/>
      <c r="V3" s="1550"/>
      <c r="W3" s="1550"/>
      <c r="X3" s="1625"/>
    </row>
    <row r="4" spans="1:37" ht="28.5" customHeight="1" thickBot="1" x14ac:dyDescent="0.3">
      <c r="J4" s="1568" t="s">
        <v>1361</v>
      </c>
      <c r="K4" s="1626" t="s">
        <v>1471</v>
      </c>
      <c r="L4" s="448" t="e">
        <f>+MID(#REF!,1,1)</f>
        <v>#REF!</v>
      </c>
      <c r="M4" s="448" t="e">
        <f>+MID(#REF!,2,1)</f>
        <v>#REF!</v>
      </c>
      <c r="N4" s="448" t="s">
        <v>953</v>
      </c>
      <c r="O4" s="448" t="e">
        <f>LEFT(#REF!,1)</f>
        <v>#REF!</v>
      </c>
      <c r="P4" s="448" t="e">
        <f>RIGHT(#REF!,1)</f>
        <v>#REF!</v>
      </c>
      <c r="Q4" s="448" t="s">
        <v>953</v>
      </c>
      <c r="R4" s="448" t="e">
        <f>+LEFT(#REF!,1)</f>
        <v>#REF!</v>
      </c>
      <c r="S4" s="448" t="e">
        <f>+MID(#REF!,2,1)</f>
        <v>#REF!</v>
      </c>
      <c r="T4" s="448" t="e">
        <f>+MID(#REF!,3,1)</f>
        <v>#REF!</v>
      </c>
      <c r="U4" s="448" t="e">
        <f>+MID(#REF!,4,1)</f>
        <v>#REF!</v>
      </c>
      <c r="V4" s="692"/>
      <c r="W4" s="446" t="s">
        <v>1362</v>
      </c>
      <c r="X4" s="446"/>
      <c r="Y4" s="446"/>
      <c r="Z4" s="446"/>
      <c r="AA4" s="445"/>
    </row>
    <row r="5" spans="1:37" ht="7.5" customHeight="1" thickBot="1" x14ac:dyDescent="0.3"/>
    <row r="6" spans="1:37" s="441" customFormat="1" ht="14.25" customHeight="1" x14ac:dyDescent="0.25">
      <c r="A6" s="444" t="s">
        <v>1727</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1472</v>
      </c>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c r="AF9" s="419"/>
      <c r="AG9" s="419"/>
    </row>
    <row r="10" spans="1:37" s="416" customFormat="1" ht="14.25" customHeight="1" x14ac:dyDescent="0.25">
      <c r="A10" s="418" t="s">
        <v>1364</v>
      </c>
      <c r="B10" s="417"/>
      <c r="C10" s="417"/>
      <c r="D10" s="417"/>
      <c r="E10" s="417"/>
      <c r="F10" s="417"/>
      <c r="G10" s="417"/>
      <c r="H10" s="417"/>
      <c r="I10" s="361"/>
      <c r="J10" s="709"/>
      <c r="K10" s="434" t="s">
        <v>1365</v>
      </c>
      <c r="L10" s="417"/>
      <c r="M10" s="435"/>
      <c r="N10" s="435"/>
      <c r="O10" s="435"/>
      <c r="P10" s="417"/>
      <c r="Q10" s="434" t="s">
        <v>1365</v>
      </c>
      <c r="R10" s="417"/>
      <c r="S10" s="361"/>
      <c r="T10" s="417"/>
      <c r="U10" s="417"/>
      <c r="V10" s="710"/>
      <c r="W10" s="417"/>
      <c r="X10" s="417"/>
      <c r="Y10" s="417"/>
      <c r="Z10" s="417"/>
      <c r="AA10" s="417"/>
      <c r="AB10" s="417"/>
      <c r="AC10" s="417"/>
      <c r="AD10" s="434" t="s">
        <v>1366</v>
      </c>
      <c r="AE10" s="434"/>
      <c r="AF10" s="434"/>
      <c r="AG10" s="434" t="s">
        <v>1367</v>
      </c>
      <c r="AH10" s="417"/>
      <c r="AI10" s="417"/>
      <c r="AJ10" s="417"/>
      <c r="AK10" s="433"/>
    </row>
    <row r="11" spans="1:37" s="416" customFormat="1" ht="19.5" customHeight="1" x14ac:dyDescent="0.2">
      <c r="A11" s="430" t="e">
        <f>LEFT(#REF!,1)</f>
        <v>#REF!</v>
      </c>
      <c r="B11" s="395" t="e">
        <f>MID(#REF!,2,1)</f>
        <v>#REF!</v>
      </c>
      <c r="C11" s="395" t="e">
        <f>MID(#REF!,3,1)</f>
        <v>#REF!</v>
      </c>
      <c r="D11" s="395" t="e">
        <f>MID(#REF!,4,1)</f>
        <v>#REF!</v>
      </c>
      <c r="E11" s="395" t="e">
        <f>MID(#REF!,5,1)</f>
        <v>#REF!</v>
      </c>
      <c r="F11" s="395" t="e">
        <f>MID(#REF!,6,1)</f>
        <v>#REF!</v>
      </c>
      <c r="G11" s="395" t="e">
        <f>MID(#REF!,7,1)</f>
        <v>#REF!</v>
      </c>
      <c r="H11" s="395" t="e">
        <f>MID(#REF!,8,1)</f>
        <v>#REF!</v>
      </c>
      <c r="I11" s="395" t="e">
        <f>MID(#REF!,9,1)</f>
        <v>#REF!</v>
      </c>
      <c r="J11" s="711" t="e">
        <f>MID(#REF!,10,1)</f>
        <v>#REF!</v>
      </c>
      <c r="K11" s="712"/>
      <c r="L11" s="419"/>
      <c r="M11" s="419"/>
      <c r="N11" s="419"/>
      <c r="O11" s="419"/>
      <c r="P11" s="419"/>
      <c r="Q11" s="419"/>
      <c r="R11" s="419"/>
      <c r="S11" s="419"/>
      <c r="T11" s="419"/>
      <c r="U11" s="419"/>
      <c r="V11" s="713"/>
      <c r="W11" s="424" t="s">
        <v>1368</v>
      </c>
      <c r="X11" s="419"/>
      <c r="Y11" s="419"/>
      <c r="Z11" s="419"/>
      <c r="AA11" s="419"/>
      <c r="AB11" s="424" t="s">
        <v>1369</v>
      </c>
      <c r="AC11" s="419"/>
      <c r="AD11" s="395" t="e">
        <f>MID(#REF!,1,1)</f>
        <v>#REF!</v>
      </c>
      <c r="AE11" s="395" t="e">
        <f>MID(#REF!,2,1)</f>
        <v>#REF!</v>
      </c>
      <c r="AF11" s="395"/>
      <c r="AG11" s="395" t="e">
        <f>MID(#REF!,1,1)</f>
        <v>#REF!</v>
      </c>
      <c r="AH11" s="395" t="e">
        <f>MID(#REF!,2,1)</f>
        <v>#REF!</v>
      </c>
      <c r="AI11" s="395" t="e">
        <f>MID(#REF!,3,1)</f>
        <v>#REF!</v>
      </c>
      <c r="AJ11" s="395" t="e">
        <f>MID(#REF!,4,1)</f>
        <v>#REF!</v>
      </c>
      <c r="AK11" s="425"/>
    </row>
    <row r="12" spans="1:37" s="416" customFormat="1" ht="19.5" customHeight="1" x14ac:dyDescent="0.25">
      <c r="A12" s="357" t="s">
        <v>1370</v>
      </c>
      <c r="B12" s="419"/>
      <c r="C12" s="419"/>
      <c r="D12" s="419"/>
      <c r="E12" s="419"/>
      <c r="F12" s="419"/>
      <c r="G12" s="419"/>
      <c r="H12" s="353"/>
      <c r="I12" s="353"/>
      <c r="J12" s="481"/>
      <c r="K12" s="712"/>
      <c r="L12" s="432" t="e">
        <f>IF(#REF!="x","x"," ")</f>
        <v>#REF!</v>
      </c>
      <c r="M12" s="424" t="s">
        <v>1195</v>
      </c>
      <c r="N12" s="426"/>
      <c r="O12" s="426"/>
      <c r="P12" s="426"/>
      <c r="Q12" s="426"/>
      <c r="R12" s="432" t="e">
        <f>IF(#REF!="x","x"," ")</f>
        <v>#REF!</v>
      </c>
      <c r="S12" s="424" t="s">
        <v>1193</v>
      </c>
      <c r="T12" s="419"/>
      <c r="U12" s="419"/>
      <c r="V12" s="713"/>
      <c r="W12" s="693"/>
      <c r="X12" s="694"/>
      <c r="Y12" s="694"/>
      <c r="Z12" s="694"/>
      <c r="AA12" s="694"/>
      <c r="AB12" s="695" t="s">
        <v>1373</v>
      </c>
      <c r="AC12" s="694"/>
      <c r="AD12" s="696" t="e">
        <f>MID(#REF!,1,1)</f>
        <v>#REF!</v>
      </c>
      <c r="AE12" s="696" t="e">
        <f>MID(#REF!,2,1)</f>
        <v>#REF!</v>
      </c>
      <c r="AF12" s="696"/>
      <c r="AG12" s="696" t="e">
        <f>MID(#REF!,1,1)</f>
        <v>#REF!</v>
      </c>
      <c r="AH12" s="696" t="e">
        <f>MID(#REF!,2,1)</f>
        <v>#REF!</v>
      </c>
      <c r="AI12" s="696" t="e">
        <f>MID(#REF!,3,1)</f>
        <v>#REF!</v>
      </c>
      <c r="AJ12" s="696" t="e">
        <f>MID(#REF!,4,1)</f>
        <v>#REF!</v>
      </c>
      <c r="AK12" s="697"/>
    </row>
    <row r="13" spans="1:37"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53"/>
      <c r="J13" s="481"/>
      <c r="K13" s="712"/>
      <c r="L13" s="353" t="e">
        <f>IF(#REF!="x","x", "")</f>
        <v>#REF!</v>
      </c>
      <c r="M13" s="424" t="s">
        <v>1194</v>
      </c>
      <c r="N13" s="426"/>
      <c r="O13" s="426"/>
      <c r="P13" s="426"/>
      <c r="Q13" s="426"/>
      <c r="R13" s="426" t="e">
        <f>IF(#REF!="x","x"," ")</f>
        <v>#REF!</v>
      </c>
      <c r="S13" s="424" t="s">
        <v>1192</v>
      </c>
      <c r="T13" s="419"/>
      <c r="U13" s="419"/>
      <c r="V13" s="713"/>
      <c r="W13" s="1627" t="s">
        <v>1376</v>
      </c>
      <c r="X13" s="1560"/>
      <c r="Y13" s="1560"/>
      <c r="Z13" s="1560"/>
      <c r="AA13" s="1560"/>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481"/>
      <c r="K14" s="712"/>
      <c r="L14" s="353"/>
      <c r="M14" s="424"/>
      <c r="N14" s="426"/>
      <c r="O14" s="426"/>
      <c r="P14" s="426"/>
      <c r="Q14" s="426"/>
      <c r="R14" s="427" t="s">
        <v>1473</v>
      </c>
      <c r="S14" s="426"/>
      <c r="T14" s="419"/>
      <c r="U14" s="419"/>
      <c r="V14" s="713"/>
      <c r="W14" s="1628"/>
      <c r="X14" s="1562"/>
      <c r="Y14" s="1562"/>
      <c r="Z14" s="1562"/>
      <c r="AA14" s="1562"/>
      <c r="AB14" s="424" t="s">
        <v>1369</v>
      </c>
      <c r="AC14" s="353"/>
      <c r="AD14" s="395" t="e">
        <f>MID(#REF!,1,1)</f>
        <v>#REF!</v>
      </c>
      <c r="AE14" s="395" t="e">
        <f>MID(#REF!,2,1)</f>
        <v>#REF!</v>
      </c>
      <c r="AF14" s="395"/>
      <c r="AG14" s="395" t="e">
        <f>MID(#REF!,1,1)</f>
        <v>#REF!</v>
      </c>
      <c r="AH14" s="395" t="e">
        <f>MID(#REF!,2,1)</f>
        <v>#REF!</v>
      </c>
      <c r="AI14" s="395" t="e">
        <f>MID(#REF!,3,1)</f>
        <v>#REF!</v>
      </c>
      <c r="AJ14" s="395" t="e">
        <f>MID(#REF!,4,1)</f>
        <v>#REF!</v>
      </c>
      <c r="AK14" s="352"/>
    </row>
    <row r="15" spans="1:37" s="416" customFormat="1" ht="19.5" customHeight="1" thickBot="1" x14ac:dyDescent="0.25">
      <c r="A15" s="423" t="e">
        <f>'BS-E Cover sheet'!A15</f>
        <v>#REF!</v>
      </c>
      <c r="B15" s="348" t="e">
        <f>'BS-E Cover sheet'!B15</f>
        <v>#REF!</v>
      </c>
      <c r="C15" s="421" t="str">
        <f>'BS-E Cover sheet'!C15</f>
        <v>.</v>
      </c>
      <c r="D15" s="348" t="e">
        <f>'BS-E Cover sheet'!D15</f>
        <v>#REF!</v>
      </c>
      <c r="E15" s="348" t="e">
        <f>'BS-E Cover sheet'!E15</f>
        <v>#REF!</v>
      </c>
      <c r="F15" s="714" t="str">
        <f>'BS-E Cover sheet'!F15</f>
        <v>.</v>
      </c>
      <c r="G15" s="348" t="e">
        <f>'BS-E Cover sheet'!G15</f>
        <v>#REF!</v>
      </c>
      <c r="H15" s="348"/>
      <c r="I15" s="348"/>
      <c r="J15" s="715"/>
      <c r="K15" s="716"/>
      <c r="L15" s="348"/>
      <c r="M15" s="348"/>
      <c r="N15" s="348"/>
      <c r="O15" s="348"/>
      <c r="P15" s="348"/>
      <c r="Q15" s="348"/>
      <c r="R15" s="348"/>
      <c r="S15" s="348"/>
      <c r="T15" s="421"/>
      <c r="U15" s="421"/>
      <c r="V15" s="717"/>
      <c r="W15" s="1629"/>
      <c r="X15" s="1564"/>
      <c r="Y15" s="1564"/>
      <c r="Z15" s="1564"/>
      <c r="AA15" s="1564"/>
      <c r="AB15" s="420" t="s">
        <v>1373</v>
      </c>
      <c r="AC15" s="348"/>
      <c r="AD15" s="393" t="e">
        <f>MID(#REF!,1,1)</f>
        <v>#REF!</v>
      </c>
      <c r="AE15" s="393" t="e">
        <f>MID(#REF!,2,1)</f>
        <v>#REF!</v>
      </c>
      <c r="AF15" s="393"/>
      <c r="AG15" s="393" t="e">
        <f>MID(#REF!,1,1)</f>
        <v>#REF!</v>
      </c>
      <c r="AH15" s="393" t="e">
        <f>MID(#REF!,2,1)</f>
        <v>#REF!</v>
      </c>
      <c r="AI15" s="393" t="e">
        <f>MID(#REF!,3,1)</f>
        <v>#REF!</v>
      </c>
      <c r="AJ15" s="393" t="e">
        <f>MID(#REF!,4,1)</f>
        <v>#REF!</v>
      </c>
      <c r="AK15" s="347"/>
    </row>
    <row r="16" spans="1:37" s="416" customFormat="1" ht="4.5" customHeight="1" x14ac:dyDescent="0.25">
      <c r="A16" s="419"/>
      <c r="B16" s="419"/>
      <c r="C16" s="419"/>
      <c r="D16" s="419"/>
      <c r="E16" s="419"/>
      <c r="F16" s="419"/>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43"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43" s="416" customFormat="1" ht="16.5" x14ac:dyDescent="0.25">
      <c r="A18" s="418" t="s">
        <v>1378</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43" s="346" customFormat="1" ht="19.5" customHeight="1" x14ac:dyDescent="0.25">
      <c r="A19" s="403" t="e">
        <f>+LEFT(#REF!,1)</f>
        <v>#REF!</v>
      </c>
      <c r="B19" s="395" t="e">
        <f>+MID(#REF!,2,1)</f>
        <v>#REF!</v>
      </c>
      <c r="C19" s="395" t="e">
        <f>+MID(#REF!,3,1)</f>
        <v>#REF!</v>
      </c>
      <c r="D19" s="395" t="e">
        <f>+MID(#REF!,4,1)</f>
        <v>#REF!</v>
      </c>
      <c r="E19" s="395" t="e">
        <f>+MID(#REF!,5,1)</f>
        <v>#REF!</v>
      </c>
      <c r="F19" s="395" t="e">
        <f>+MID(#REF!,6,1)</f>
        <v>#REF!</v>
      </c>
      <c r="G19" s="395" t="e">
        <f>+MID(#REF!,7,1)</f>
        <v>#REF!</v>
      </c>
      <c r="H19" s="395" t="e">
        <f>+MID(#REF!,8,1)</f>
        <v>#REF!</v>
      </c>
      <c r="I19" s="395" t="e">
        <f>+MID(#REF!,9,1)</f>
        <v>#REF!</v>
      </c>
      <c r="J19" s="395" t="e">
        <f>+MID(#REF!,10,1)</f>
        <v>#REF!</v>
      </c>
      <c r="K19" s="395" t="e">
        <f>+MID(#REF!,11,1)</f>
        <v>#REF!</v>
      </c>
      <c r="L19" s="395" t="e">
        <f>+MID(#REF!,12,1)</f>
        <v>#REF!</v>
      </c>
      <c r="M19" s="395" t="e">
        <f>+MID(#REF!,13,1)</f>
        <v>#REF!</v>
      </c>
      <c r="N19" s="395" t="e">
        <f>+MID(#REF!,14,1)</f>
        <v>#REF!</v>
      </c>
      <c r="O19" s="395" t="e">
        <f>+MID(#REF!,15,1)</f>
        <v>#REF!</v>
      </c>
      <c r="P19" s="395" t="e">
        <f>+MID(#REF!,16,1)</f>
        <v>#REF!</v>
      </c>
      <c r="Q19" s="395" t="e">
        <f>+MID(#REF!,17,1)</f>
        <v>#REF!</v>
      </c>
      <c r="R19" s="395" t="e">
        <f>+MID(#REF!,18,1)</f>
        <v>#REF!</v>
      </c>
      <c r="S19" s="395" t="e">
        <f>+MID(#REF!,19,1)</f>
        <v>#REF!</v>
      </c>
      <c r="T19" s="395" t="e">
        <f>+MID(#REF!,20,1)</f>
        <v>#REF!</v>
      </c>
      <c r="U19" s="395" t="e">
        <f>+MID(#REF!,21,1)</f>
        <v>#REF!</v>
      </c>
      <c r="V19" s="395" t="e">
        <f>+MID(#REF!,22,1)</f>
        <v>#REF!</v>
      </c>
      <c r="W19" s="395" t="e">
        <f>+MID(#REF!,23,1)</f>
        <v>#REF!</v>
      </c>
      <c r="X19" s="395" t="e">
        <f>+MID(#REF!,24,1)</f>
        <v>#REF!</v>
      </c>
      <c r="Y19" s="395" t="e">
        <f>+MID(#REF!,25,1)</f>
        <v>#REF!</v>
      </c>
      <c r="Z19" s="395" t="e">
        <f>+MID(#REF!,26,1)</f>
        <v>#REF!</v>
      </c>
      <c r="AA19" s="395" t="e">
        <f>+MID(#REF!,27,1)</f>
        <v>#REF!</v>
      </c>
      <c r="AB19" s="395" t="e">
        <f>+MID(#REF!,28,1)</f>
        <v>#REF!</v>
      </c>
      <c r="AC19" s="395" t="e">
        <f>+MID(#REF!,29,1)</f>
        <v>#REF!</v>
      </c>
      <c r="AD19" s="395" t="e">
        <f>+MID(#REF!,30,1)</f>
        <v>#REF!</v>
      </c>
      <c r="AE19" s="395" t="e">
        <f>+MID(#REF!,31,1)</f>
        <v>#REF!</v>
      </c>
      <c r="AF19" s="395" t="e">
        <f>+MID(#REF!,32,1)</f>
        <v>#REF!</v>
      </c>
      <c r="AG19" s="395" t="e">
        <f>+MID(#REF!,33,1)</f>
        <v>#REF!</v>
      </c>
      <c r="AH19" s="395" t="e">
        <f>+MID(#REF!,34,1)</f>
        <v>#REF!</v>
      </c>
      <c r="AI19" s="395" t="e">
        <f>+MID(#REF!,35,1)</f>
        <v>#REF!</v>
      </c>
      <c r="AJ19" s="395" t="e">
        <f>+MID(#REF!,36,1)</f>
        <v>#REF!</v>
      </c>
      <c r="AK19" s="402" t="e">
        <f>+MID(#REF!,37,1)</f>
        <v>#REF!</v>
      </c>
      <c r="AL19" s="416"/>
      <c r="AM19" s="416"/>
      <c r="AN19" s="416"/>
    </row>
    <row r="20" spans="1:43" s="485" customFormat="1" ht="19.5" customHeight="1" x14ac:dyDescent="0.25">
      <c r="A20" s="403" t="e">
        <f>+MID(#REF!,38,1)</f>
        <v>#REF!</v>
      </c>
      <c r="B20" s="395" t="e">
        <f>+MID(#REF!,39,1)</f>
        <v>#REF!</v>
      </c>
      <c r="C20" s="395" t="e">
        <f>+MID(#REF!,40,1)</f>
        <v>#REF!</v>
      </c>
      <c r="D20" s="395" t="e">
        <f>+MID(#REF!,41,1)</f>
        <v>#REF!</v>
      </c>
      <c r="E20" s="395" t="e">
        <f>+MID(#REF!,42,1)</f>
        <v>#REF!</v>
      </c>
      <c r="F20" s="395" t="e">
        <f>+MID(#REF!,43,1)</f>
        <v>#REF!</v>
      </c>
      <c r="G20" s="395" t="e">
        <f>+MID(#REF!,44,1)</f>
        <v>#REF!</v>
      </c>
      <c r="H20" s="395" t="e">
        <f>+MID(#REF!,45,1)</f>
        <v>#REF!</v>
      </c>
      <c r="I20" s="395" t="e">
        <f>+MID(#REF!,46,1)</f>
        <v>#REF!</v>
      </c>
      <c r="J20" s="395" t="e">
        <f>+MID(#REF!,47,1)</f>
        <v>#REF!</v>
      </c>
      <c r="K20" s="395" t="e">
        <f>+MID(#REF!,48,1)</f>
        <v>#REF!</v>
      </c>
      <c r="L20" s="395" t="e">
        <f>+MID(#REF!,49,1)</f>
        <v>#REF!</v>
      </c>
      <c r="M20" s="395" t="e">
        <f>+MID(#REF!,50,1)</f>
        <v>#REF!</v>
      </c>
      <c r="N20" s="395" t="e">
        <f>+MID(#REF!,51,1)</f>
        <v>#REF!</v>
      </c>
      <c r="O20" s="395" t="e">
        <f>+MID(#REF!,52,1)</f>
        <v>#REF!</v>
      </c>
      <c r="P20" s="395" t="e">
        <f>+MID(#REF!,53,1)</f>
        <v>#REF!</v>
      </c>
      <c r="Q20" s="395" t="e">
        <f>+MID(#REF!,54,1)</f>
        <v>#REF!</v>
      </c>
      <c r="R20" s="395" t="e">
        <f>+MID(#REF!,55,1)</f>
        <v>#REF!</v>
      </c>
      <c r="S20" s="395" t="e">
        <f>+MID(#REF!,56,1)</f>
        <v>#REF!</v>
      </c>
      <c r="T20" s="395" t="e">
        <f>+MID(#REF!,57,1)</f>
        <v>#REF!</v>
      </c>
      <c r="U20" s="395" t="e">
        <f>+MID(#REF!,58,1)</f>
        <v>#REF!</v>
      </c>
      <c r="V20" s="395" t="e">
        <f>+MID(#REF!,59,1)</f>
        <v>#REF!</v>
      </c>
      <c r="W20" s="395" t="e">
        <f>+MID(#REF!,60,1)</f>
        <v>#REF!</v>
      </c>
      <c r="X20" s="395" t="e">
        <f>+MID(#REF!,61,1)</f>
        <v>#REF!</v>
      </c>
      <c r="Y20" s="395" t="e">
        <f>+MID(#REF!,62,1)</f>
        <v>#REF!</v>
      </c>
      <c r="Z20" s="395" t="e">
        <f>+MID(#REF!,63,1)</f>
        <v>#REF!</v>
      </c>
      <c r="AA20" s="395" t="e">
        <f>+MID(#REF!,64,1)</f>
        <v>#REF!</v>
      </c>
      <c r="AB20" s="395" t="e">
        <f>+MID(#REF!,65,1)</f>
        <v>#REF!</v>
      </c>
      <c r="AC20" s="395" t="e">
        <f>+MID(#REF!,66,1)</f>
        <v>#REF!</v>
      </c>
      <c r="AD20" s="395" t="e">
        <f>+MID(#REF!,67,1)</f>
        <v>#REF!</v>
      </c>
      <c r="AE20" s="395" t="e">
        <f>+MID(#REF!,68,1)</f>
        <v>#REF!</v>
      </c>
      <c r="AF20" s="395" t="e">
        <f>+MID(#REF!,69,1)</f>
        <v>#REF!</v>
      </c>
      <c r="AG20" s="395" t="e">
        <f>+MID(#REF!,70,1)</f>
        <v>#REF!</v>
      </c>
      <c r="AH20" s="395" t="e">
        <f>+MID(#REF!,71,1)</f>
        <v>#REF!</v>
      </c>
      <c r="AI20" s="395" t="e">
        <f>+MID(#REF!,72,1)</f>
        <v>#REF!</v>
      </c>
      <c r="AJ20" s="395" t="e">
        <f>+MID(#REF!,73,1)</f>
        <v>#REF!</v>
      </c>
      <c r="AK20" s="402" t="e">
        <f>+MID(#REF!,74,1)</f>
        <v>#REF!</v>
      </c>
      <c r="AL20" s="344"/>
      <c r="AM20" s="344"/>
      <c r="AN20" s="344"/>
    </row>
    <row r="21" spans="1:43" s="404" customFormat="1" ht="14.25" customHeight="1" x14ac:dyDescent="0.25">
      <c r="A21" s="408" t="s">
        <v>1379</v>
      </c>
      <c r="B21" s="407"/>
      <c r="C21" s="407"/>
      <c r="D21" s="407"/>
      <c r="E21" s="407"/>
      <c r="F21" s="407"/>
      <c r="G21" s="407"/>
      <c r="H21" s="407"/>
      <c r="I21" s="407"/>
      <c r="J21" s="407"/>
      <c r="K21" s="407"/>
      <c r="L21" s="407"/>
      <c r="M21" s="407"/>
      <c r="N21" s="407"/>
      <c r="O21" s="407"/>
      <c r="P21" s="407"/>
      <c r="Q21" s="407"/>
      <c r="R21" s="407"/>
      <c r="S21" s="407"/>
      <c r="T21" s="407"/>
      <c r="U21" s="407"/>
      <c r="V21" s="407"/>
      <c r="W21" s="406"/>
      <c r="X21" s="406"/>
      <c r="Y21" s="406"/>
      <c r="Z21" s="406"/>
      <c r="AA21" s="406"/>
      <c r="AB21" s="406"/>
      <c r="AC21" s="406"/>
      <c r="AD21" s="406"/>
      <c r="AE21" s="406"/>
      <c r="AF21" s="406"/>
      <c r="AG21" s="406"/>
      <c r="AH21" s="406"/>
      <c r="AI21" s="406"/>
      <c r="AJ21" s="406"/>
      <c r="AK21" s="405"/>
    </row>
    <row r="22" spans="1:43" x14ac:dyDescent="0.25">
      <c r="A22" s="400" t="s">
        <v>1380</v>
      </c>
      <c r="B22" s="358"/>
      <c r="C22" s="358"/>
      <c r="D22" s="358"/>
      <c r="E22" s="358"/>
      <c r="F22" s="358"/>
      <c r="G22" s="358"/>
      <c r="H22" s="358"/>
      <c r="I22" s="358"/>
      <c r="J22" s="358"/>
      <c r="K22" s="358"/>
      <c r="L22" s="358"/>
      <c r="M22" s="358"/>
      <c r="N22" s="358"/>
      <c r="O22" s="358"/>
      <c r="P22" s="358"/>
      <c r="Q22" s="358"/>
      <c r="R22" s="358"/>
      <c r="S22" s="358"/>
      <c r="T22" s="358"/>
      <c r="U22" s="358"/>
      <c r="V22" s="358"/>
      <c r="W22" s="353"/>
      <c r="X22" s="353"/>
      <c r="Y22" s="353"/>
      <c r="Z22" s="353"/>
      <c r="AA22" s="353"/>
      <c r="AB22" s="358"/>
      <c r="AC22" s="353"/>
      <c r="AD22" s="356" t="s">
        <v>1381</v>
      </c>
      <c r="AE22" s="353"/>
      <c r="AF22" s="353"/>
      <c r="AG22" s="353"/>
      <c r="AH22" s="353"/>
      <c r="AI22" s="353"/>
      <c r="AJ22" s="353"/>
      <c r="AK22" s="352"/>
    </row>
    <row r="23" spans="1:43" s="484" customFormat="1" ht="19.5" customHeight="1" x14ac:dyDescent="0.25">
      <c r="A23" s="403" t="e">
        <f>+LEFT(#REF!,1)</f>
        <v>#REF!</v>
      </c>
      <c r="B23" s="395" t="e">
        <f>+MID(#REF!,2,1)</f>
        <v>#REF!</v>
      </c>
      <c r="C23" s="395" t="e">
        <f>+MID(#REF!,3,1)</f>
        <v>#REF!</v>
      </c>
      <c r="D23" s="395" t="e">
        <f>+MID(#REF!,4,1)</f>
        <v>#REF!</v>
      </c>
      <c r="E23" s="395" t="e">
        <f>+MID(#REF!,5,1)</f>
        <v>#REF!</v>
      </c>
      <c r="F23" s="395" t="e">
        <f>+MID(#REF!,6,1)</f>
        <v>#REF!</v>
      </c>
      <c r="G23" s="395" t="e">
        <f>+MID(#REF!,7,1)</f>
        <v>#REF!</v>
      </c>
      <c r="H23" s="395" t="e">
        <f>+MID(#REF!,8,1)</f>
        <v>#REF!</v>
      </c>
      <c r="I23" s="395" t="e">
        <f>+MID(#REF!,9,1)</f>
        <v>#REF!</v>
      </c>
      <c r="J23" s="395" t="e">
        <f>+MID(#REF!,10,1)</f>
        <v>#REF!</v>
      </c>
      <c r="K23" s="395" t="e">
        <f>+MID(#REF!,11,1)</f>
        <v>#REF!</v>
      </c>
      <c r="L23" s="395" t="e">
        <f>+MID(#REF!,12,1)</f>
        <v>#REF!</v>
      </c>
      <c r="M23" s="395" t="e">
        <f>+MID(#REF!,13,1)</f>
        <v>#REF!</v>
      </c>
      <c r="N23" s="395" t="e">
        <f>+MID(#REF!,14,1)</f>
        <v>#REF!</v>
      </c>
      <c r="O23" s="395" t="e">
        <f>+MID(#REF!,15,1)</f>
        <v>#REF!</v>
      </c>
      <c r="P23" s="395" t="e">
        <f>+MID(#REF!,16,1)</f>
        <v>#REF!</v>
      </c>
      <c r="Q23" s="395" t="e">
        <f>+MID(#REF!,17,1)</f>
        <v>#REF!</v>
      </c>
      <c r="R23" s="395" t="e">
        <f>+MID(#REF!,18,1)</f>
        <v>#REF!</v>
      </c>
      <c r="S23" s="395" t="e">
        <f>+MID(#REF!,19,1)</f>
        <v>#REF!</v>
      </c>
      <c r="T23" s="395" t="e">
        <f>+MID(#REF!,20,1)</f>
        <v>#REF!</v>
      </c>
      <c r="U23" s="395" t="e">
        <f>+MID(#REF!,21,1)</f>
        <v>#REF!</v>
      </c>
      <c r="V23" s="395" t="e">
        <f>+MID(#REF!,22,1)</f>
        <v>#REF!</v>
      </c>
      <c r="W23" s="395" t="e">
        <f>+MID(#REF!,23,1)</f>
        <v>#REF!</v>
      </c>
      <c r="X23" s="395" t="e">
        <f>+MID(#REF!,24,1)</f>
        <v>#REF!</v>
      </c>
      <c r="Y23" s="395" t="e">
        <f>+MID(#REF!,25,1)</f>
        <v>#REF!</v>
      </c>
      <c r="Z23" s="395" t="e">
        <f>+MID(#REF!,26,1)</f>
        <v>#REF!</v>
      </c>
      <c r="AA23" s="395" t="e">
        <f>+MID(#REF!,27,1)</f>
        <v>#REF!</v>
      </c>
      <c r="AB23" s="395" t="e">
        <f>+MID(#REF!,28,1)</f>
        <v>#REF!</v>
      </c>
      <c r="AC23" s="397"/>
      <c r="AD23" s="395" t="e">
        <f>+LEFT(#REF!,1)</f>
        <v>#REF!</v>
      </c>
      <c r="AE23" s="395" t="e">
        <f>+MID(#REF!,2,1)</f>
        <v>#REF!</v>
      </c>
      <c r="AF23" s="395" t="e">
        <f>+MID(#REF!,3,1)</f>
        <v>#REF!</v>
      </c>
      <c r="AG23" s="395" t="e">
        <f>+MID(#REF!,4,1)</f>
        <v>#REF!</v>
      </c>
      <c r="AH23" s="395" t="e">
        <f>+MID(#REF!,5,1)</f>
        <v>#REF!</v>
      </c>
      <c r="AI23" s="395" t="e">
        <f>+MID(#REF!,6,1)</f>
        <v>#REF!</v>
      </c>
      <c r="AJ23" s="395" t="e">
        <f>+MID(#REF!,7,1)</f>
        <v>#REF!</v>
      </c>
      <c r="AK23" s="402" t="e">
        <f>+MID(#REF!,8,1)</f>
        <v>#REF!</v>
      </c>
    </row>
    <row r="24" spans="1:43" x14ac:dyDescent="0.25">
      <c r="A24" s="400" t="s">
        <v>1382</v>
      </c>
      <c r="B24" s="358"/>
      <c r="C24" s="358"/>
      <c r="D24" s="358"/>
      <c r="E24" s="358"/>
      <c r="F24" s="358"/>
      <c r="G24" s="399" t="s">
        <v>1383</v>
      </c>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53"/>
      <c r="AF24" s="353"/>
      <c r="AG24" s="353"/>
      <c r="AH24" s="353"/>
      <c r="AI24" s="353"/>
      <c r="AJ24" s="353"/>
      <c r="AK24" s="352"/>
    </row>
    <row r="25" spans="1:43" s="484" customFormat="1" ht="19.5" customHeight="1" x14ac:dyDescent="0.25">
      <c r="A25" s="403" t="e">
        <f>+LEFT(#REF!,1)</f>
        <v>#REF!</v>
      </c>
      <c r="B25" s="395" t="e">
        <f>+MID(#REF!,2,1)</f>
        <v>#REF!</v>
      </c>
      <c r="C25" s="395" t="e">
        <f>+MID(#REF!,3,1)</f>
        <v>#REF!</v>
      </c>
      <c r="D25" s="395" t="e">
        <f>+MID(#REF!,4,1)</f>
        <v>#REF!</v>
      </c>
      <c r="E25" s="395" t="e">
        <f>+MID(#REF!,5,1)</f>
        <v>#REF!</v>
      </c>
      <c r="F25" s="395"/>
      <c r="G25" s="395" t="e">
        <f>+LEFT(#REF!,1)</f>
        <v>#REF!</v>
      </c>
      <c r="H25" s="395" t="e">
        <f>+MID(#REF!,2,1)</f>
        <v>#REF!</v>
      </c>
      <c r="I25" s="395" t="e">
        <f>+MID(#REF!,3,1)</f>
        <v>#REF!</v>
      </c>
      <c r="J25" s="395" t="e">
        <f>+MID(#REF!,4,1)</f>
        <v>#REF!</v>
      </c>
      <c r="K25" s="395" t="e">
        <f>+MID(#REF!,5,1)</f>
        <v>#REF!</v>
      </c>
      <c r="L25" s="395" t="e">
        <f>+MID(#REF!,6,1)</f>
        <v>#REF!</v>
      </c>
      <c r="M25" s="395" t="e">
        <f>+MID(#REF!,7,1)</f>
        <v>#REF!</v>
      </c>
      <c r="N25" s="395" t="e">
        <f>+MID(#REF!,8,1)</f>
        <v>#REF!</v>
      </c>
      <c r="O25" s="395" t="e">
        <f>+MID(#REF!,9,1)</f>
        <v>#REF!</v>
      </c>
      <c r="P25" s="395" t="e">
        <f>+MID(#REF!,10,1)</f>
        <v>#REF!</v>
      </c>
      <c r="Q25" s="395" t="e">
        <f>+MID(#REF!,11,1)</f>
        <v>#REF!</v>
      </c>
      <c r="R25" s="395" t="e">
        <f>+MID(#REF!,12,1)</f>
        <v>#REF!</v>
      </c>
      <c r="S25" s="395" t="e">
        <f>+MID(#REF!,13,1)</f>
        <v>#REF!</v>
      </c>
      <c r="T25" s="395" t="e">
        <f>+MID(#REF!,14,1)</f>
        <v>#REF!</v>
      </c>
      <c r="U25" s="395" t="e">
        <f>+MID(#REF!,15,1)</f>
        <v>#REF!</v>
      </c>
      <c r="V25" s="395" t="e">
        <f>+MID(#REF!,16,1)</f>
        <v>#REF!</v>
      </c>
      <c r="W25" s="395" t="e">
        <f>+MID(#REF!,17,1)</f>
        <v>#REF!</v>
      </c>
      <c r="X25" s="395" t="e">
        <f>+MID(#REF!,18,1)</f>
        <v>#REF!</v>
      </c>
      <c r="Y25" s="395" t="e">
        <f>+MID(#REF!,19,1)</f>
        <v>#REF!</v>
      </c>
      <c r="Z25" s="395" t="e">
        <f>+MID(#REF!,20,1)</f>
        <v>#REF!</v>
      </c>
      <c r="AA25" s="395" t="e">
        <f>+MID(#REF!,21,1)</f>
        <v>#REF!</v>
      </c>
      <c r="AB25" s="395" t="e">
        <f>+MID(#REF!,22,1)</f>
        <v>#REF!</v>
      </c>
      <c r="AC25" s="395" t="e">
        <f>+MID(#REF!,23,1)</f>
        <v>#REF!</v>
      </c>
      <c r="AD25" s="395" t="e">
        <f>+MID(#REF!,24,1)</f>
        <v>#REF!</v>
      </c>
      <c r="AE25" s="395" t="e">
        <f>+MID(#REF!,25,1)</f>
        <v>#REF!</v>
      </c>
      <c r="AF25" s="395" t="e">
        <f>+MID(#REF!,26,1)</f>
        <v>#REF!</v>
      </c>
      <c r="AG25" s="395" t="e">
        <f>+MID(#REF!,27,1)</f>
        <v>#REF!</v>
      </c>
      <c r="AH25" s="395" t="e">
        <f>+MID(#REF!,28,1)</f>
        <v>#REF!</v>
      </c>
      <c r="AI25" s="395" t="e">
        <f>+MID(#REF!,29,1)</f>
        <v>#REF!</v>
      </c>
      <c r="AJ25" s="395" t="e">
        <f>+MID(#REF!,30,1)</f>
        <v>#REF!</v>
      </c>
      <c r="AK25" s="402" t="e">
        <f>+MID(#REF!,31,1)</f>
        <v>#REF!</v>
      </c>
    </row>
    <row r="26" spans="1:43" x14ac:dyDescent="0.25">
      <c r="A26" s="400" t="s">
        <v>1384</v>
      </c>
      <c r="B26" s="358"/>
      <c r="C26" s="358"/>
      <c r="D26" s="358"/>
      <c r="E26" s="358"/>
      <c r="F26" s="358"/>
      <c r="G26" s="399"/>
      <c r="H26" s="399"/>
      <c r="I26" s="399"/>
      <c r="J26" s="399"/>
      <c r="K26" s="399"/>
      <c r="L26" s="399"/>
      <c r="M26" s="399"/>
      <c r="N26" s="358"/>
      <c r="O26" s="399" t="s">
        <v>1385</v>
      </c>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43" s="484" customFormat="1" ht="19.5" customHeight="1" x14ac:dyDescent="0.25">
      <c r="A27" s="398">
        <v>0</v>
      </c>
      <c r="B27" s="395" t="e">
        <f>+LEFT(#REF!,1)</f>
        <v>#REF!</v>
      </c>
      <c r="C27" s="395" t="e">
        <f>+MID(#REF!,2,1)</f>
        <v>#REF!</v>
      </c>
      <c r="D27" s="395" t="e">
        <f>+MID(#REF!,3,1)</f>
        <v>#REF!</v>
      </c>
      <c r="E27" s="395" t="s">
        <v>982</v>
      </c>
      <c r="F27" s="395" t="e">
        <f>+LEFT(#REF!,1)</f>
        <v>#REF!</v>
      </c>
      <c r="G27" s="395" t="e">
        <f>+MID(#REF!,2,1)</f>
        <v>#REF!</v>
      </c>
      <c r="H27" s="395" t="e">
        <f>+MID(#REF!,3,1)</f>
        <v>#REF!</v>
      </c>
      <c r="I27" s="395" t="e">
        <f>+MID(#REF!,4,1)</f>
        <v>#REF!</v>
      </c>
      <c r="J27" s="395" t="e">
        <f>+MID(#REF!,5,1)</f>
        <v>#REF!</v>
      </c>
      <c r="K27" s="395" t="e">
        <f>+MID(#REF!,6,1)</f>
        <v>#REF!</v>
      </c>
      <c r="L27" s="395" t="e">
        <f>+MID(#REF!,7,1)</f>
        <v>#REF!</v>
      </c>
      <c r="M27" s="395" t="e">
        <f>+MID(#REF!,8,1)</f>
        <v>#REF!</v>
      </c>
      <c r="N27" s="397"/>
      <c r="O27" s="396">
        <v>0</v>
      </c>
      <c r="P27" s="395" t="e">
        <f>+LEFT(#REF!,1)</f>
        <v>#REF!</v>
      </c>
      <c r="Q27" s="395" t="e">
        <f>+MID(#REF!,2,1)</f>
        <v>#REF!</v>
      </c>
      <c r="R27" s="395" t="e">
        <f>+MID(#REF!,3,1)</f>
        <v>#REF!</v>
      </c>
      <c r="S27" s="395" t="s">
        <v>982</v>
      </c>
      <c r="T27" s="395" t="e">
        <f>+LEFT(#REF!,1)</f>
        <v>#REF!</v>
      </c>
      <c r="U27" s="395" t="e">
        <f>+MID(#REF!,2,1)</f>
        <v>#REF!</v>
      </c>
      <c r="V27" s="395" t="e">
        <f>+MID(#REF!,3,1)</f>
        <v>#REF!</v>
      </c>
      <c r="W27" s="395" t="e">
        <f>+MID(#REF!,4,1)</f>
        <v>#REF!</v>
      </c>
      <c r="X27" s="395" t="e">
        <f>+MID(#REF!,5,1)</f>
        <v>#REF!</v>
      </c>
      <c r="Y27" s="395" t="e">
        <f>+MID(#REF!,6,1)</f>
        <v>#REF!</v>
      </c>
      <c r="Z27" s="395" t="e">
        <f>+MID(#REF!,7,1)</f>
        <v>#REF!</v>
      </c>
      <c r="AA27" s="395" t="e">
        <f>+MID(#REF!,8,1)</f>
        <v>#REF!</v>
      </c>
      <c r="AB27" s="395"/>
      <c r="AC27" s="395"/>
      <c r="AD27" s="395"/>
      <c r="AE27" s="353"/>
      <c r="AF27" s="353"/>
      <c r="AG27" s="353"/>
      <c r="AH27" s="353"/>
      <c r="AI27" s="353"/>
      <c r="AJ27" s="353"/>
      <c r="AK27" s="352"/>
      <c r="AQ27" s="484" t="s">
        <v>983</v>
      </c>
    </row>
    <row r="28" spans="1:43" s="345" customFormat="1" x14ac:dyDescent="0.25">
      <c r="A28" s="357" t="s">
        <v>1386</v>
      </c>
      <c r="B28" s="356"/>
      <c r="C28" s="356"/>
      <c r="D28" s="356"/>
      <c r="E28" s="356"/>
      <c r="F28" s="356"/>
      <c r="G28" s="356"/>
      <c r="H28" s="356"/>
      <c r="I28" s="356"/>
      <c r="J28" s="356"/>
      <c r="K28" s="356"/>
      <c r="L28" s="356"/>
      <c r="M28" s="356"/>
      <c r="N28" s="356"/>
      <c r="O28" s="356"/>
      <c r="P28" s="356"/>
      <c r="Q28" s="356"/>
      <c r="R28" s="356"/>
      <c r="S28" s="356"/>
      <c r="T28" s="356"/>
      <c r="U28" s="356"/>
      <c r="V28" s="356"/>
      <c r="W28" s="353"/>
      <c r="X28" s="353"/>
      <c r="Y28" s="353"/>
      <c r="Z28" s="353"/>
      <c r="AA28" s="353"/>
      <c r="AB28" s="353"/>
      <c r="AC28" s="353"/>
      <c r="AD28" s="353"/>
      <c r="AE28" s="353"/>
      <c r="AF28" s="353"/>
      <c r="AG28" s="353"/>
      <c r="AH28" s="353"/>
      <c r="AI28" s="353"/>
      <c r="AJ28" s="353"/>
      <c r="AK28" s="352"/>
    </row>
    <row r="29" spans="1:43" s="484" customFormat="1" ht="19.5" customHeight="1" thickBot="1" x14ac:dyDescent="0.3">
      <c r="A29" s="394" t="e">
        <f>+LEFT(#REF!,1)</f>
        <v>#REF!</v>
      </c>
      <c r="B29" s="393" t="e">
        <f>+MID(#REF!,2,1)</f>
        <v>#REF!</v>
      </c>
      <c r="C29" s="393" t="e">
        <f>+MID(#REF!,3,1)</f>
        <v>#REF!</v>
      </c>
      <c r="D29" s="393" t="e">
        <f>+MID(#REF!,4,1)</f>
        <v>#REF!</v>
      </c>
      <c r="E29" s="393" t="e">
        <f>+MID(#REF!,5,1)</f>
        <v>#REF!</v>
      </c>
      <c r="F29" s="393" t="e">
        <f>+MID(#REF!,6,1)</f>
        <v>#REF!</v>
      </c>
      <c r="G29" s="393" t="e">
        <f>+MID(#REF!,7,1)</f>
        <v>#REF!</v>
      </c>
      <c r="H29" s="393" t="e">
        <f>+MID(#REF!,8,1)</f>
        <v>#REF!</v>
      </c>
      <c r="I29" s="393" t="e">
        <f>+MID(#REF!,9,1)</f>
        <v>#REF!</v>
      </c>
      <c r="J29" s="393" t="e">
        <f>+MID(#REF!,10,1)</f>
        <v>#REF!</v>
      </c>
      <c r="K29" s="393" t="e">
        <f>+MID(#REF!,11,1)</f>
        <v>#REF!</v>
      </c>
      <c r="L29" s="393" t="e">
        <f>+MID(#REF!,12,1)</f>
        <v>#REF!</v>
      </c>
      <c r="M29" s="393" t="e">
        <f>+MID(#REF!,13,1)</f>
        <v>#REF!</v>
      </c>
      <c r="N29" s="393" t="e">
        <f>+MID(#REF!,14,1)</f>
        <v>#REF!</v>
      </c>
      <c r="O29" s="393" t="e">
        <f>+MID(#REF!,15,1)</f>
        <v>#REF!</v>
      </c>
      <c r="P29" s="393" t="e">
        <f>+MID(#REF!,16,1)</f>
        <v>#REF!</v>
      </c>
      <c r="Q29" s="393" t="e">
        <f>+MID(#REF!,17,1)</f>
        <v>#REF!</v>
      </c>
      <c r="R29" s="393" t="e">
        <f>+MID(#REF!,18,1)</f>
        <v>#REF!</v>
      </c>
      <c r="S29" s="393" t="e">
        <f>+MID(#REF!,19,1)</f>
        <v>#REF!</v>
      </c>
      <c r="T29" s="393" t="e">
        <f>+MID(#REF!,20,1)</f>
        <v>#REF!</v>
      </c>
      <c r="U29" s="393" t="e">
        <f>+MID(#REF!,21,1)</f>
        <v>#REF!</v>
      </c>
      <c r="V29" s="393" t="e">
        <f>+MID(#REF!,22,1)</f>
        <v>#REF!</v>
      </c>
      <c r="W29" s="393" t="e">
        <f>+MID(#REF!,23,1)</f>
        <v>#REF!</v>
      </c>
      <c r="X29" s="393" t="e">
        <f>+MID(#REF!,24,1)</f>
        <v>#REF!</v>
      </c>
      <c r="Y29" s="393" t="e">
        <f>+MID(#REF!,25,1)</f>
        <v>#REF!</v>
      </c>
      <c r="Z29" s="393" t="e">
        <f>+MID(#REF!,26,1)</f>
        <v>#REF!</v>
      </c>
      <c r="AA29" s="393" t="e">
        <f>+MID(#REF!,27,1)</f>
        <v>#REF!</v>
      </c>
      <c r="AB29" s="393" t="e">
        <f>+MID(#REF!,28,1)</f>
        <v>#REF!</v>
      </c>
      <c r="AC29" s="393" t="e">
        <f>+MID(#REF!,29,1)</f>
        <v>#REF!</v>
      </c>
      <c r="AD29" s="393" t="e">
        <f>+MID(#REF!,30,1)</f>
        <v>#REF!</v>
      </c>
      <c r="AE29" s="393" t="e">
        <f>+MID(#REF!,31,1)</f>
        <v>#REF!</v>
      </c>
      <c r="AF29" s="393" t="e">
        <f>+MID(#REF!,32,1)</f>
        <v>#REF!</v>
      </c>
      <c r="AG29" s="393" t="e">
        <f>+MID(#REF!,33,1)</f>
        <v>#REF!</v>
      </c>
      <c r="AH29" s="393" t="e">
        <f>+MID(#REF!,34,1)</f>
        <v>#REF!</v>
      </c>
      <c r="AI29" s="393" t="e">
        <f>+MID(#REF!,35,1)</f>
        <v>#REF!</v>
      </c>
      <c r="AJ29" s="393" t="e">
        <f>+MID(#REF!,36,1)</f>
        <v>#REF!</v>
      </c>
      <c r="AK29" s="392" t="e">
        <f>+MID(#REF!,37,1)</f>
        <v>#REF!</v>
      </c>
    </row>
    <row r="30" spans="1:43" s="345" customFormat="1" ht="4.5" customHeight="1" thickBot="1" x14ac:dyDescent="0.3">
      <c r="W30" s="346"/>
      <c r="X30" s="346"/>
      <c r="Y30" s="346"/>
      <c r="Z30" s="346"/>
      <c r="AA30" s="346"/>
      <c r="AB30" s="346"/>
      <c r="AC30" s="346"/>
      <c r="AD30" s="346"/>
      <c r="AE30" s="346"/>
      <c r="AF30" s="346"/>
      <c r="AG30" s="346"/>
      <c r="AH30" s="346"/>
      <c r="AI30" s="346"/>
      <c r="AJ30" s="346"/>
      <c r="AK30" s="346"/>
    </row>
    <row r="31" spans="1:43" s="388" customFormat="1" ht="12.75" customHeight="1" x14ac:dyDescent="0.25">
      <c r="A31" s="391" t="s">
        <v>1191</v>
      </c>
      <c r="B31" s="390"/>
      <c r="C31" s="390"/>
      <c r="D31" s="390"/>
      <c r="E31" s="390"/>
      <c r="F31" s="390"/>
      <c r="G31" s="390"/>
      <c r="H31" s="390"/>
      <c r="I31" s="390"/>
      <c r="J31" s="390"/>
      <c r="K31" s="698"/>
      <c r="L31" s="698"/>
      <c r="M31" s="1551" t="s">
        <v>1387</v>
      </c>
      <c r="N31" s="1552"/>
      <c r="O31" s="1552"/>
      <c r="P31" s="1552"/>
      <c r="Q31" s="1552"/>
      <c r="R31" s="1552"/>
      <c r="S31" s="1552"/>
      <c r="T31" s="1552"/>
      <c r="U31" s="1553"/>
      <c r="V31" s="1057" t="s">
        <v>1388</v>
      </c>
      <c r="W31" s="1057"/>
      <c r="X31" s="1057"/>
      <c r="Y31" s="1057"/>
      <c r="Z31" s="1057"/>
      <c r="AA31" s="1057"/>
      <c r="AB31" s="1057"/>
      <c r="AC31" s="1453"/>
      <c r="AD31" s="1551" t="s">
        <v>1389</v>
      </c>
      <c r="AE31" s="1552"/>
      <c r="AF31" s="1552"/>
      <c r="AG31" s="1552"/>
      <c r="AH31" s="1552"/>
      <c r="AI31" s="1552"/>
      <c r="AJ31" s="1552"/>
      <c r="AK31" s="1552"/>
      <c r="AL31" s="1557"/>
    </row>
    <row r="32" spans="1:43" s="345" customFormat="1" ht="19.5" customHeight="1" x14ac:dyDescent="0.25">
      <c r="A32" s="374" t="e">
        <f>LEFT(TEXT(#REF!,"dd.m.yyyy"),1)</f>
        <v>#REF!</v>
      </c>
      <c r="B32" s="373" t="e">
        <f>MID(TEXT(#REF!,"dd.mm.yyyy"),2,1)</f>
        <v>#REF!</v>
      </c>
      <c r="C32" s="372" t="s">
        <v>953</v>
      </c>
      <c r="D32" s="373" t="e">
        <f>MID(TEXT(#REF!,"dd.mm.yyyy"),4,1)</f>
        <v>#REF!</v>
      </c>
      <c r="E32" s="373" t="e">
        <f>MID(TEXT(#REF!,"dd.mm.yyyy"),5,1)</f>
        <v>#REF!</v>
      </c>
      <c r="F32" s="372" t="s">
        <v>953</v>
      </c>
      <c r="G32" s="373" t="e">
        <f>MID(TEXT(#REF!,"dd.mm.yyyy"),7,1)</f>
        <v>#REF!</v>
      </c>
      <c r="H32" s="373" t="e">
        <f>MID(TEXT(#REF!,"dd.mm.yyyy"),8,1)</f>
        <v>#REF!</v>
      </c>
      <c r="I32" s="373" t="e">
        <f>MID(TEXT(#REF!,"dd.mm.yyyy"),9,1)</f>
        <v>#REF!</v>
      </c>
      <c r="J32" s="373" t="e">
        <f>MID(TEXT(#REF!,"dd.mm.yyyy"),10,1)</f>
        <v>#REF!</v>
      </c>
      <c r="K32" s="699"/>
      <c r="L32" s="380"/>
      <c r="M32" s="1554"/>
      <c r="N32" s="1555"/>
      <c r="O32" s="1555"/>
      <c r="P32" s="1555"/>
      <c r="Q32" s="1555"/>
      <c r="R32" s="1555"/>
      <c r="S32" s="1555"/>
      <c r="T32" s="1555"/>
      <c r="U32" s="1556"/>
      <c r="V32" s="1059"/>
      <c r="W32" s="1059"/>
      <c r="X32" s="1059"/>
      <c r="Y32" s="1059"/>
      <c r="Z32" s="1059"/>
      <c r="AA32" s="1059"/>
      <c r="AB32" s="1059"/>
      <c r="AC32" s="1455"/>
      <c r="AD32" s="1554"/>
      <c r="AE32" s="1555"/>
      <c r="AF32" s="1555"/>
      <c r="AG32" s="1555"/>
      <c r="AH32" s="1555"/>
      <c r="AI32" s="1555"/>
      <c r="AJ32" s="1555"/>
      <c r="AK32" s="1555"/>
      <c r="AL32" s="1558"/>
      <c r="AP32" s="483"/>
    </row>
    <row r="33" spans="1:38" s="345" customFormat="1" ht="12.75" customHeight="1" x14ac:dyDescent="0.25">
      <c r="A33" s="386"/>
      <c r="B33" s="385"/>
      <c r="C33" s="385"/>
      <c r="D33" s="385"/>
      <c r="E33" s="385"/>
      <c r="F33" s="385"/>
      <c r="G33" s="385"/>
      <c r="H33" s="385"/>
      <c r="I33" s="385"/>
      <c r="J33" s="385"/>
      <c r="K33" s="700"/>
      <c r="L33" s="700"/>
      <c r="M33" s="1554"/>
      <c r="N33" s="1555"/>
      <c r="O33" s="1555"/>
      <c r="P33" s="1555"/>
      <c r="Q33" s="1555"/>
      <c r="R33" s="1555"/>
      <c r="S33" s="1555"/>
      <c r="T33" s="1555"/>
      <c r="U33" s="1556"/>
      <c r="V33" s="1059"/>
      <c r="W33" s="1059"/>
      <c r="X33" s="1059"/>
      <c r="Y33" s="1059"/>
      <c r="Z33" s="1059"/>
      <c r="AA33" s="1059"/>
      <c r="AB33" s="1059"/>
      <c r="AC33" s="1455"/>
      <c r="AD33" s="1554"/>
      <c r="AE33" s="1555"/>
      <c r="AF33" s="1555"/>
      <c r="AG33" s="1555"/>
      <c r="AH33" s="1555"/>
      <c r="AI33" s="1555"/>
      <c r="AJ33" s="1555"/>
      <c r="AK33" s="1555"/>
      <c r="AL33" s="1558"/>
    </row>
    <row r="34" spans="1:38" s="345" customFormat="1" x14ac:dyDescent="0.2">
      <c r="A34" s="357" t="s">
        <v>1190</v>
      </c>
      <c r="B34" s="356"/>
      <c r="C34" s="356"/>
      <c r="D34" s="356"/>
      <c r="E34" s="356"/>
      <c r="F34" s="356"/>
      <c r="G34" s="356"/>
      <c r="H34" s="356"/>
      <c r="I34" s="356"/>
      <c r="J34" s="356"/>
      <c r="K34" s="380"/>
      <c r="L34" s="701"/>
      <c r="M34" s="380"/>
      <c r="N34" s="380"/>
      <c r="O34" s="380"/>
      <c r="P34" s="380"/>
      <c r="Q34" s="380"/>
      <c r="R34" s="380"/>
      <c r="S34" s="380"/>
      <c r="T34" s="356"/>
      <c r="U34" s="378"/>
      <c r="V34" s="379"/>
      <c r="W34" s="379"/>
      <c r="X34" s="379"/>
      <c r="Y34" s="379"/>
      <c r="Z34" s="379"/>
      <c r="AA34" s="353"/>
      <c r="AB34" s="379"/>
      <c r="AC34" s="378"/>
      <c r="AD34" s="377"/>
      <c r="AE34" s="376"/>
      <c r="AF34" s="376"/>
      <c r="AG34" s="376"/>
      <c r="AH34" s="376"/>
      <c r="AI34" s="376"/>
      <c r="AJ34" s="376"/>
      <c r="AK34" s="376"/>
      <c r="AL34" s="375"/>
    </row>
    <row r="35" spans="1:38" s="345" customFormat="1" ht="19.5" customHeight="1" x14ac:dyDescent="0.25">
      <c r="A35" s="374" t="e">
        <f>IF(#REF!="","",LEFT(TEXT(#REF!,"dd.mm.yyyy"),1))</f>
        <v>#REF!</v>
      </c>
      <c r="B35" s="373" t="e">
        <f>IF(#REF!="","",MID(TEXT(#REF!,"dd.mm.yyyy"),2,1))</f>
        <v>#REF!</v>
      </c>
      <c r="C35" s="372" t="s">
        <v>953</v>
      </c>
      <c r="D35" s="373" t="e">
        <f>IF(#REF!="","",MID(TEXT(#REF!,"dd.mm.yyyy"),4,1))</f>
        <v>#REF!</v>
      </c>
      <c r="E35" s="373" t="e">
        <f>IF(#REF!="","",MID(TEXT(#REF!,"dd.mm.yyyy"),5,1))</f>
        <v>#REF!</v>
      </c>
      <c r="F35" s="372" t="s">
        <v>953</v>
      </c>
      <c r="G35" s="371" t="e">
        <f>IF(#REF!="","",MID(TEXT(#REF!,"dd.mm.yyyy"),7,1))</f>
        <v>#REF!</v>
      </c>
      <c r="H35" s="371" t="e">
        <f>IF(#REF!="","",MID(TEXT(#REF!,"dd.mm.yyyy"),8,1))</f>
        <v>#REF!</v>
      </c>
      <c r="I35" s="371" t="e">
        <f>IF(#REF!="","",MID(TEXT(#REF!,"dd.mm.yyyy"),9,1))</f>
        <v>#REF!</v>
      </c>
      <c r="J35" s="371" t="e">
        <f>IF(#REF!="","",MID(TEXT(#REF!,"dd.mm.yyyy"),10,1))</f>
        <v>#REF!</v>
      </c>
      <c r="K35" s="702"/>
      <c r="L35" s="482"/>
      <c r="M35" s="356"/>
      <c r="N35" s="356"/>
      <c r="O35" s="356"/>
      <c r="P35" s="356"/>
      <c r="Q35" s="356"/>
      <c r="R35" s="356"/>
      <c r="S35" s="356"/>
      <c r="T35" s="356"/>
      <c r="U35" s="482"/>
      <c r="V35" s="356"/>
      <c r="W35" s="353"/>
      <c r="X35" s="353"/>
      <c r="Y35" s="353"/>
      <c r="Z35" s="353"/>
      <c r="AA35" s="353"/>
      <c r="AB35" s="353"/>
      <c r="AC35" s="481"/>
      <c r="AD35" s="353"/>
      <c r="AE35" s="353"/>
      <c r="AF35" s="353"/>
      <c r="AG35" s="353"/>
      <c r="AH35" s="353"/>
      <c r="AI35" s="353"/>
      <c r="AJ35" s="353"/>
      <c r="AK35" s="353"/>
      <c r="AL35" s="352"/>
    </row>
    <row r="36" spans="1:38" s="351" customFormat="1" thickBot="1" x14ac:dyDescent="0.3">
      <c r="A36" s="366"/>
      <c r="B36" s="365"/>
      <c r="C36" s="365"/>
      <c r="D36" s="365"/>
      <c r="E36" s="365"/>
      <c r="F36" s="365"/>
      <c r="G36" s="365"/>
      <c r="H36" s="365"/>
      <c r="I36" s="365"/>
      <c r="J36" s="365"/>
      <c r="K36" s="365"/>
      <c r="L36" s="364"/>
      <c r="M36" s="1456" t="e">
        <f>#REF!</f>
        <v>#REF!</v>
      </c>
      <c r="N36" s="1457"/>
      <c r="O36" s="1457"/>
      <c r="P36" s="1457"/>
      <c r="Q36" s="1457"/>
      <c r="R36" s="1457"/>
      <c r="S36" s="1457"/>
      <c r="T36" s="1457"/>
      <c r="U36" s="1458"/>
      <c r="V36" s="1456" t="e">
        <f>#REF!</f>
        <v>#REF!</v>
      </c>
      <c r="W36" s="1457"/>
      <c r="X36" s="1457"/>
      <c r="Y36" s="1457"/>
      <c r="Z36" s="1457"/>
      <c r="AA36" s="1457"/>
      <c r="AB36" s="1457"/>
      <c r="AC36" s="1458"/>
      <c r="AD36" s="1459" t="e">
        <f>#REF!</f>
        <v>#REF!</v>
      </c>
      <c r="AE36" s="1457"/>
      <c r="AF36" s="1457"/>
      <c r="AG36" s="1457"/>
      <c r="AH36" s="1457"/>
      <c r="AI36" s="1457"/>
      <c r="AJ36" s="1457"/>
      <c r="AK36" s="1457"/>
      <c r="AL36" s="1460"/>
    </row>
    <row r="37" spans="1:38" s="351" customFormat="1" x14ac:dyDescent="0.25">
      <c r="W37" s="346"/>
      <c r="X37" s="346"/>
      <c r="Y37" s="346"/>
      <c r="Z37" s="346"/>
      <c r="AA37" s="346"/>
      <c r="AB37" s="346"/>
      <c r="AC37" s="346"/>
      <c r="AD37" s="346"/>
      <c r="AE37" s="346"/>
      <c r="AF37" s="346"/>
      <c r="AG37" s="346"/>
      <c r="AH37" s="346"/>
      <c r="AI37" s="346"/>
      <c r="AJ37" s="346"/>
      <c r="AK37" s="346"/>
    </row>
    <row r="38" spans="1:38" s="351" customFormat="1" x14ac:dyDescent="0.25">
      <c r="W38" s="346"/>
      <c r="X38" s="346"/>
      <c r="Y38" s="346"/>
      <c r="Z38" s="346"/>
      <c r="AA38" s="346"/>
      <c r="AB38" s="346"/>
      <c r="AC38" s="346"/>
      <c r="AD38" s="346"/>
      <c r="AE38" s="346"/>
      <c r="AF38" s="346"/>
      <c r="AG38" s="346"/>
      <c r="AH38" s="346"/>
      <c r="AI38" s="346"/>
      <c r="AJ38" s="346"/>
      <c r="AK38" s="346"/>
    </row>
    <row r="39" spans="1:38" s="351" customFormat="1" x14ac:dyDescent="0.25">
      <c r="W39" s="346"/>
      <c r="X39" s="346"/>
      <c r="Y39" s="346"/>
      <c r="Z39" s="346"/>
      <c r="AA39" s="346"/>
      <c r="AB39" s="346"/>
      <c r="AC39" s="346"/>
      <c r="AD39" s="346"/>
      <c r="AE39" s="346"/>
      <c r="AF39" s="346"/>
      <c r="AG39" s="346"/>
      <c r="AH39" s="346"/>
      <c r="AI39" s="346"/>
      <c r="AJ39" s="346"/>
      <c r="AK39" s="346"/>
    </row>
    <row r="40" spans="1:38" ht="13.5" thickBot="1" x14ac:dyDescent="0.3">
      <c r="W40" s="346"/>
      <c r="X40" s="346"/>
      <c r="Y40" s="346"/>
      <c r="Z40" s="346"/>
      <c r="AA40" s="346"/>
      <c r="AB40" s="346"/>
      <c r="AC40" s="346"/>
      <c r="AD40" s="346"/>
      <c r="AE40" s="346"/>
      <c r="AF40" s="346"/>
      <c r="AG40" s="346"/>
      <c r="AH40" s="346"/>
      <c r="AI40" s="346"/>
      <c r="AJ40" s="346"/>
      <c r="AK40" s="346"/>
    </row>
    <row r="41" spans="1:38" s="351" customFormat="1" x14ac:dyDescent="0.25">
      <c r="B41" s="363" t="s">
        <v>1390</v>
      </c>
      <c r="C41" s="362"/>
      <c r="D41" s="362"/>
      <c r="E41" s="362"/>
      <c r="F41" s="362"/>
      <c r="G41" s="362"/>
      <c r="H41" s="362"/>
      <c r="I41" s="362"/>
      <c r="J41" s="362"/>
      <c r="K41" s="362"/>
      <c r="L41" s="362"/>
      <c r="M41" s="362"/>
      <c r="N41" s="362"/>
      <c r="O41" s="362"/>
      <c r="P41" s="362"/>
      <c r="Q41" s="362"/>
      <c r="R41" s="362"/>
      <c r="S41" s="362"/>
      <c r="T41" s="362"/>
      <c r="U41" s="362"/>
      <c r="V41" s="362"/>
      <c r="W41" s="361"/>
      <c r="X41" s="361"/>
      <c r="Y41" s="361"/>
      <c r="Z41" s="361"/>
      <c r="AA41" s="361"/>
      <c r="AB41" s="361"/>
      <c r="AC41" s="361"/>
      <c r="AD41" s="361"/>
      <c r="AE41" s="361"/>
      <c r="AF41" s="361"/>
      <c r="AG41" s="361"/>
      <c r="AH41" s="361"/>
      <c r="AI41" s="361"/>
      <c r="AJ41" s="360"/>
      <c r="AK41" s="346"/>
    </row>
    <row r="42" spans="1:38" s="351" customFormat="1" x14ac:dyDescent="0.25">
      <c r="B42" s="355"/>
      <c r="C42" s="354"/>
      <c r="D42" s="354"/>
      <c r="E42" s="354"/>
      <c r="F42" s="354"/>
      <c r="G42" s="354"/>
      <c r="H42" s="354"/>
      <c r="I42" s="354"/>
      <c r="J42" s="354"/>
      <c r="K42" s="354"/>
      <c r="L42" s="354"/>
      <c r="M42" s="354"/>
      <c r="N42" s="354"/>
      <c r="O42" s="354"/>
      <c r="P42" s="354"/>
      <c r="Q42" s="354"/>
      <c r="R42" s="354"/>
      <c r="S42" s="354"/>
      <c r="T42" s="354"/>
      <c r="U42" s="354"/>
      <c r="V42" s="354"/>
      <c r="W42" s="353"/>
      <c r="X42" s="353"/>
      <c r="Y42" s="353"/>
      <c r="Z42" s="353"/>
      <c r="AA42" s="353"/>
      <c r="AB42" s="353"/>
      <c r="AC42" s="353"/>
      <c r="AD42" s="353"/>
      <c r="AE42" s="353"/>
      <c r="AF42" s="353"/>
      <c r="AG42" s="353"/>
      <c r="AH42" s="353"/>
      <c r="AI42" s="353"/>
      <c r="AJ42" s="352"/>
      <c r="AK42" s="346"/>
    </row>
    <row r="43" spans="1:38" x14ac:dyDescent="0.25">
      <c r="B43" s="359"/>
      <c r="C43" s="358"/>
      <c r="D43" s="358"/>
      <c r="E43" s="358"/>
      <c r="F43" s="358"/>
      <c r="G43" s="358"/>
      <c r="H43" s="358"/>
      <c r="I43" s="358"/>
      <c r="J43" s="358"/>
      <c r="K43" s="358"/>
      <c r="L43" s="358"/>
      <c r="M43" s="358"/>
      <c r="N43" s="358"/>
      <c r="O43" s="358"/>
      <c r="P43" s="358"/>
      <c r="Q43" s="358"/>
      <c r="R43" s="358"/>
      <c r="S43" s="358"/>
      <c r="T43" s="358"/>
      <c r="U43" s="358"/>
      <c r="V43" s="358"/>
      <c r="W43" s="353"/>
      <c r="X43" s="353"/>
      <c r="Y43" s="353"/>
      <c r="Z43" s="353"/>
      <c r="AA43" s="353"/>
      <c r="AB43" s="353"/>
      <c r="AC43" s="353"/>
      <c r="AD43" s="353"/>
      <c r="AE43" s="353"/>
      <c r="AF43" s="353"/>
      <c r="AG43" s="353"/>
      <c r="AH43" s="353"/>
      <c r="AI43" s="353"/>
      <c r="AJ43" s="352"/>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s="345" customFormat="1" x14ac:dyDescent="0.25">
      <c r="B45" s="357"/>
      <c r="C45" s="356"/>
      <c r="D45" s="356"/>
      <c r="E45" s="356"/>
      <c r="F45" s="356"/>
      <c r="G45" s="356"/>
      <c r="H45" s="356"/>
      <c r="I45" s="356"/>
      <c r="J45" s="356"/>
      <c r="K45" s="356"/>
      <c r="L45" s="356"/>
      <c r="M45" s="356"/>
      <c r="N45" s="356"/>
      <c r="O45" s="356"/>
      <c r="P45" s="356"/>
      <c r="Q45" s="356"/>
      <c r="R45" s="356"/>
      <c r="S45" s="356"/>
      <c r="T45" s="356"/>
      <c r="U45" s="356"/>
      <c r="V45" s="356"/>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51" customFormat="1" x14ac:dyDescent="0.25">
      <c r="B47" s="355"/>
      <c r="C47" s="354"/>
      <c r="D47" s="354"/>
      <c r="E47" s="354"/>
      <c r="F47" s="354"/>
      <c r="G47" s="354"/>
      <c r="H47" s="354"/>
      <c r="I47" s="354"/>
      <c r="J47" s="354"/>
      <c r="K47" s="354"/>
      <c r="L47" s="354"/>
      <c r="M47" s="354"/>
      <c r="N47" s="354"/>
      <c r="O47" s="354"/>
      <c r="P47" s="354"/>
      <c r="Q47" s="354"/>
      <c r="R47" s="354"/>
      <c r="S47" s="354"/>
      <c r="T47" s="354"/>
      <c r="U47" s="354"/>
      <c r="V47" s="354"/>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45" customFormat="1" ht="13.5" thickBot="1" x14ac:dyDescent="0.3">
      <c r="B51" s="350"/>
      <c r="C51" s="349"/>
      <c r="D51" s="349"/>
      <c r="E51" s="349"/>
      <c r="F51" s="349"/>
      <c r="G51" s="349" t="s">
        <v>1391</v>
      </c>
      <c r="H51" s="349"/>
      <c r="I51" s="349"/>
      <c r="J51" s="349"/>
      <c r="K51" s="349"/>
      <c r="L51" s="349"/>
      <c r="M51" s="349"/>
      <c r="N51" s="349"/>
      <c r="O51" s="349"/>
      <c r="P51" s="349"/>
      <c r="Q51" s="349"/>
      <c r="R51" s="349"/>
      <c r="S51" s="349"/>
      <c r="T51" s="349"/>
      <c r="U51" s="349" t="s">
        <v>1392</v>
      </c>
      <c r="V51" s="349"/>
      <c r="W51" s="348"/>
      <c r="X51" s="348"/>
      <c r="Y51" s="348"/>
      <c r="Z51" s="348"/>
      <c r="AA51" s="348"/>
      <c r="AB51" s="348"/>
      <c r="AC51" s="348"/>
      <c r="AD51" s="348"/>
      <c r="AE51" s="348"/>
      <c r="AF51" s="348"/>
      <c r="AG51" s="348"/>
      <c r="AH51" s="348"/>
      <c r="AI51" s="348"/>
      <c r="AJ51" s="347"/>
      <c r="AK51" s="346"/>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x14ac:dyDescent="0.25"/>
  <cols>
    <col min="1" max="1" width="4.42578125" style="489" customWidth="1"/>
    <col min="2" max="2" width="35" style="489" customWidth="1"/>
    <col min="3" max="3" width="3.5703125" style="489" customWidth="1"/>
    <col min="4" max="4" width="6.85546875" style="489" customWidth="1"/>
    <col min="5" max="6" width="29.5703125" style="489" customWidth="1"/>
    <col min="7" max="16384" width="9.140625" style="489"/>
  </cols>
  <sheetData>
    <row r="1" spans="1:10" s="456" customFormat="1" ht="7.5" customHeight="1" x14ac:dyDescent="0.25">
      <c r="A1" s="455"/>
      <c r="H1" s="399"/>
      <c r="I1" s="399"/>
    </row>
    <row r="2" spans="1:10" s="456" customFormat="1" ht="17.25" customHeight="1" x14ac:dyDescent="0.25">
      <c r="A2" s="455"/>
      <c r="B2" s="480" t="s">
        <v>1917</v>
      </c>
      <c r="C2" s="718"/>
      <c r="D2" s="719" t="s">
        <v>1393</v>
      </c>
      <c r="E2" s="720" t="e">
        <f>"  "&amp;#REF!&amp;"  "&amp;#REF!&amp;"  "&amp;#REF!&amp;"  "&amp;#REF!&amp;"  "&amp;#REF!&amp;"  "&amp;#REF!&amp;"  "&amp;#REF!&amp;"  "&amp;#REF!&amp;"  "&amp;#REF!&amp;"  "&amp;#REF!</f>
        <v>#REF!</v>
      </c>
    </row>
    <row r="3" spans="1:10" s="456" customFormat="1" ht="7.5" customHeight="1" thickBot="1" x14ac:dyDescent="0.3">
      <c r="A3" s="455"/>
      <c r="B3" s="534"/>
      <c r="C3" s="399"/>
      <c r="D3" s="399"/>
    </row>
    <row r="4" spans="1:10" s="514" customFormat="1" ht="11.25" customHeight="1" x14ac:dyDescent="0.25">
      <c r="A4" s="533"/>
      <c r="B4" s="532"/>
      <c r="C4" s="531"/>
      <c r="D4" s="530"/>
      <c r="E4" s="1524" t="s">
        <v>1474</v>
      </c>
      <c r="F4" s="1548"/>
    </row>
    <row r="5" spans="1:10" s="514" customFormat="1" ht="33.75" customHeight="1" x14ac:dyDescent="0.25">
      <c r="A5" s="663" t="s">
        <v>1394</v>
      </c>
      <c r="B5" s="661" t="s">
        <v>1188</v>
      </c>
      <c r="C5" s="527"/>
      <c r="D5" s="669" t="s">
        <v>1475</v>
      </c>
      <c r="E5" s="667" t="s">
        <v>1476</v>
      </c>
      <c r="F5" s="524" t="s">
        <v>1477</v>
      </c>
    </row>
    <row r="6" spans="1:10" s="514" customFormat="1" ht="29.65" customHeight="1" x14ac:dyDescent="0.25">
      <c r="A6" s="671" t="s">
        <v>777</v>
      </c>
      <c r="B6" s="495" t="s">
        <v>1726</v>
      </c>
      <c r="C6" s="494"/>
      <c r="D6" s="666" t="s">
        <v>778</v>
      </c>
      <c r="E6" s="670">
        <f>'P&amp;L old'!D9</f>
        <v>0</v>
      </c>
      <c r="F6" s="493">
        <f>'P&amp;L old'!E9</f>
        <v>0</v>
      </c>
    </row>
    <row r="7" spans="1:10" s="514" customFormat="1" ht="29.65" customHeight="1" x14ac:dyDescent="0.25">
      <c r="A7" s="671" t="s">
        <v>779</v>
      </c>
      <c r="B7" s="495" t="s">
        <v>1478</v>
      </c>
      <c r="C7" s="494"/>
      <c r="D7" s="666" t="s">
        <v>781</v>
      </c>
      <c r="E7" s="670">
        <f>'P&amp;L old'!D10</f>
        <v>0</v>
      </c>
      <c r="F7" s="493">
        <f>'P&amp;L old'!E10</f>
        <v>0</v>
      </c>
    </row>
    <row r="8" spans="1:10" s="519" customFormat="1" ht="29.65" customHeight="1" x14ac:dyDescent="0.25">
      <c r="A8" s="673" t="s">
        <v>782</v>
      </c>
      <c r="B8" s="497" t="s">
        <v>783</v>
      </c>
      <c r="C8" s="496"/>
      <c r="D8" s="672" t="s">
        <v>784</v>
      </c>
      <c r="E8" s="670">
        <f>'P&amp;L old'!D11</f>
        <v>0</v>
      </c>
      <c r="F8" s="493">
        <f>'P&amp;L old'!E11</f>
        <v>0</v>
      </c>
    </row>
    <row r="9" spans="1:10" s="519" customFormat="1" ht="29.65" customHeight="1" x14ac:dyDescent="0.25">
      <c r="A9" s="673" t="s">
        <v>785</v>
      </c>
      <c r="B9" s="497" t="s">
        <v>786</v>
      </c>
      <c r="C9" s="496"/>
      <c r="D9" s="672" t="s">
        <v>787</v>
      </c>
      <c r="E9" s="670">
        <f>'P&amp;L old'!D12</f>
        <v>0</v>
      </c>
      <c r="F9" s="493">
        <f>'P&amp;L old'!E12</f>
        <v>0</v>
      </c>
    </row>
    <row r="10" spans="1:10" s="514" customFormat="1" ht="29.65" customHeight="1" x14ac:dyDescent="0.25">
      <c r="A10" s="664" t="s">
        <v>788</v>
      </c>
      <c r="B10" s="495" t="s">
        <v>789</v>
      </c>
      <c r="C10" s="494"/>
      <c r="D10" s="666" t="s">
        <v>790</v>
      </c>
      <c r="E10" s="670">
        <f>'P&amp;L old'!D13</f>
        <v>0</v>
      </c>
      <c r="F10" s="493">
        <f>'P&amp;L old'!E13</f>
        <v>0</v>
      </c>
    </row>
    <row r="11" spans="1:10" s="514" customFormat="1" ht="29.65" customHeight="1" x14ac:dyDescent="0.25">
      <c r="A11" s="664" t="s">
        <v>496</v>
      </c>
      <c r="B11" s="495" t="s">
        <v>791</v>
      </c>
      <c r="C11" s="494"/>
      <c r="D11" s="666" t="s">
        <v>792</v>
      </c>
      <c r="E11" s="670">
        <f>'P&amp;L old'!D14</f>
        <v>0</v>
      </c>
      <c r="F11" s="493">
        <f>'P&amp;L old'!E14</f>
        <v>0</v>
      </c>
    </row>
    <row r="12" spans="1:10" s="514" customFormat="1" ht="29.65" customHeight="1" x14ac:dyDescent="0.25">
      <c r="A12" s="664" t="s">
        <v>499</v>
      </c>
      <c r="B12" s="495" t="s">
        <v>793</v>
      </c>
      <c r="C12" s="494"/>
      <c r="D12" s="666" t="s">
        <v>794</v>
      </c>
      <c r="E12" s="670">
        <f>'P&amp;L old'!D15</f>
        <v>0</v>
      </c>
      <c r="F12" s="493">
        <f>'P&amp;L old'!E15</f>
        <v>0</v>
      </c>
    </row>
    <row r="13" spans="1:10" s="519" customFormat="1" ht="29.65" customHeight="1" x14ac:dyDescent="0.25">
      <c r="A13" s="673" t="s">
        <v>558</v>
      </c>
      <c r="B13" s="497" t="s">
        <v>795</v>
      </c>
      <c r="C13" s="496"/>
      <c r="D13" s="672" t="s">
        <v>796</v>
      </c>
      <c r="E13" s="670">
        <f>'P&amp;L old'!D16</f>
        <v>0</v>
      </c>
      <c r="F13" s="493">
        <f>'P&amp;L old'!E16</f>
        <v>0</v>
      </c>
      <c r="J13" s="514"/>
    </row>
    <row r="14" spans="1:10" s="514" customFormat="1" ht="29.65" customHeight="1" x14ac:dyDescent="0.25">
      <c r="A14" s="671" t="s">
        <v>797</v>
      </c>
      <c r="B14" s="495" t="s">
        <v>798</v>
      </c>
      <c r="C14" s="494"/>
      <c r="D14" s="666" t="s">
        <v>799</v>
      </c>
      <c r="E14" s="670">
        <f>'P&amp;L old'!D17</f>
        <v>0</v>
      </c>
      <c r="F14" s="493">
        <f>'P&amp;L old'!E17</f>
        <v>0</v>
      </c>
    </row>
    <row r="15" spans="1:10" s="514" customFormat="1" ht="29.65" customHeight="1" x14ac:dyDescent="0.25">
      <c r="A15" s="671" t="s">
        <v>800</v>
      </c>
      <c r="B15" s="495" t="s">
        <v>801</v>
      </c>
      <c r="C15" s="494"/>
      <c r="D15" s="666" t="s">
        <v>802</v>
      </c>
      <c r="E15" s="670">
        <f>'P&amp;L old'!D18</f>
        <v>0</v>
      </c>
      <c r="F15" s="493">
        <f>'P&amp;L old'!E18</f>
        <v>0</v>
      </c>
    </row>
    <row r="16" spans="1:10" s="519" customFormat="1" ht="29.65" customHeight="1" x14ac:dyDescent="0.25">
      <c r="A16" s="673" t="s">
        <v>782</v>
      </c>
      <c r="B16" s="497" t="s">
        <v>803</v>
      </c>
      <c r="C16" s="496"/>
      <c r="D16" s="672" t="s">
        <v>804</v>
      </c>
      <c r="E16" s="670">
        <f>'P&amp;L old'!D19</f>
        <v>0</v>
      </c>
      <c r="F16" s="493">
        <f>'P&amp;L old'!E19</f>
        <v>0</v>
      </c>
    </row>
    <row r="17" spans="1:6" s="514" customFormat="1" ht="29.65" customHeight="1" x14ac:dyDescent="0.25">
      <c r="A17" s="671" t="s">
        <v>627</v>
      </c>
      <c r="B17" s="495" t="s">
        <v>805</v>
      </c>
      <c r="C17" s="494"/>
      <c r="D17" s="666" t="s">
        <v>806</v>
      </c>
      <c r="E17" s="670">
        <f>'P&amp;L old'!D20</f>
        <v>0</v>
      </c>
      <c r="F17" s="493">
        <f>'P&amp;L old'!E20</f>
        <v>0</v>
      </c>
    </row>
    <row r="18" spans="1:6" s="514" customFormat="1" ht="29.65" customHeight="1" x14ac:dyDescent="0.25">
      <c r="A18" s="671" t="s">
        <v>630</v>
      </c>
      <c r="B18" s="495" t="s">
        <v>807</v>
      </c>
      <c r="C18" s="494"/>
      <c r="D18" s="666" t="s">
        <v>808</v>
      </c>
      <c r="E18" s="670">
        <f>'P&amp;L old'!D21</f>
        <v>0</v>
      </c>
      <c r="F18" s="493">
        <f>'P&amp;L old'!E21</f>
        <v>0</v>
      </c>
    </row>
    <row r="19" spans="1:6" s="514" customFormat="1" ht="29.65" customHeight="1" x14ac:dyDescent="0.25">
      <c r="A19" s="671" t="s">
        <v>800</v>
      </c>
      <c r="B19" s="495" t="s">
        <v>809</v>
      </c>
      <c r="C19" s="494"/>
      <c r="D19" s="666" t="s">
        <v>810</v>
      </c>
      <c r="E19" s="670">
        <f>'P&amp;L old'!D22</f>
        <v>0</v>
      </c>
      <c r="F19" s="493">
        <f>'P&amp;L old'!E22</f>
        <v>0</v>
      </c>
    </row>
    <row r="20" spans="1:6" s="514" customFormat="1" ht="29.65" customHeight="1" x14ac:dyDescent="0.25">
      <c r="A20" s="671" t="s">
        <v>811</v>
      </c>
      <c r="B20" s="495" t="s">
        <v>812</v>
      </c>
      <c r="C20" s="494"/>
      <c r="D20" s="666" t="s">
        <v>813</v>
      </c>
      <c r="E20" s="670">
        <f>'P&amp;L old'!D23</f>
        <v>0</v>
      </c>
      <c r="F20" s="493">
        <f>'P&amp;L old'!E23</f>
        <v>0</v>
      </c>
    </row>
    <row r="21" spans="1:6" s="514" customFormat="1" ht="29.65" customHeight="1" x14ac:dyDescent="0.25">
      <c r="A21" s="671" t="s">
        <v>814</v>
      </c>
      <c r="B21" s="495" t="s">
        <v>815</v>
      </c>
      <c r="C21" s="494"/>
      <c r="D21" s="666" t="s">
        <v>816</v>
      </c>
      <c r="E21" s="670">
        <f>'P&amp;L old'!D24</f>
        <v>0</v>
      </c>
      <c r="F21" s="493">
        <f>'P&amp;L old'!E24</f>
        <v>0</v>
      </c>
    </row>
    <row r="22" spans="1:6" s="514" customFormat="1" ht="29.65" customHeight="1" x14ac:dyDescent="0.25">
      <c r="A22" s="671" t="s">
        <v>817</v>
      </c>
      <c r="B22" s="495" t="s">
        <v>818</v>
      </c>
      <c r="C22" s="494"/>
      <c r="D22" s="666" t="s">
        <v>819</v>
      </c>
      <c r="E22" s="670">
        <f>'P&amp;L old'!D25</f>
        <v>0</v>
      </c>
      <c r="F22" s="493">
        <f>'P&amp;L old'!E25</f>
        <v>0</v>
      </c>
    </row>
    <row r="23" spans="1:6" s="514" customFormat="1" ht="29.65" customHeight="1" x14ac:dyDescent="0.25">
      <c r="A23" s="671" t="s">
        <v>820</v>
      </c>
      <c r="B23" s="495" t="s">
        <v>821</v>
      </c>
      <c r="C23" s="494"/>
      <c r="D23" s="666" t="s">
        <v>822</v>
      </c>
      <c r="E23" s="670">
        <f>'P&amp;L old'!D26</f>
        <v>0</v>
      </c>
      <c r="F23" s="493">
        <f>'P&amp;L old'!E26</f>
        <v>0</v>
      </c>
    </row>
    <row r="24" spans="1:6" s="514" customFormat="1" ht="29.65" customHeight="1" x14ac:dyDescent="0.25">
      <c r="A24" s="671" t="s">
        <v>823</v>
      </c>
      <c r="B24" s="495" t="s">
        <v>824</v>
      </c>
      <c r="C24" s="494"/>
      <c r="D24" s="666" t="s">
        <v>825</v>
      </c>
      <c r="E24" s="670">
        <f>'P&amp;L old'!D27</f>
        <v>0</v>
      </c>
      <c r="F24" s="493">
        <f>'P&amp;L old'!E27</f>
        <v>0</v>
      </c>
    </row>
    <row r="25" spans="1:6" s="514" customFormat="1" ht="29.65" customHeight="1" x14ac:dyDescent="0.25">
      <c r="A25" s="671" t="s">
        <v>826</v>
      </c>
      <c r="B25" s="495" t="s">
        <v>827</v>
      </c>
      <c r="C25" s="494"/>
      <c r="D25" s="666" t="s">
        <v>828</v>
      </c>
      <c r="E25" s="670">
        <f>'P&amp;L old'!D28</f>
        <v>0</v>
      </c>
      <c r="F25" s="493">
        <f>'P&amp;L old'!E28</f>
        <v>0</v>
      </c>
    </row>
    <row r="26" spans="1:6" s="514" customFormat="1" ht="29.65" customHeight="1" x14ac:dyDescent="0.25">
      <c r="A26" s="671" t="s">
        <v>829</v>
      </c>
      <c r="B26" s="523" t="s">
        <v>830</v>
      </c>
      <c r="C26" s="522"/>
      <c r="D26" s="666" t="s">
        <v>831</v>
      </c>
      <c r="E26" s="670">
        <f>'P&amp;L old'!D29</f>
        <v>0</v>
      </c>
      <c r="F26" s="493">
        <f>'P&amp;L old'!E29</f>
        <v>0</v>
      </c>
    </row>
    <row r="27" spans="1:6" s="514" customFormat="1" ht="29.65" customHeight="1" x14ac:dyDescent="0.25">
      <c r="A27" s="671" t="s">
        <v>832</v>
      </c>
      <c r="B27" s="495" t="s">
        <v>1479</v>
      </c>
      <c r="C27" s="494"/>
      <c r="D27" s="666" t="s">
        <v>834</v>
      </c>
      <c r="E27" s="670">
        <f>'P&amp;L old'!D30</f>
        <v>0</v>
      </c>
      <c r="F27" s="493">
        <f>'P&amp;L old'!E30</f>
        <v>0</v>
      </c>
    </row>
    <row r="28" spans="1:6" s="514" customFormat="1" ht="29.65" customHeight="1" x14ac:dyDescent="0.25">
      <c r="A28" s="671" t="s">
        <v>835</v>
      </c>
      <c r="B28" s="523" t="s">
        <v>1480</v>
      </c>
      <c r="C28" s="522"/>
      <c r="D28" s="666" t="s">
        <v>837</v>
      </c>
      <c r="E28" s="670">
        <f>'P&amp;L old'!D31</f>
        <v>0</v>
      </c>
      <c r="F28" s="493">
        <f>'P&amp;L old'!E31</f>
        <v>0</v>
      </c>
    </row>
    <row r="29" spans="1:6" s="514" customFormat="1" ht="29.65" customHeight="1" x14ac:dyDescent="0.25">
      <c r="A29" s="671" t="s">
        <v>838</v>
      </c>
      <c r="B29" s="495" t="s">
        <v>839</v>
      </c>
      <c r="C29" s="494"/>
      <c r="D29" s="666" t="s">
        <v>840</v>
      </c>
      <c r="E29" s="670">
        <f>'P&amp;L old'!D32</f>
        <v>0</v>
      </c>
      <c r="F29" s="493">
        <f>'P&amp;L old'!E32</f>
        <v>0</v>
      </c>
    </row>
    <row r="30" spans="1:6" s="514" customFormat="1" ht="29.65" customHeight="1" x14ac:dyDescent="0.25">
      <c r="A30" s="671" t="s">
        <v>841</v>
      </c>
      <c r="B30" s="495" t="s">
        <v>842</v>
      </c>
      <c r="C30" s="494"/>
      <c r="D30" s="666" t="s">
        <v>843</v>
      </c>
      <c r="E30" s="670">
        <f>'P&amp;L old'!D33</f>
        <v>0</v>
      </c>
      <c r="F30" s="493">
        <f>'P&amp;L old'!E33</f>
        <v>0</v>
      </c>
    </row>
    <row r="31" spans="1:6" s="519" customFormat="1" ht="33.75" customHeight="1" x14ac:dyDescent="0.25">
      <c r="A31" s="673" t="s">
        <v>844</v>
      </c>
      <c r="B31" s="521" t="s">
        <v>845</v>
      </c>
      <c r="C31" s="520"/>
      <c r="D31" s="672" t="s">
        <v>846</v>
      </c>
      <c r="E31" s="670">
        <f>'P&amp;L old'!D34</f>
        <v>0</v>
      </c>
      <c r="F31" s="493">
        <f>'P&amp;L old'!E34</f>
        <v>0</v>
      </c>
    </row>
    <row r="32" spans="1:6" s="514" customFormat="1" ht="29.65" customHeight="1" thickBot="1" x14ac:dyDescent="0.3">
      <c r="A32" s="518" t="s">
        <v>847</v>
      </c>
      <c r="B32" s="517" t="s">
        <v>848</v>
      </c>
      <c r="C32" s="516"/>
      <c r="D32" s="515" t="s">
        <v>849</v>
      </c>
      <c r="E32" s="721">
        <f>'P&amp;L old'!D35</f>
        <v>0</v>
      </c>
      <c r="F32" s="722">
        <f>'P&amp;L old'!E35</f>
        <v>0</v>
      </c>
    </row>
    <row r="33" spans="1:6" ht="24.75" customHeight="1" x14ac:dyDescent="0.25">
      <c r="A33" s="506" t="s">
        <v>850</v>
      </c>
      <c r="B33" s="505" t="s">
        <v>851</v>
      </c>
      <c r="C33" s="504"/>
      <c r="D33" s="665" t="s">
        <v>852</v>
      </c>
      <c r="E33" s="707">
        <f>'P&amp;L old'!D36</f>
        <v>0</v>
      </c>
      <c r="F33" s="723">
        <f>'P&amp;L old'!E36</f>
        <v>0</v>
      </c>
    </row>
    <row r="34" spans="1:6" ht="30.75" customHeight="1" x14ac:dyDescent="0.25">
      <c r="A34" s="506" t="s">
        <v>853</v>
      </c>
      <c r="B34" s="513" t="s">
        <v>1481</v>
      </c>
      <c r="C34" s="512"/>
      <c r="D34" s="665" t="s">
        <v>855</v>
      </c>
      <c r="E34" s="707">
        <f>'P&amp;L old'!D37</f>
        <v>0</v>
      </c>
      <c r="F34" s="723">
        <f>'P&amp;L old'!E37</f>
        <v>0</v>
      </c>
    </row>
    <row r="35" spans="1:6" ht="36.75" customHeight="1" x14ac:dyDescent="0.25">
      <c r="A35" s="671" t="s">
        <v>856</v>
      </c>
      <c r="B35" s="495" t="s">
        <v>857</v>
      </c>
      <c r="C35" s="494"/>
      <c r="D35" s="666" t="s">
        <v>858</v>
      </c>
      <c r="E35" s="670">
        <f>'P&amp;L old'!D38</f>
        <v>0</v>
      </c>
      <c r="F35" s="493">
        <f>'P&amp;L old'!E38</f>
        <v>0</v>
      </c>
    </row>
    <row r="36" spans="1:6" ht="30.75" customHeight="1" x14ac:dyDescent="0.25">
      <c r="A36" s="671" t="s">
        <v>859</v>
      </c>
      <c r="B36" s="495" t="s">
        <v>860</v>
      </c>
      <c r="C36" s="494"/>
      <c r="D36" s="666" t="s">
        <v>861</v>
      </c>
      <c r="E36" s="670">
        <f>'P&amp;L old'!D39</f>
        <v>0</v>
      </c>
      <c r="F36" s="493">
        <f>'P&amp;L old'!E39</f>
        <v>0</v>
      </c>
    </row>
    <row r="37" spans="1:6" ht="30" customHeight="1" x14ac:dyDescent="0.25">
      <c r="A37" s="671" t="s">
        <v>862</v>
      </c>
      <c r="B37" s="495" t="s">
        <v>863</v>
      </c>
      <c r="C37" s="494"/>
      <c r="D37" s="666" t="s">
        <v>864</v>
      </c>
      <c r="E37" s="670">
        <f>'P&amp;L old'!D40</f>
        <v>0</v>
      </c>
      <c r="F37" s="493">
        <f>'P&amp;L old'!E40</f>
        <v>0</v>
      </c>
    </row>
    <row r="38" spans="1:6" ht="26.25" customHeight="1" x14ac:dyDescent="0.25">
      <c r="A38" s="671" t="s">
        <v>865</v>
      </c>
      <c r="B38" s="495" t="s">
        <v>866</v>
      </c>
      <c r="C38" s="494"/>
      <c r="D38" s="666" t="s">
        <v>867</v>
      </c>
      <c r="E38" s="670">
        <f>'P&amp;L old'!D41</f>
        <v>0</v>
      </c>
      <c r="F38" s="493">
        <f>'P&amp;L old'!E41</f>
        <v>0</v>
      </c>
    </row>
    <row r="39" spans="1:6" ht="22.5" customHeight="1" x14ac:dyDescent="0.25">
      <c r="A39" s="671" t="s">
        <v>868</v>
      </c>
      <c r="B39" s="495" t="s">
        <v>869</v>
      </c>
      <c r="C39" s="494"/>
      <c r="D39" s="666" t="s">
        <v>870</v>
      </c>
      <c r="E39" s="670">
        <f>'P&amp;L old'!D42</f>
        <v>0</v>
      </c>
      <c r="F39" s="493">
        <f>'P&amp;L old'!E42</f>
        <v>0</v>
      </c>
    </row>
    <row r="40" spans="1:6" ht="30.75" customHeight="1" x14ac:dyDescent="0.25">
      <c r="A40" s="671" t="s">
        <v>871</v>
      </c>
      <c r="B40" s="495" t="s">
        <v>872</v>
      </c>
      <c r="C40" s="494"/>
      <c r="D40" s="666" t="s">
        <v>873</v>
      </c>
      <c r="E40" s="670">
        <f>'P&amp;L old'!D43</f>
        <v>0</v>
      </c>
      <c r="F40" s="493">
        <f>'P&amp;L old'!E43</f>
        <v>0</v>
      </c>
    </row>
    <row r="41" spans="1:6" ht="30" customHeight="1" x14ac:dyDescent="0.25">
      <c r="A41" s="671" t="s">
        <v>874</v>
      </c>
      <c r="B41" s="495" t="s">
        <v>875</v>
      </c>
      <c r="C41" s="494"/>
      <c r="D41" s="666" t="s">
        <v>876</v>
      </c>
      <c r="E41" s="670">
        <f>'P&amp;L old'!D44</f>
        <v>0</v>
      </c>
      <c r="F41" s="493">
        <f>'P&amp;L old'!E44</f>
        <v>0</v>
      </c>
    </row>
    <row r="42" spans="1:6" ht="32.25" customHeight="1" x14ac:dyDescent="0.25">
      <c r="A42" s="671" t="s">
        <v>877</v>
      </c>
      <c r="B42" s="495" t="s">
        <v>878</v>
      </c>
      <c r="C42" s="494"/>
      <c r="D42" s="666" t="s">
        <v>879</v>
      </c>
      <c r="E42" s="670">
        <f>'P&amp;L old'!D45</f>
        <v>0</v>
      </c>
      <c r="F42" s="493">
        <f>'P&amp;L old'!E45</f>
        <v>0</v>
      </c>
    </row>
    <row r="43" spans="1:6" ht="24" customHeight="1" x14ac:dyDescent="0.25">
      <c r="A43" s="671" t="s">
        <v>880</v>
      </c>
      <c r="B43" s="495" t="s">
        <v>881</v>
      </c>
      <c r="C43" s="494"/>
      <c r="D43" s="666" t="s">
        <v>882</v>
      </c>
      <c r="E43" s="670">
        <f>'P&amp;L old'!D46</f>
        <v>0</v>
      </c>
      <c r="F43" s="493">
        <f>'P&amp;L old'!E46</f>
        <v>0</v>
      </c>
    </row>
    <row r="44" spans="1:6" ht="26.25" customHeight="1" x14ac:dyDescent="0.25">
      <c r="A44" s="671" t="s">
        <v>883</v>
      </c>
      <c r="B44" s="495" t="s">
        <v>884</v>
      </c>
      <c r="C44" s="494"/>
      <c r="D44" s="666" t="s">
        <v>885</v>
      </c>
      <c r="E44" s="670">
        <f>'P&amp;L old'!D47</f>
        <v>0</v>
      </c>
      <c r="F44" s="493">
        <f>'P&amp;L old'!E47</f>
        <v>0</v>
      </c>
    </row>
    <row r="45" spans="1:6" ht="24.75" customHeight="1" x14ac:dyDescent="0.25">
      <c r="A45" s="671" t="s">
        <v>886</v>
      </c>
      <c r="B45" s="495" t="s">
        <v>887</v>
      </c>
      <c r="C45" s="494"/>
      <c r="D45" s="666" t="s">
        <v>888</v>
      </c>
      <c r="E45" s="670">
        <f>'P&amp;L old'!D48</f>
        <v>0</v>
      </c>
      <c r="F45" s="493">
        <f>'P&amp;L old'!E48</f>
        <v>0</v>
      </c>
    </row>
    <row r="46" spans="1:6" ht="27" customHeight="1" x14ac:dyDescent="0.25">
      <c r="A46" s="671" t="s">
        <v>889</v>
      </c>
      <c r="B46" s="495" t="s">
        <v>890</v>
      </c>
      <c r="C46" s="494"/>
      <c r="D46" s="666" t="s">
        <v>891</v>
      </c>
      <c r="E46" s="670">
        <f>'P&amp;L old'!D49</f>
        <v>0</v>
      </c>
      <c r="F46" s="493">
        <f>'P&amp;L old'!E49</f>
        <v>0</v>
      </c>
    </row>
    <row r="47" spans="1:6" ht="29.25" customHeight="1" x14ac:dyDescent="0.25">
      <c r="A47" s="671" t="s">
        <v>892</v>
      </c>
      <c r="B47" s="495" t="s">
        <v>893</v>
      </c>
      <c r="C47" s="494"/>
      <c r="D47" s="666" t="s">
        <v>894</v>
      </c>
      <c r="E47" s="670">
        <f>'P&amp;L old'!D50</f>
        <v>0</v>
      </c>
      <c r="F47" s="493">
        <f>'P&amp;L old'!E50</f>
        <v>0</v>
      </c>
    </row>
    <row r="48" spans="1:6" ht="27.75" customHeight="1" x14ac:dyDescent="0.25">
      <c r="A48" s="671" t="s">
        <v>895</v>
      </c>
      <c r="B48" s="495" t="s">
        <v>896</v>
      </c>
      <c r="C48" s="494"/>
      <c r="D48" s="666" t="s">
        <v>897</v>
      </c>
      <c r="E48" s="670">
        <f>'P&amp;L old'!D51</f>
        <v>0</v>
      </c>
      <c r="F48" s="493">
        <f>'P&amp;L old'!E51</f>
        <v>0</v>
      </c>
    </row>
    <row r="49" spans="1:6" ht="27.75" customHeight="1" x14ac:dyDescent="0.25">
      <c r="A49" s="671" t="s">
        <v>898</v>
      </c>
      <c r="B49" s="495" t="s">
        <v>899</v>
      </c>
      <c r="C49" s="494"/>
      <c r="D49" s="666" t="s">
        <v>900</v>
      </c>
      <c r="E49" s="670">
        <f>'P&amp;L old'!D52</f>
        <v>0</v>
      </c>
      <c r="F49" s="493">
        <f>'P&amp;L old'!E52</f>
        <v>0</v>
      </c>
    </row>
    <row r="50" spans="1:6" ht="27.75" customHeight="1" x14ac:dyDescent="0.25">
      <c r="A50" s="671" t="s">
        <v>901</v>
      </c>
      <c r="B50" s="495" t="s">
        <v>902</v>
      </c>
      <c r="C50" s="494"/>
      <c r="D50" s="666" t="s">
        <v>903</v>
      </c>
      <c r="E50" s="670">
        <f>'P&amp;L old'!D53</f>
        <v>0</v>
      </c>
      <c r="F50" s="493">
        <f>'P&amp;L old'!E53</f>
        <v>0</v>
      </c>
    </row>
    <row r="51" spans="1:6" s="490" customFormat="1" ht="44.25" customHeight="1" x14ac:dyDescent="0.25">
      <c r="A51" s="509" t="s">
        <v>844</v>
      </c>
      <c r="B51" s="511" t="s">
        <v>1482</v>
      </c>
      <c r="C51" s="510"/>
      <c r="D51" s="672" t="s">
        <v>905</v>
      </c>
      <c r="E51" s="670">
        <f>'P&amp;L old'!D54</f>
        <v>0</v>
      </c>
      <c r="F51" s="493">
        <f>'P&amp;L old'!E54</f>
        <v>0</v>
      </c>
    </row>
    <row r="52" spans="1:6" s="490" customFormat="1" ht="29.25" customHeight="1" x14ac:dyDescent="0.25">
      <c r="A52" s="509" t="s">
        <v>906</v>
      </c>
      <c r="B52" s="508" t="s">
        <v>907</v>
      </c>
      <c r="C52" s="507"/>
      <c r="D52" s="672" t="s">
        <v>908</v>
      </c>
      <c r="E52" s="670">
        <f>'P&amp;L old'!D55</f>
        <v>0</v>
      </c>
      <c r="F52" s="493">
        <f>'P&amp;L old'!E55</f>
        <v>0</v>
      </c>
    </row>
    <row r="53" spans="1:6" ht="30.75" customHeight="1" x14ac:dyDescent="0.25">
      <c r="A53" s="671" t="s">
        <v>909</v>
      </c>
      <c r="B53" s="495" t="s">
        <v>910</v>
      </c>
      <c r="C53" s="494"/>
      <c r="D53" s="666" t="s">
        <v>911</v>
      </c>
      <c r="E53" s="670">
        <f>'P&amp;L old'!D56</f>
        <v>0</v>
      </c>
      <c r="F53" s="493">
        <f>'P&amp;L old'!E56</f>
        <v>0</v>
      </c>
    </row>
    <row r="54" spans="1:6" ht="28.5" customHeight="1" x14ac:dyDescent="0.25">
      <c r="A54" s="674" t="s">
        <v>912</v>
      </c>
      <c r="B54" s="495" t="s">
        <v>1483</v>
      </c>
      <c r="C54" s="494"/>
      <c r="D54" s="666" t="s">
        <v>914</v>
      </c>
      <c r="E54" s="670">
        <f>'P&amp;L old'!D57</f>
        <v>0</v>
      </c>
      <c r="F54" s="493">
        <f>'P&amp;L old'!E57</f>
        <v>0</v>
      </c>
    </row>
    <row r="55" spans="1:6" ht="28.5" customHeight="1" x14ac:dyDescent="0.25">
      <c r="A55" s="671" t="s">
        <v>800</v>
      </c>
      <c r="B55" s="495" t="s">
        <v>1484</v>
      </c>
      <c r="C55" s="494"/>
      <c r="D55" s="666" t="s">
        <v>916</v>
      </c>
      <c r="E55" s="670">
        <f>'P&amp;L old'!D58</f>
        <v>0</v>
      </c>
      <c r="F55" s="493">
        <f>'P&amp;L old'!E58</f>
        <v>0</v>
      </c>
    </row>
    <row r="56" spans="1:6" s="490" customFormat="1" ht="31.5" customHeight="1" x14ac:dyDescent="0.25">
      <c r="A56" s="509" t="s">
        <v>906</v>
      </c>
      <c r="B56" s="508" t="s">
        <v>1485</v>
      </c>
      <c r="C56" s="507"/>
      <c r="D56" s="672" t="s">
        <v>918</v>
      </c>
      <c r="E56" s="670">
        <f>'P&amp;L old'!D59</f>
        <v>0</v>
      </c>
      <c r="F56" s="493">
        <f>'P&amp;L old'!E59</f>
        <v>0</v>
      </c>
    </row>
    <row r="57" spans="1:6" ht="29.25" customHeight="1" x14ac:dyDescent="0.25">
      <c r="A57" s="671" t="s">
        <v>919</v>
      </c>
      <c r="B57" s="495" t="s">
        <v>920</v>
      </c>
      <c r="C57" s="494"/>
      <c r="D57" s="666" t="s">
        <v>921</v>
      </c>
      <c r="E57" s="670">
        <f>'P&amp;L old'!D60</f>
        <v>0</v>
      </c>
      <c r="F57" s="493">
        <f>'P&amp;L old'!E60</f>
        <v>0</v>
      </c>
    </row>
    <row r="58" spans="1:6" ht="28.5" customHeight="1" x14ac:dyDescent="0.25">
      <c r="A58" s="671" t="s">
        <v>922</v>
      </c>
      <c r="B58" s="495" t="s">
        <v>923</v>
      </c>
      <c r="C58" s="494"/>
      <c r="D58" s="666" t="s">
        <v>924</v>
      </c>
      <c r="E58" s="670">
        <f>'P&amp;L old'!D61</f>
        <v>0</v>
      </c>
      <c r="F58" s="493">
        <f>'P&amp;L old'!E61</f>
        <v>0</v>
      </c>
    </row>
    <row r="59" spans="1:6" ht="30.75" customHeight="1" thickBot="1" x14ac:dyDescent="0.3">
      <c r="A59" s="466" t="s">
        <v>844</v>
      </c>
      <c r="B59" s="492" t="s">
        <v>925</v>
      </c>
      <c r="C59" s="491"/>
      <c r="D59" s="465" t="s">
        <v>926</v>
      </c>
      <c r="E59" s="721">
        <f>'P&amp;L old'!D62</f>
        <v>0</v>
      </c>
      <c r="F59" s="722">
        <f>'P&amp;L old'!E62</f>
        <v>0</v>
      </c>
    </row>
    <row r="60" spans="1:6" ht="27.75" customHeight="1" x14ac:dyDescent="0.25">
      <c r="A60" s="506" t="s">
        <v>927</v>
      </c>
      <c r="B60" s="505" t="s">
        <v>928</v>
      </c>
      <c r="C60" s="504"/>
      <c r="D60" s="665" t="s">
        <v>929</v>
      </c>
      <c r="E60" s="707">
        <f>'P&amp;L old'!D63</f>
        <v>0</v>
      </c>
      <c r="F60" s="723">
        <f>'P&amp;L old'!E63</f>
        <v>0</v>
      </c>
    </row>
    <row r="61" spans="1:6" ht="27.75" customHeight="1" x14ac:dyDescent="0.25">
      <c r="A61" s="674" t="s">
        <v>930</v>
      </c>
      <c r="B61" s="495" t="s">
        <v>1486</v>
      </c>
      <c r="C61" s="494"/>
      <c r="D61" s="666" t="s">
        <v>932</v>
      </c>
      <c r="E61" s="670">
        <f>'P&amp;L old'!D64</f>
        <v>0</v>
      </c>
      <c r="F61" s="493">
        <f>'P&amp;L old'!E64</f>
        <v>0</v>
      </c>
    </row>
    <row r="62" spans="1:6" ht="27.75" customHeight="1" x14ac:dyDescent="0.25">
      <c r="A62" s="671" t="s">
        <v>800</v>
      </c>
      <c r="B62" s="495" t="s">
        <v>1487</v>
      </c>
      <c r="C62" s="494"/>
      <c r="D62" s="666" t="s">
        <v>934</v>
      </c>
      <c r="E62" s="670">
        <f>'P&amp;L old'!D65</f>
        <v>0</v>
      </c>
      <c r="F62" s="493">
        <f>'P&amp;L old'!E65</f>
        <v>0</v>
      </c>
    </row>
    <row r="63" spans="1:6" s="490" customFormat="1" ht="27.75" customHeight="1" x14ac:dyDescent="0.25">
      <c r="A63" s="501" t="s">
        <v>844</v>
      </c>
      <c r="B63" s="500" t="s">
        <v>935</v>
      </c>
      <c r="C63" s="499"/>
      <c r="D63" s="676" t="s">
        <v>936</v>
      </c>
      <c r="E63" s="707">
        <f>'P&amp;L old'!D66</f>
        <v>0</v>
      </c>
      <c r="F63" s="723">
        <f>'P&amp;L old'!E66</f>
        <v>0</v>
      </c>
    </row>
    <row r="64" spans="1:6" s="490" customFormat="1" ht="27.75" customHeight="1" x14ac:dyDescent="0.25">
      <c r="A64" s="673" t="s">
        <v>937</v>
      </c>
      <c r="B64" s="497" t="s">
        <v>938</v>
      </c>
      <c r="C64" s="496"/>
      <c r="D64" s="672" t="s">
        <v>939</v>
      </c>
      <c r="E64" s="670">
        <f>'P&amp;L old'!D67</f>
        <v>0</v>
      </c>
      <c r="F64" s="493">
        <f>'P&amp;L old'!E67</f>
        <v>0</v>
      </c>
    </row>
    <row r="65" spans="1:6" ht="27.75" customHeight="1" x14ac:dyDescent="0.25">
      <c r="A65" s="671" t="s">
        <v>940</v>
      </c>
      <c r="B65" s="495" t="s">
        <v>1488</v>
      </c>
      <c r="C65" s="494"/>
      <c r="D65" s="666" t="s">
        <v>942</v>
      </c>
      <c r="E65" s="670">
        <f>'P&amp;L old'!D68</f>
        <v>0</v>
      </c>
      <c r="F65" s="493">
        <f>'P&amp;L old'!E68</f>
        <v>0</v>
      </c>
    </row>
    <row r="66" spans="1:6" s="490" customFormat="1" ht="27.75" customHeight="1" thickBot="1" x14ac:dyDescent="0.3">
      <c r="A66" s="466" t="s">
        <v>937</v>
      </c>
      <c r="B66" s="492" t="s">
        <v>943</v>
      </c>
      <c r="C66" s="491"/>
      <c r="D66" s="465" t="s">
        <v>944</v>
      </c>
      <c r="E66" s="721">
        <f>'P&amp;L old'!D69</f>
        <v>0</v>
      </c>
      <c r="F66" s="722">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x14ac:dyDescent="0.25"/>
  <cols>
    <col min="1" max="45" width="2.5703125" style="788" customWidth="1"/>
    <col min="46" max="46" width="7.7109375" style="788" customWidth="1"/>
    <col min="47" max="61" width="2.5703125" style="788" customWidth="1"/>
    <col min="62" max="16384" width="9.140625" style="788"/>
  </cols>
  <sheetData>
    <row r="1" spans="1:37" s="454" customFormat="1" ht="9.75" x14ac:dyDescent="0.25">
      <c r="C1" s="455" t="s">
        <v>1664</v>
      </c>
    </row>
    <row r="2" spans="1:37" s="351" customFormat="1" ht="21" customHeight="1" x14ac:dyDescent="0.25">
      <c r="C2" s="453" t="s">
        <v>1705</v>
      </c>
      <c r="D2" s="452"/>
      <c r="E2" s="452"/>
      <c r="F2" s="452"/>
      <c r="G2" s="452"/>
      <c r="H2" s="452"/>
      <c r="I2" s="452"/>
      <c r="J2" s="452"/>
      <c r="K2" s="451"/>
      <c r="Q2" s="450" t="s">
        <v>1706</v>
      </c>
    </row>
    <row r="3" spans="1:37" ht="13.5" thickBot="1" x14ac:dyDescent="0.3">
      <c r="N3" s="772"/>
      <c r="O3" s="772" t="s">
        <v>1707</v>
      </c>
    </row>
    <row r="4" spans="1:37" ht="28.5" customHeight="1" thickBot="1" x14ac:dyDescent="0.3">
      <c r="K4" s="790" t="s">
        <v>1717</v>
      </c>
      <c r="L4" s="448"/>
      <c r="M4" s="448"/>
      <c r="N4" s="448"/>
      <c r="O4" s="448"/>
      <c r="P4" s="448" t="e">
        <f>'Notes-SK Cover sheet'!O4</f>
        <v>#REF!</v>
      </c>
      <c r="Q4" s="448" t="e">
        <f>'Notes-SK Cover sheet'!P4</f>
        <v>#REF!</v>
      </c>
      <c r="R4" s="448" t="str">
        <f>'Notes-SK Cover sheet'!Q4</f>
        <v>.</v>
      </c>
      <c r="S4" s="448" t="e">
        <f>'Notes-SK Cover sheet'!R4</f>
        <v>#REF!</v>
      </c>
      <c r="T4" s="448" t="e">
        <f>'Notes-SK Cover sheet'!S4</f>
        <v>#REF!</v>
      </c>
      <c r="U4" s="448" t="str">
        <f>'Notes-SK Cover sheet'!T4</f>
        <v>.</v>
      </c>
      <c r="V4" s="448" t="e">
        <f>'Notes-SK Cover sheet'!U4</f>
        <v>#REF!</v>
      </c>
      <c r="W4" s="448" t="e">
        <f>'Notes-SK Cover sheet'!V4</f>
        <v>#REF!</v>
      </c>
      <c r="X4" s="448" t="e">
        <f>'Notes-SK Cover sheet'!W4</f>
        <v>#REF!</v>
      </c>
      <c r="Y4" s="448" t="e">
        <f>'Notes-SK Cover sheet'!X4</f>
        <v>#REF!</v>
      </c>
      <c r="Z4" s="445"/>
    </row>
    <row r="5" spans="1:37" ht="7.5" customHeight="1" thickBot="1" x14ac:dyDescent="0.3"/>
    <row r="6" spans="1:37" s="441" customFormat="1" ht="14.25" customHeight="1" x14ac:dyDescent="0.25">
      <c r="A6" s="444" t="s">
        <v>1727</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1472</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row r="10" spans="1:37" s="416" customFormat="1" ht="14.25" customHeight="1" x14ac:dyDescent="0.25">
      <c r="A10" s="418" t="s">
        <v>1364</v>
      </c>
      <c r="B10" s="417"/>
      <c r="C10" s="417"/>
      <c r="D10" s="417"/>
      <c r="E10" s="417"/>
      <c r="F10" s="417"/>
      <c r="G10" s="417"/>
      <c r="H10" s="417"/>
      <c r="I10" s="361"/>
      <c r="J10" s="360"/>
      <c r="K10" s="434" t="s">
        <v>1365</v>
      </c>
      <c r="L10" s="417"/>
      <c r="M10" s="435"/>
      <c r="N10" s="435"/>
      <c r="O10" s="435"/>
      <c r="P10" s="417"/>
      <c r="Q10" s="434" t="s">
        <v>1365</v>
      </c>
      <c r="R10" s="417"/>
      <c r="S10" s="361"/>
      <c r="T10" s="417"/>
      <c r="U10" s="417"/>
      <c r="V10" s="433"/>
      <c r="W10" s="417"/>
      <c r="X10" s="417"/>
      <c r="Y10" s="417"/>
      <c r="Z10" s="417"/>
      <c r="AA10" s="417"/>
      <c r="AB10" s="417"/>
      <c r="AC10" s="417"/>
      <c r="AD10" s="434" t="s">
        <v>1366</v>
      </c>
      <c r="AE10" s="434"/>
      <c r="AF10" s="434"/>
      <c r="AG10" s="434" t="s">
        <v>1367</v>
      </c>
      <c r="AH10" s="417"/>
      <c r="AI10" s="417"/>
      <c r="AJ10" s="417"/>
      <c r="AK10" s="433"/>
    </row>
    <row r="11" spans="1:37" s="416" customFormat="1" ht="19.5" customHeight="1" x14ac:dyDescent="0.2">
      <c r="A11" s="430" t="e">
        <f>'Notes-SK Cover sheet'!A11</f>
        <v>#REF!</v>
      </c>
      <c r="B11" s="395" t="e">
        <f>'Notes-SK Cover sheet'!B11</f>
        <v>#REF!</v>
      </c>
      <c r="C11" s="395" t="e">
        <f>'Notes-SK Cover sheet'!C11</f>
        <v>#REF!</v>
      </c>
      <c r="D11" s="395" t="e">
        <f>'Notes-SK Cover sheet'!D11</f>
        <v>#REF!</v>
      </c>
      <c r="E11" s="395" t="e">
        <f>'Notes-SK Cover sheet'!E11</f>
        <v>#REF!</v>
      </c>
      <c r="F11" s="395" t="e">
        <f>'Notes-SK Cover sheet'!F11</f>
        <v>#REF!</v>
      </c>
      <c r="G11" s="395" t="e">
        <f>'Notes-SK Cover sheet'!G11</f>
        <v>#REF!</v>
      </c>
      <c r="H11" s="395" t="e">
        <f>'Notes-SK Cover sheet'!H11</f>
        <v>#REF!</v>
      </c>
      <c r="I11" s="395" t="e">
        <f>'Notes-SK Cover sheet'!I11</f>
        <v>#REF!</v>
      </c>
      <c r="J11" s="402" t="e">
        <f>'Notes-SK Cover sheet'!J11</f>
        <v>#REF!</v>
      </c>
      <c r="K11" s="353"/>
      <c r="L11" s="432" t="e">
        <f>'Notes-SK Cover sheet'!L11</f>
        <v>#REF!</v>
      </c>
      <c r="M11" s="424" t="s">
        <v>1195</v>
      </c>
      <c r="N11" s="426"/>
      <c r="O11" s="426"/>
      <c r="P11" s="426"/>
      <c r="Q11" s="426"/>
      <c r="R11" s="432" t="e">
        <f>'Notes-SK Cover sheet'!R11</f>
        <v>#REF!</v>
      </c>
      <c r="S11" s="424" t="s">
        <v>1193</v>
      </c>
      <c r="T11" s="419"/>
      <c r="U11" s="419"/>
      <c r="V11" s="425"/>
      <c r="W11" s="424" t="s">
        <v>1368</v>
      </c>
      <c r="X11" s="419"/>
      <c r="Y11" s="419"/>
      <c r="Z11" s="419"/>
      <c r="AA11" s="419"/>
      <c r="AB11" s="424" t="s">
        <v>1369</v>
      </c>
      <c r="AC11" s="419"/>
      <c r="AD11" s="395" t="e">
        <f>'Notes-SK Cover sheet'!AD11</f>
        <v>#REF!</v>
      </c>
      <c r="AE11" s="395" t="e">
        <f>'Notes-SK Cover sheet'!AE11</f>
        <v>#REF!</v>
      </c>
      <c r="AF11" s="395"/>
      <c r="AG11" s="395" t="e">
        <f>'Notes-SK Cover sheet'!AG11</f>
        <v>#REF!</v>
      </c>
      <c r="AH11" s="395" t="e">
        <f>'Notes-SK Cover sheet'!AH11</f>
        <v>#REF!</v>
      </c>
      <c r="AI11" s="395" t="e">
        <f>'Notes-SK Cover sheet'!AI11</f>
        <v>#REF!</v>
      </c>
      <c r="AJ11" s="395" t="e">
        <f>'Notes-SK Cover sheet'!AJ11</f>
        <v>#REF!</v>
      </c>
      <c r="AK11" s="425"/>
    </row>
    <row r="12" spans="1:37" s="416" customFormat="1" ht="19.5" customHeight="1" thickBot="1" x14ac:dyDescent="0.3">
      <c r="A12" s="357" t="s">
        <v>1370</v>
      </c>
      <c r="B12" s="419"/>
      <c r="C12" s="419"/>
      <c r="D12" s="419"/>
      <c r="E12" s="419"/>
      <c r="F12" s="419"/>
      <c r="G12" s="419"/>
      <c r="H12" s="353"/>
      <c r="I12" s="353"/>
      <c r="J12" s="352"/>
      <c r="K12" s="353"/>
      <c r="L12" s="428" t="e">
        <f>'Notes-SK Cover sheet'!L12</f>
        <v>#REF!</v>
      </c>
      <c r="M12" s="424" t="s">
        <v>1194</v>
      </c>
      <c r="N12" s="426"/>
      <c r="O12" s="426"/>
      <c r="P12" s="426"/>
      <c r="Q12" s="426"/>
      <c r="R12" s="429" t="e">
        <f>'Notes-SK Cover sheet'!R12</f>
        <v>#REF!</v>
      </c>
      <c r="S12" s="424" t="s">
        <v>1192</v>
      </c>
      <c r="T12" s="419"/>
      <c r="U12" s="419"/>
      <c r="V12" s="425"/>
      <c r="W12" s="431"/>
      <c r="X12" s="421"/>
      <c r="Y12" s="421"/>
      <c r="Z12" s="421"/>
      <c r="AA12" s="421"/>
      <c r="AB12" s="420" t="s">
        <v>1373</v>
      </c>
      <c r="AC12" s="421"/>
      <c r="AD12" s="393" t="e">
        <f>'Notes-SK Cover sheet'!AD12</f>
        <v>#REF!</v>
      </c>
      <c r="AE12" s="393" t="e">
        <f>'Notes-SK Cover sheet'!AE12</f>
        <v>#REF!</v>
      </c>
      <c r="AF12" s="393"/>
      <c r="AG12" s="393" t="e">
        <f>'Notes-SK Cover sheet'!AG12</f>
        <v>#REF!</v>
      </c>
      <c r="AH12" s="393" t="e">
        <f>'Notes-SK Cover sheet'!AH12</f>
        <v>#REF!</v>
      </c>
      <c r="AI12" s="393" t="e">
        <f>'Notes-SK Cover sheet'!AI12</f>
        <v>#REF!</v>
      </c>
      <c r="AJ12" s="393" t="e">
        <f>'Notes-SK Cover sheet'!AJ12</f>
        <v>#REF!</v>
      </c>
      <c r="AK12" s="422"/>
    </row>
    <row r="13" spans="1:37" s="416" customFormat="1" ht="19.5" customHeight="1" x14ac:dyDescent="0.2">
      <c r="A13" s="430" t="e">
        <f>'Notes-SK Cover sheet'!A13</f>
        <v>#REF!</v>
      </c>
      <c r="B13" s="395" t="e">
        <f>'Notes-SK Cover sheet'!B13</f>
        <v>#REF!</v>
      </c>
      <c r="C13" s="395" t="e">
        <f>'Notes-SK Cover sheet'!C13</f>
        <v>#REF!</v>
      </c>
      <c r="D13" s="395" t="e">
        <f>'Notes-SK Cover sheet'!D13</f>
        <v>#REF!</v>
      </c>
      <c r="E13" s="395" t="e">
        <f>'Notes-SK Cover sheet'!E13</f>
        <v>#REF!</v>
      </c>
      <c r="F13" s="395" t="e">
        <f>'Notes-SK Cover sheet'!F13</f>
        <v>#REF!</v>
      </c>
      <c r="G13" s="395" t="e">
        <f>'Notes-SK Cover sheet'!G13</f>
        <v>#REF!</v>
      </c>
      <c r="H13" s="395" t="e">
        <f>'Notes-SK Cover sheet'!H13</f>
        <v>#REF!</v>
      </c>
      <c r="I13" s="353"/>
      <c r="J13" s="352"/>
      <c r="K13" s="773"/>
      <c r="L13" s="694"/>
      <c r="M13" s="695" t="s">
        <v>1713</v>
      </c>
      <c r="N13" s="694"/>
      <c r="O13" s="694"/>
      <c r="P13" s="694"/>
      <c r="Q13" s="694"/>
      <c r="R13" s="774" t="s">
        <v>1716</v>
      </c>
      <c r="S13" s="694"/>
      <c r="T13" s="694"/>
      <c r="U13" s="694"/>
      <c r="V13" s="697"/>
      <c r="W13" s="424" t="s">
        <v>1708</v>
      </c>
      <c r="X13" s="419"/>
      <c r="Y13" s="356"/>
      <c r="Z13" s="353"/>
      <c r="AA13" s="35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432" t="str">
        <f>IF('Notes-SK Cover sheet'!L14="","",'Notes-SK Cover sheet'!L14)</f>
        <v/>
      </c>
      <c r="M14" s="424" t="s">
        <v>1714</v>
      </c>
      <c r="N14" s="426"/>
      <c r="O14" s="426"/>
      <c r="P14" s="426"/>
      <c r="Q14" s="426"/>
      <c r="S14" s="426"/>
      <c r="T14" s="419"/>
      <c r="U14" s="419"/>
      <c r="V14" s="425"/>
      <c r="W14" s="424" t="s">
        <v>1709</v>
      </c>
      <c r="X14" s="419"/>
      <c r="Y14" s="356"/>
      <c r="Z14" s="353"/>
      <c r="AA14" s="353"/>
      <c r="AB14" s="424" t="s">
        <v>1369</v>
      </c>
      <c r="AC14" s="353"/>
      <c r="AD14" s="395" t="e">
        <f>'Notes-SK Cover sheet'!AD14</f>
        <v>#REF!</v>
      </c>
      <c r="AE14" s="395" t="e">
        <f>'Notes-SK Cover sheet'!AE14</f>
        <v>#REF!</v>
      </c>
      <c r="AF14" s="395"/>
      <c r="AG14" s="395" t="e">
        <f>'Notes-SK Cover sheet'!AG14</f>
        <v>#REF!</v>
      </c>
      <c r="AH14" s="395" t="e">
        <f>'Notes-SK Cover sheet'!AH14</f>
        <v>#REF!</v>
      </c>
      <c r="AI14" s="395" t="e">
        <f>'Notes-SK Cover sheet'!AI14</f>
        <v>#REF!</v>
      </c>
      <c r="AJ14" s="395" t="e">
        <f>'Notes-SK Cover sheet'!AJ14</f>
        <v>#REF!</v>
      </c>
      <c r="AK14" s="352"/>
    </row>
    <row r="15" spans="1:37" s="416" customFormat="1" ht="19.5" customHeight="1" thickBot="1" x14ac:dyDescent="0.25">
      <c r="A15" s="423" t="e">
        <f>'Notes-SK Cover sheet'!A15</f>
        <v>#REF!</v>
      </c>
      <c r="B15" s="348" t="e">
        <f>'Notes-SK Cover sheet'!B15</f>
        <v>#REF!</v>
      </c>
      <c r="C15" s="421" t="str">
        <f>'Notes-SK Cover sheet'!C15</f>
        <v>.</v>
      </c>
      <c r="D15" s="348" t="e">
        <f>'Notes-SK Cover sheet'!D15</f>
        <v>#REF!</v>
      </c>
      <c r="E15" s="348" t="e">
        <f>'Notes-SK Cover sheet'!E15</f>
        <v>#REF!</v>
      </c>
      <c r="F15" s="372" t="str">
        <f>'Notes-SK Cover sheet'!F15</f>
        <v>.</v>
      </c>
      <c r="G15" s="348" t="e">
        <f>'Notes-SK Cover sheet'!G15</f>
        <v>#REF!</v>
      </c>
      <c r="H15" s="348"/>
      <c r="I15" s="348"/>
      <c r="J15" s="347"/>
      <c r="K15" s="348"/>
      <c r="L15" s="348" t="str">
        <f>IF('Notes-SK Cover sheet'!L15="","",'Notes-SK Cover sheet'!L15)</f>
        <v/>
      </c>
      <c r="M15" s="420" t="s">
        <v>1715</v>
      </c>
      <c r="N15" s="348"/>
      <c r="O15" s="348"/>
      <c r="P15" s="348"/>
      <c r="Q15" s="348"/>
      <c r="R15" s="775" t="s">
        <v>1716</v>
      </c>
      <c r="S15" s="348"/>
      <c r="T15" s="421"/>
      <c r="U15" s="421"/>
      <c r="V15" s="422"/>
      <c r="W15" s="420" t="s">
        <v>643</v>
      </c>
      <c r="X15" s="421"/>
      <c r="Y15" s="349"/>
      <c r="Z15" s="348"/>
      <c r="AA15" s="348"/>
      <c r="AB15" s="420" t="s">
        <v>1373</v>
      </c>
      <c r="AC15" s="348"/>
      <c r="AD15" s="393" t="e">
        <f>'Notes-SK Cover sheet'!AD15</f>
        <v>#REF!</v>
      </c>
      <c r="AE15" s="393" t="e">
        <f>'Notes-SK Cover sheet'!AE15</f>
        <v>#REF!</v>
      </c>
      <c r="AF15" s="393"/>
      <c r="AG15" s="393" t="e">
        <f>'Notes-SK Cover sheet'!AG15</f>
        <v>#REF!</v>
      </c>
      <c r="AH15" s="393" t="e">
        <f>'Notes-SK Cover sheet'!AH15</f>
        <v>#REF!</v>
      </c>
      <c r="AI15" s="393" t="e">
        <f>'Notes-SK Cover sheet'!AI15</f>
        <v>#REF!</v>
      </c>
      <c r="AJ15" s="393" t="e">
        <f>'Notes-SK Cover sheet'!AJ15</f>
        <v>#REF!</v>
      </c>
      <c r="AK15" s="347"/>
    </row>
    <row r="16" spans="1:37"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37"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37" s="416" customFormat="1" ht="16.5" x14ac:dyDescent="0.25">
      <c r="A18" s="418" t="s">
        <v>1378</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7" s="416" customFormat="1" ht="19.5" customHeight="1" x14ac:dyDescent="0.25">
      <c r="A19" s="403" t="e">
        <f>'Notes-SK Cover sheet'!A19</f>
        <v>#REF!</v>
      </c>
      <c r="B19" s="395" t="e">
        <f>'Notes-SK Cover sheet'!B19</f>
        <v>#REF!</v>
      </c>
      <c r="C19" s="395" t="e">
        <f>'Notes-SK Cover sheet'!C19</f>
        <v>#REF!</v>
      </c>
      <c r="D19" s="395" t="e">
        <f>'Notes-SK Cover sheet'!D19</f>
        <v>#REF!</v>
      </c>
      <c r="E19" s="395" t="e">
        <f>'Notes-SK Cover sheet'!E19</f>
        <v>#REF!</v>
      </c>
      <c r="F19" s="395" t="e">
        <f>'Notes-SK Cover sheet'!F19</f>
        <v>#REF!</v>
      </c>
      <c r="G19" s="395" t="e">
        <f>'Notes-SK Cover sheet'!G19</f>
        <v>#REF!</v>
      </c>
      <c r="H19" s="395" t="e">
        <f>'Notes-SK Cover sheet'!H19</f>
        <v>#REF!</v>
      </c>
      <c r="I19" s="395" t="e">
        <f>'Notes-SK Cover sheet'!I19</f>
        <v>#REF!</v>
      </c>
      <c r="J19" s="395" t="e">
        <f>'Notes-SK Cover sheet'!J19</f>
        <v>#REF!</v>
      </c>
      <c r="K19" s="395" t="e">
        <f>'Notes-SK Cover sheet'!K19</f>
        <v>#REF!</v>
      </c>
      <c r="L19" s="395" t="e">
        <f>'Notes-SK Cover sheet'!L19</f>
        <v>#REF!</v>
      </c>
      <c r="M19" s="395" t="e">
        <f>'Notes-SK Cover sheet'!M19</f>
        <v>#REF!</v>
      </c>
      <c r="N19" s="395" t="e">
        <f>'Notes-SK Cover sheet'!N19</f>
        <v>#REF!</v>
      </c>
      <c r="O19" s="395" t="e">
        <f>'Notes-SK Cover sheet'!O19</f>
        <v>#REF!</v>
      </c>
      <c r="P19" s="395" t="e">
        <f>'Notes-SK Cover sheet'!P19</f>
        <v>#REF!</v>
      </c>
      <c r="Q19" s="395" t="e">
        <f>'Notes-SK Cover sheet'!Q19</f>
        <v>#REF!</v>
      </c>
      <c r="R19" s="395" t="e">
        <f>'Notes-SK Cover sheet'!R19</f>
        <v>#REF!</v>
      </c>
      <c r="S19" s="395" t="e">
        <f>'Notes-SK Cover sheet'!S19</f>
        <v>#REF!</v>
      </c>
      <c r="T19" s="395" t="e">
        <f>'Notes-SK Cover sheet'!T19</f>
        <v>#REF!</v>
      </c>
      <c r="U19" s="395" t="e">
        <f>'Notes-SK Cover sheet'!U19</f>
        <v>#REF!</v>
      </c>
      <c r="V19" s="395" t="e">
        <f>'Notes-SK Cover sheet'!V19</f>
        <v>#REF!</v>
      </c>
      <c r="W19" s="395" t="e">
        <f>'Notes-SK Cover sheet'!W19</f>
        <v>#REF!</v>
      </c>
      <c r="X19" s="395" t="e">
        <f>'Notes-SK Cover sheet'!X19</f>
        <v>#REF!</v>
      </c>
      <c r="Y19" s="395" t="e">
        <f>'Notes-SK Cover sheet'!Y19</f>
        <v>#REF!</v>
      </c>
      <c r="Z19" s="395" t="e">
        <f>'Notes-SK Cover sheet'!Z19</f>
        <v>#REF!</v>
      </c>
      <c r="AA19" s="395" t="e">
        <f>'Notes-SK Cover sheet'!AA19</f>
        <v>#REF!</v>
      </c>
      <c r="AB19" s="395" t="e">
        <f>'Notes-SK Cover sheet'!AB19</f>
        <v>#REF!</v>
      </c>
      <c r="AC19" s="395" t="e">
        <f>'Notes-SK Cover sheet'!AC19</f>
        <v>#REF!</v>
      </c>
      <c r="AD19" s="395" t="e">
        <f>'Notes-SK Cover sheet'!AD19</f>
        <v>#REF!</v>
      </c>
      <c r="AE19" s="395" t="e">
        <f>'Notes-SK Cover sheet'!AE19</f>
        <v>#REF!</v>
      </c>
      <c r="AF19" s="395" t="e">
        <f>'Notes-SK Cover sheet'!AF19</f>
        <v>#REF!</v>
      </c>
      <c r="AG19" s="395" t="e">
        <f>'Notes-SK Cover sheet'!AG19</f>
        <v>#REF!</v>
      </c>
      <c r="AH19" s="395" t="e">
        <f>'Notes-SK Cover sheet'!AH19</f>
        <v>#REF!</v>
      </c>
      <c r="AI19" s="395" t="e">
        <f>'Notes-SK Cover sheet'!AI19</f>
        <v>#REF!</v>
      </c>
      <c r="AJ19" s="395" t="e">
        <f>'Notes-SK Cover sheet'!AJ19</f>
        <v>#REF!</v>
      </c>
      <c r="AK19" s="402" t="e">
        <f>'Notes-SK Cover sheet'!AK19</f>
        <v>#REF!</v>
      </c>
    </row>
    <row r="20" spans="1:37" ht="19.5" customHeight="1" x14ac:dyDescent="0.25">
      <c r="A20" s="403" t="e">
        <f>'Notes-SK Cover sheet'!A20</f>
        <v>#REF!</v>
      </c>
      <c r="B20" s="395" t="e">
        <f>'Notes-SK Cover sheet'!B20</f>
        <v>#REF!</v>
      </c>
      <c r="C20" s="395" t="e">
        <f>'Notes-SK Cover sheet'!C20</f>
        <v>#REF!</v>
      </c>
      <c r="D20" s="395" t="e">
        <f>'Notes-SK Cover sheet'!D20</f>
        <v>#REF!</v>
      </c>
      <c r="E20" s="395" t="e">
        <f>'Notes-SK Cover sheet'!E20</f>
        <v>#REF!</v>
      </c>
      <c r="F20" s="395" t="e">
        <f>'Notes-SK Cover sheet'!F20</f>
        <v>#REF!</v>
      </c>
      <c r="G20" s="395" t="e">
        <f>'Notes-SK Cover sheet'!G20</f>
        <v>#REF!</v>
      </c>
      <c r="H20" s="395" t="e">
        <f>'Notes-SK Cover sheet'!H20</f>
        <v>#REF!</v>
      </c>
      <c r="I20" s="395" t="e">
        <f>'Notes-SK Cover sheet'!I20</f>
        <v>#REF!</v>
      </c>
      <c r="J20" s="395" t="e">
        <f>'Notes-SK Cover sheet'!J20</f>
        <v>#REF!</v>
      </c>
      <c r="K20" s="395" t="e">
        <f>'Notes-SK Cover sheet'!K20</f>
        <v>#REF!</v>
      </c>
      <c r="L20" s="395" t="e">
        <f>'Notes-SK Cover sheet'!L20</f>
        <v>#REF!</v>
      </c>
      <c r="M20" s="395" t="e">
        <f>'Notes-SK Cover sheet'!M20</f>
        <v>#REF!</v>
      </c>
      <c r="N20" s="395" t="e">
        <f>'Notes-SK Cover sheet'!N20</f>
        <v>#REF!</v>
      </c>
      <c r="O20" s="395" t="e">
        <f>'Notes-SK Cover sheet'!O20</f>
        <v>#REF!</v>
      </c>
      <c r="P20" s="395" t="e">
        <f>'Notes-SK Cover sheet'!P20</f>
        <v>#REF!</v>
      </c>
      <c r="Q20" s="395" t="e">
        <f>'Notes-SK Cover sheet'!Q20</f>
        <v>#REF!</v>
      </c>
      <c r="R20" s="395" t="e">
        <f>'Notes-SK Cover sheet'!R20</f>
        <v>#REF!</v>
      </c>
      <c r="S20" s="395" t="e">
        <f>'Notes-SK Cover sheet'!S20</f>
        <v>#REF!</v>
      </c>
      <c r="T20" s="395" t="e">
        <f>'Notes-SK Cover sheet'!T20</f>
        <v>#REF!</v>
      </c>
      <c r="U20" s="395" t="e">
        <f>'Notes-SK Cover sheet'!U20</f>
        <v>#REF!</v>
      </c>
      <c r="V20" s="395" t="e">
        <f>'Notes-SK Cover sheet'!V20</f>
        <v>#REF!</v>
      </c>
      <c r="W20" s="395" t="e">
        <f>'Notes-SK Cover sheet'!W20</f>
        <v>#REF!</v>
      </c>
      <c r="X20" s="395" t="e">
        <f>'Notes-SK Cover sheet'!X20</f>
        <v>#REF!</v>
      </c>
      <c r="Y20" s="395" t="e">
        <f>'Notes-SK Cover sheet'!Y20</f>
        <v>#REF!</v>
      </c>
      <c r="Z20" s="395" t="e">
        <f>'Notes-SK Cover sheet'!Z20</f>
        <v>#REF!</v>
      </c>
      <c r="AA20" s="395" t="e">
        <f>'Notes-SK Cover sheet'!AA20</f>
        <v>#REF!</v>
      </c>
      <c r="AB20" s="395" t="e">
        <f>'Notes-SK Cover sheet'!AB20</f>
        <v>#REF!</v>
      </c>
      <c r="AC20" s="395" t="e">
        <f>'Notes-SK Cover sheet'!AC20</f>
        <v>#REF!</v>
      </c>
      <c r="AD20" s="395" t="e">
        <f>'Notes-SK Cover sheet'!AD20</f>
        <v>#REF!</v>
      </c>
      <c r="AE20" s="395" t="e">
        <f>'Notes-SK Cover sheet'!AE20</f>
        <v>#REF!</v>
      </c>
      <c r="AF20" s="395" t="e">
        <f>'Notes-SK Cover sheet'!AF20</f>
        <v>#REF!</v>
      </c>
      <c r="AG20" s="395" t="e">
        <f>'Notes-SK Cover sheet'!AG20</f>
        <v>#REF!</v>
      </c>
      <c r="AH20" s="395" t="e">
        <f>'Notes-SK Cover sheet'!AH20</f>
        <v>#REF!</v>
      </c>
      <c r="AI20" s="395" t="e">
        <f>'Notes-SK Cover sheet'!AI20</f>
        <v>#REF!</v>
      </c>
      <c r="AJ20" s="395" t="e">
        <f>'Notes-SK Cover sheet'!AJ20</f>
        <v>#REF!</v>
      </c>
      <c r="AK20" s="402" t="e">
        <f>'Notes-SK Cover sheet'!AK20</f>
        <v>#REF!</v>
      </c>
    </row>
    <row r="21" spans="1:37" ht="14.2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37" hidden="1" x14ac:dyDescent="0.25">
      <c r="A22" s="415"/>
      <c r="B22" s="414"/>
      <c r="C22" s="414"/>
      <c r="D22" s="414"/>
      <c r="E22" s="414"/>
      <c r="F22" s="414"/>
      <c r="G22" s="414"/>
      <c r="H22" s="414"/>
      <c r="I22" s="414"/>
      <c r="J22" s="414"/>
      <c r="K22" s="414"/>
      <c r="L22" s="414"/>
      <c r="M22" s="414"/>
      <c r="N22" s="414"/>
      <c r="O22" s="414"/>
      <c r="P22" s="414"/>
      <c r="Q22" s="414"/>
      <c r="R22" s="414"/>
      <c r="S22" s="414"/>
      <c r="T22" s="414"/>
      <c r="U22" s="414"/>
      <c r="V22" s="414"/>
      <c r="W22" s="413"/>
      <c r="X22" s="413"/>
      <c r="Y22" s="413"/>
      <c r="Z22" s="413"/>
      <c r="AA22" s="413"/>
      <c r="AB22" s="413"/>
      <c r="AC22" s="413"/>
      <c r="AD22" s="413"/>
      <c r="AE22" s="413"/>
      <c r="AF22" s="413"/>
      <c r="AG22" s="413"/>
      <c r="AH22" s="413"/>
      <c r="AI22" s="413"/>
      <c r="AJ22" s="413"/>
      <c r="AK22" s="412"/>
    </row>
    <row r="23" spans="1:37" s="404" customFormat="1" ht="12" customHeight="1" x14ac:dyDescent="0.25">
      <c r="A23" s="408" t="s">
        <v>1379</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37" ht="12.75" customHeight="1" x14ac:dyDescent="0.25">
      <c r="A24" s="400" t="s">
        <v>1380</v>
      </c>
      <c r="B24" s="789"/>
      <c r="C24" s="789"/>
      <c r="D24" s="789"/>
      <c r="E24" s="789"/>
      <c r="F24" s="789"/>
      <c r="G24" s="789"/>
      <c r="H24" s="789"/>
      <c r="I24" s="789"/>
      <c r="J24" s="789"/>
      <c r="K24" s="789"/>
      <c r="L24" s="789"/>
      <c r="M24" s="789"/>
      <c r="N24" s="789"/>
      <c r="O24" s="789"/>
      <c r="P24" s="789"/>
      <c r="Q24" s="789"/>
      <c r="R24" s="789"/>
      <c r="S24" s="789"/>
      <c r="T24" s="789"/>
      <c r="U24" s="789"/>
      <c r="V24" s="789"/>
      <c r="W24" s="353"/>
      <c r="X24" s="353"/>
      <c r="Y24" s="353"/>
      <c r="Z24" s="353"/>
      <c r="AA24" s="353"/>
      <c r="AB24" s="789"/>
      <c r="AC24" s="353"/>
      <c r="AD24" s="356" t="s">
        <v>1381</v>
      </c>
      <c r="AE24" s="353"/>
      <c r="AF24" s="353"/>
      <c r="AG24" s="353"/>
      <c r="AH24" s="353"/>
      <c r="AI24" s="353"/>
      <c r="AJ24" s="353"/>
      <c r="AK24" s="352"/>
    </row>
    <row r="25" spans="1:37" ht="19.5" customHeight="1" x14ac:dyDescent="0.25">
      <c r="A25" s="403" t="e">
        <f>'Notes-SK Cover sheet'!A25</f>
        <v>#REF!</v>
      </c>
      <c r="B25" s="395" t="e">
        <f>'Notes-SK Cover sheet'!B25</f>
        <v>#REF!</v>
      </c>
      <c r="C25" s="395" t="e">
        <f>'Notes-SK Cover sheet'!C25</f>
        <v>#REF!</v>
      </c>
      <c r="D25" s="395" t="e">
        <f>'Notes-SK Cover sheet'!D25</f>
        <v>#REF!</v>
      </c>
      <c r="E25" s="395" t="e">
        <f>'Notes-SK Cover sheet'!E25</f>
        <v>#REF!</v>
      </c>
      <c r="F25" s="395" t="e">
        <f>'Notes-SK Cover sheet'!F25</f>
        <v>#REF!</v>
      </c>
      <c r="G25" s="395" t="e">
        <f>'Notes-SK Cover sheet'!G25</f>
        <v>#REF!</v>
      </c>
      <c r="H25" s="395" t="e">
        <f>'Notes-SK Cover sheet'!H25</f>
        <v>#REF!</v>
      </c>
      <c r="I25" s="395" t="e">
        <f>'Notes-SK Cover sheet'!I25</f>
        <v>#REF!</v>
      </c>
      <c r="J25" s="395" t="e">
        <f>'Notes-SK Cover sheet'!J25</f>
        <v>#REF!</v>
      </c>
      <c r="K25" s="395" t="e">
        <f>'Notes-SK Cover sheet'!K25</f>
        <v>#REF!</v>
      </c>
      <c r="L25" s="395" t="e">
        <f>'Notes-SK Cover sheet'!L25</f>
        <v>#REF!</v>
      </c>
      <c r="M25" s="395" t="e">
        <f>'Notes-SK Cover sheet'!M25</f>
        <v>#REF!</v>
      </c>
      <c r="N25" s="395" t="e">
        <f>'Notes-SK Cover sheet'!N25</f>
        <v>#REF!</v>
      </c>
      <c r="O25" s="395" t="e">
        <f>'Notes-SK Cover sheet'!O25</f>
        <v>#REF!</v>
      </c>
      <c r="P25" s="395" t="e">
        <f>'Notes-SK Cover sheet'!P25</f>
        <v>#REF!</v>
      </c>
      <c r="Q25" s="395" t="e">
        <f>'Notes-SK Cover sheet'!Q25</f>
        <v>#REF!</v>
      </c>
      <c r="R25" s="395" t="e">
        <f>'Notes-SK Cover sheet'!R25</f>
        <v>#REF!</v>
      </c>
      <c r="S25" s="395" t="e">
        <f>'Notes-SK Cover sheet'!S25</f>
        <v>#REF!</v>
      </c>
      <c r="T25" s="395" t="e">
        <f>'Notes-SK Cover sheet'!T25</f>
        <v>#REF!</v>
      </c>
      <c r="U25" s="395" t="e">
        <f>'Notes-SK Cover sheet'!U25</f>
        <v>#REF!</v>
      </c>
      <c r="V25" s="395" t="e">
        <f>'Notes-SK Cover sheet'!V25</f>
        <v>#REF!</v>
      </c>
      <c r="W25" s="395" t="e">
        <f>'Notes-SK Cover sheet'!W25</f>
        <v>#REF!</v>
      </c>
      <c r="X25" s="395" t="e">
        <f>'Notes-SK Cover sheet'!X25</f>
        <v>#REF!</v>
      </c>
      <c r="Y25" s="395" t="e">
        <f>'Notes-SK Cover sheet'!Y25</f>
        <v>#REF!</v>
      </c>
      <c r="Z25" s="395" t="e">
        <f>'Notes-SK Cover sheet'!Z25</f>
        <v>#REF!</v>
      </c>
      <c r="AA25" s="395" t="e">
        <f>'Notes-SK Cover sheet'!AA25</f>
        <v>#REF!</v>
      </c>
      <c r="AB25" s="395" t="e">
        <f>'Notes-SK Cover sheet'!AB25</f>
        <v>#REF!</v>
      </c>
      <c r="AC25" s="397"/>
      <c r="AD25" s="395" t="e">
        <f>'Notes-SK Cover sheet'!AD25</f>
        <v>#REF!</v>
      </c>
      <c r="AE25" s="395" t="e">
        <f>'Notes-SK Cover sheet'!AE25</f>
        <v>#REF!</v>
      </c>
      <c r="AF25" s="395" t="e">
        <f>'Notes-SK Cover sheet'!AF25</f>
        <v>#REF!</v>
      </c>
      <c r="AG25" s="395" t="e">
        <f>'Notes-SK Cover sheet'!AG25</f>
        <v>#REF!</v>
      </c>
      <c r="AH25" s="395" t="e">
        <f>'Notes-SK Cover sheet'!AH25</f>
        <v>#REF!</v>
      </c>
      <c r="AI25" s="395" t="e">
        <f>'Notes-SK Cover sheet'!AI25</f>
        <v>#REF!</v>
      </c>
      <c r="AJ25" s="395" t="e">
        <f>'Notes-SK Cover sheet'!AJ25</f>
        <v>#REF!</v>
      </c>
      <c r="AK25" s="402" t="e">
        <f>'Notes-SK Cover sheet'!AK25</f>
        <v>#REF!</v>
      </c>
    </row>
    <row r="26" spans="1:37" ht="12.75" customHeight="1" x14ac:dyDescent="0.25">
      <c r="A26" s="400" t="s">
        <v>1718</v>
      </c>
      <c r="B26" s="789"/>
      <c r="C26" s="789"/>
      <c r="D26" s="789"/>
      <c r="E26" s="789"/>
      <c r="F26" s="789"/>
      <c r="G26" s="399" t="s">
        <v>1710</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37" s="401" customFormat="1" ht="19.5" customHeight="1" x14ac:dyDescent="0.25">
      <c r="A27" s="403" t="e">
        <f>'Notes-SK Cover sheet'!A27</f>
        <v>#REF!</v>
      </c>
      <c r="B27" s="395" t="e">
        <f>'Notes-SK Cover sheet'!B27</f>
        <v>#REF!</v>
      </c>
      <c r="C27" s="395" t="e">
        <f>'Notes-SK Cover sheet'!C27</f>
        <v>#REF!</v>
      </c>
      <c r="D27" s="395" t="e">
        <f>'Notes-SK Cover sheet'!D27</f>
        <v>#REF!</v>
      </c>
      <c r="E27" s="395" t="e">
        <f>'Notes-SK Cover sheet'!E27</f>
        <v>#REF!</v>
      </c>
      <c r="F27" s="395"/>
      <c r="G27" s="395" t="e">
        <f>'Notes-SK Cover sheet'!G27</f>
        <v>#REF!</v>
      </c>
      <c r="H27" s="395" t="e">
        <f>'Notes-SK Cover sheet'!H27</f>
        <v>#REF!</v>
      </c>
      <c r="I27" s="395" t="e">
        <f>'Notes-SK Cover sheet'!I27</f>
        <v>#REF!</v>
      </c>
      <c r="J27" s="395" t="e">
        <f>'Notes-SK Cover sheet'!J27</f>
        <v>#REF!</v>
      </c>
      <c r="K27" s="395" t="e">
        <f>'Notes-SK Cover sheet'!K27</f>
        <v>#REF!</v>
      </c>
      <c r="L27" s="395" t="e">
        <f>'Notes-SK Cover sheet'!L27</f>
        <v>#REF!</v>
      </c>
      <c r="M27" s="395" t="e">
        <f>'Notes-SK Cover sheet'!M27</f>
        <v>#REF!</v>
      </c>
      <c r="N27" s="395" t="e">
        <f>'Notes-SK Cover sheet'!N27</f>
        <v>#REF!</v>
      </c>
      <c r="O27" s="395" t="e">
        <f>'Notes-SK Cover sheet'!O27</f>
        <v>#REF!</v>
      </c>
      <c r="P27" s="395" t="e">
        <f>'Notes-SK Cover sheet'!P27</f>
        <v>#REF!</v>
      </c>
      <c r="Q27" s="395" t="e">
        <f>'Notes-SK Cover sheet'!Q27</f>
        <v>#REF!</v>
      </c>
      <c r="R27" s="395" t="e">
        <f>'Notes-SK Cover sheet'!R27</f>
        <v>#REF!</v>
      </c>
      <c r="S27" s="395" t="e">
        <f>'Notes-SK Cover sheet'!S27</f>
        <v>#REF!</v>
      </c>
      <c r="T27" s="395" t="e">
        <f>'Notes-SK Cover sheet'!T27</f>
        <v>#REF!</v>
      </c>
      <c r="U27" s="395" t="e">
        <f>'Notes-SK Cover sheet'!U27</f>
        <v>#REF!</v>
      </c>
      <c r="V27" s="395" t="e">
        <f>'Notes-SK Cover sheet'!V27</f>
        <v>#REF!</v>
      </c>
      <c r="W27" s="395" t="e">
        <f>'Notes-SK Cover sheet'!W27</f>
        <v>#REF!</v>
      </c>
      <c r="X27" s="395" t="e">
        <f>'Notes-SK Cover sheet'!X27</f>
        <v>#REF!</v>
      </c>
      <c r="Y27" s="395" t="e">
        <f>'Notes-SK Cover sheet'!Y27</f>
        <v>#REF!</v>
      </c>
      <c r="Z27" s="395" t="e">
        <f>'Notes-SK Cover sheet'!Z27</f>
        <v>#REF!</v>
      </c>
      <c r="AA27" s="395" t="e">
        <f>'Notes-SK Cover sheet'!AA27</f>
        <v>#REF!</v>
      </c>
      <c r="AB27" s="395" t="e">
        <f>'Notes-SK Cover sheet'!AB27</f>
        <v>#REF!</v>
      </c>
      <c r="AC27" s="395" t="e">
        <f>'Notes-SK Cover sheet'!AC27</f>
        <v>#REF!</v>
      </c>
      <c r="AD27" s="395" t="e">
        <f>'Notes-SK Cover sheet'!AD27</f>
        <v>#REF!</v>
      </c>
      <c r="AE27" s="395" t="e">
        <f>'Notes-SK Cover sheet'!AE27</f>
        <v>#REF!</v>
      </c>
      <c r="AF27" s="395" t="e">
        <f>'Notes-SK Cover sheet'!AF27</f>
        <v>#REF!</v>
      </c>
      <c r="AG27" s="395" t="e">
        <f>'Notes-SK Cover sheet'!AG27</f>
        <v>#REF!</v>
      </c>
      <c r="AH27" s="395" t="e">
        <f>'Notes-SK Cover sheet'!AH27</f>
        <v>#REF!</v>
      </c>
      <c r="AI27" s="395" t="e">
        <f>'Notes-SK Cover sheet'!AI27</f>
        <v>#REF!</v>
      </c>
      <c r="AJ27" s="395" t="e">
        <f>'Notes-SK Cover sheet'!AJ27</f>
        <v>#REF!</v>
      </c>
      <c r="AK27" s="402" t="e">
        <f>'Notes-SK Cover sheet'!AK27</f>
        <v>#REF!</v>
      </c>
    </row>
    <row r="28" spans="1:37" ht="12.75" customHeight="1" x14ac:dyDescent="0.25">
      <c r="A28" s="400" t="s">
        <v>1384</v>
      </c>
      <c r="B28" s="789"/>
      <c r="C28" s="789"/>
      <c r="D28" s="789"/>
      <c r="E28" s="789"/>
      <c r="F28" s="789"/>
      <c r="G28" s="399"/>
      <c r="H28" s="399"/>
      <c r="I28" s="399"/>
      <c r="J28" s="399"/>
      <c r="K28" s="399"/>
      <c r="L28" s="399"/>
      <c r="M28" s="399"/>
      <c r="N28" s="789"/>
      <c r="O28" s="399" t="s">
        <v>1385</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37" ht="19.5" customHeight="1" x14ac:dyDescent="0.25">
      <c r="A29" s="398">
        <f>'Notes-SK Cover sheet'!A29</f>
        <v>0</v>
      </c>
      <c r="B29" s="395" t="e">
        <f>'Notes-SK Cover sheet'!B29</f>
        <v>#REF!</v>
      </c>
      <c r="C29" s="395" t="e">
        <f>'Notes-SK Cover sheet'!C29</f>
        <v>#REF!</v>
      </c>
      <c r="D29" s="395" t="e">
        <f>'Notes-SK Cover sheet'!D29</f>
        <v>#REF!</v>
      </c>
      <c r="E29" s="395" t="str">
        <f>'Notes-SK Cover sheet'!E29</f>
        <v>/</v>
      </c>
      <c r="F29" s="395" t="e">
        <f>'Notes-SK Cover sheet'!F29</f>
        <v>#REF!</v>
      </c>
      <c r="G29" s="395" t="e">
        <f>'Notes-SK Cover sheet'!G29</f>
        <v>#REF!</v>
      </c>
      <c r="H29" s="395" t="e">
        <f>'Notes-SK Cover sheet'!H29</f>
        <v>#REF!</v>
      </c>
      <c r="I29" s="395" t="e">
        <f>'Notes-SK Cover sheet'!I29</f>
        <v>#REF!</v>
      </c>
      <c r="J29" s="395" t="e">
        <f>'Notes-SK Cover sheet'!J29</f>
        <v>#REF!</v>
      </c>
      <c r="K29" s="395" t="e">
        <f>'Notes-SK Cover sheet'!K29</f>
        <v>#REF!</v>
      </c>
      <c r="L29" s="395" t="e">
        <f>'Notes-SK Cover sheet'!L29</f>
        <v>#REF!</v>
      </c>
      <c r="M29" s="395" t="e">
        <f>'Notes-SK Cover sheet'!M29</f>
        <v>#REF!</v>
      </c>
      <c r="N29" s="397"/>
      <c r="O29" s="396">
        <f>'Notes-SK Cover sheet'!O29</f>
        <v>0</v>
      </c>
      <c r="P29" s="395" t="e">
        <f>'Notes-SK Cover sheet'!P29</f>
        <v>#REF!</v>
      </c>
      <c r="Q29" s="395" t="e">
        <f>'Notes-SK Cover sheet'!Q29</f>
        <v>#REF!</v>
      </c>
      <c r="R29" s="395" t="e">
        <f>'Notes-SK Cover sheet'!R29</f>
        <v>#REF!</v>
      </c>
      <c r="S29" s="395" t="str">
        <f>'Notes-SK Cover sheet'!S29</f>
        <v>/</v>
      </c>
      <c r="T29" s="395" t="e">
        <f>'Notes-SK Cover sheet'!T29</f>
        <v>#REF!</v>
      </c>
      <c r="U29" s="395" t="e">
        <f>'Notes-SK Cover sheet'!U29</f>
        <v>#REF!</v>
      </c>
      <c r="V29" s="395" t="e">
        <f>'Notes-SK Cover sheet'!V29</f>
        <v>#REF!</v>
      </c>
      <c r="W29" s="395" t="e">
        <f>'Notes-SK Cover sheet'!W29</f>
        <v>#REF!</v>
      </c>
      <c r="X29" s="395" t="e">
        <f>'Notes-SK Cover sheet'!X29</f>
        <v>#REF!</v>
      </c>
      <c r="Y29" s="395" t="e">
        <f>'Notes-SK Cover sheet'!Y29</f>
        <v>#REF!</v>
      </c>
      <c r="Z29" s="395" t="e">
        <f>IF('Notes-SK Cover sheet'!Z29="","",'Notes-SK Cover sheet'!Z29)</f>
        <v>#REF!</v>
      </c>
      <c r="AA29" s="395" t="e">
        <f>IF('Notes-SK Cover sheet'!AA29="","",'Notes-SK Cover sheet'!AA29)</f>
        <v>#REF!</v>
      </c>
      <c r="AB29" s="395" t="str">
        <f>IF('Notes-SK Cover sheet'!AB29="","",'Notes-SK Cover sheet'!AB29)</f>
        <v/>
      </c>
      <c r="AC29" s="395" t="str">
        <f>IF('Notes-SK Cover sheet'!AC29="","",'Notes-SK Cover sheet'!AC29)</f>
        <v/>
      </c>
      <c r="AD29" s="395" t="str">
        <f>IF('Notes-SK Cover sheet'!AD29="","",'Notes-SK Cover sheet'!AD29)</f>
        <v/>
      </c>
      <c r="AE29" s="353" t="str">
        <f>IF('Notes-SK Cover sheet'!AE29="","",'Notes-SK Cover sheet'!AE29)</f>
        <v/>
      </c>
      <c r="AF29" s="353" t="str">
        <f>IF('Notes-SK Cover sheet'!AF29="","",'Notes-SK Cover sheet'!AF29)</f>
        <v/>
      </c>
      <c r="AG29" s="353" t="str">
        <f>IF('Notes-SK Cover sheet'!AG29="","",'Notes-SK Cover sheet'!AG29)</f>
        <v xml:space="preserve"> </v>
      </c>
      <c r="AH29" s="353" t="str">
        <f>IF('Notes-SK Cover sheet'!AH29="","",'Notes-SK Cover sheet'!AH29)</f>
        <v/>
      </c>
      <c r="AI29" s="353" t="str">
        <f>IF('Notes-SK Cover sheet'!AI29="","",'Notes-SK Cover sheet'!AI29)</f>
        <v/>
      </c>
      <c r="AJ29" s="353" t="str">
        <f>IF('Notes-SK Cover sheet'!AJ29="","",'Notes-SK Cover sheet'!AJ29)</f>
        <v/>
      </c>
      <c r="AK29" s="352" t="str">
        <f>IF('Notes-SK Cover sheet'!AK29="","",'Notes-SK Cover sheet'!AK29)</f>
        <v/>
      </c>
    </row>
    <row r="30" spans="1:37" s="345" customFormat="1" ht="12.75" customHeight="1" x14ac:dyDescent="0.25">
      <c r="A30" s="357" t="s">
        <v>1386</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37" ht="19.5" customHeight="1" thickBot="1" x14ac:dyDescent="0.3">
      <c r="A31" s="394" t="e">
        <f>'Notes-SK Cover sheet'!A31</f>
        <v>#REF!</v>
      </c>
      <c r="B31" s="393" t="e">
        <f>'Notes-SK Cover sheet'!B31</f>
        <v>#REF!</v>
      </c>
      <c r="C31" s="393" t="e">
        <f>'Notes-SK Cover sheet'!C31</f>
        <v>#REF!</v>
      </c>
      <c r="D31" s="393" t="e">
        <f>'Notes-SK Cover sheet'!D31</f>
        <v>#REF!</v>
      </c>
      <c r="E31" s="393" t="e">
        <f>'Notes-SK Cover sheet'!E31</f>
        <v>#REF!</v>
      </c>
      <c r="F31" s="393" t="e">
        <f>'Notes-SK Cover sheet'!F31</f>
        <v>#REF!</v>
      </c>
      <c r="G31" s="393" t="e">
        <f>'Notes-SK Cover sheet'!G31</f>
        <v>#REF!</v>
      </c>
      <c r="H31" s="393" t="e">
        <f>'Notes-SK Cover sheet'!H31</f>
        <v>#REF!</v>
      </c>
      <c r="I31" s="393" t="e">
        <f>'Notes-SK Cover sheet'!I31</f>
        <v>#REF!</v>
      </c>
      <c r="J31" s="393" t="e">
        <f>'Notes-SK Cover sheet'!J31</f>
        <v>#REF!</v>
      </c>
      <c r="K31" s="393" t="e">
        <f>'Notes-SK Cover sheet'!K31</f>
        <v>#REF!</v>
      </c>
      <c r="L31" s="393" t="e">
        <f>'Notes-SK Cover sheet'!L31</f>
        <v>#REF!</v>
      </c>
      <c r="M31" s="393" t="e">
        <f>'Notes-SK Cover sheet'!M31</f>
        <v>#REF!</v>
      </c>
      <c r="N31" s="393" t="e">
        <f>'Notes-SK Cover sheet'!N31</f>
        <v>#REF!</v>
      </c>
      <c r="O31" s="393" t="e">
        <f>'Notes-SK Cover sheet'!O31</f>
        <v>#REF!</v>
      </c>
      <c r="P31" s="393" t="e">
        <f>'Notes-SK Cover sheet'!P31</f>
        <v>#REF!</v>
      </c>
      <c r="Q31" s="393" t="e">
        <f>'Notes-SK Cover sheet'!Q31</f>
        <v>#REF!</v>
      </c>
      <c r="R31" s="393" t="e">
        <f>'Notes-SK Cover sheet'!R31</f>
        <v>#REF!</v>
      </c>
      <c r="S31" s="393" t="e">
        <f>'Notes-SK Cover sheet'!S31</f>
        <v>#REF!</v>
      </c>
      <c r="T31" s="393" t="e">
        <f>'Notes-SK Cover sheet'!T31</f>
        <v>#REF!</v>
      </c>
      <c r="U31" s="393" t="e">
        <f>'Notes-SK Cover sheet'!U31</f>
        <v>#REF!</v>
      </c>
      <c r="V31" s="393" t="e">
        <f>'Notes-SK Cover sheet'!V31</f>
        <v>#REF!</v>
      </c>
      <c r="W31" s="393" t="e">
        <f>'Notes-SK Cover sheet'!W31</f>
        <v>#REF!</v>
      </c>
      <c r="X31" s="393" t="e">
        <f>'Notes-SK Cover sheet'!X31</f>
        <v>#REF!</v>
      </c>
      <c r="Y31" s="393" t="e">
        <f>'Notes-SK Cover sheet'!Y31</f>
        <v>#REF!</v>
      </c>
      <c r="Z31" s="393" t="e">
        <f>'Notes-SK Cover sheet'!Z31</f>
        <v>#REF!</v>
      </c>
      <c r="AA31" s="393" t="e">
        <f>'Notes-SK Cover sheet'!AA31</f>
        <v>#REF!</v>
      </c>
      <c r="AB31" s="393" t="e">
        <f>'Notes-SK Cover sheet'!AB31</f>
        <v>#REF!</v>
      </c>
      <c r="AC31" s="393" t="e">
        <f>'Notes-SK Cover sheet'!AC31</f>
        <v>#REF!</v>
      </c>
      <c r="AD31" s="393" t="e">
        <f>'Notes-SK Cover sheet'!AD31</f>
        <v>#REF!</v>
      </c>
      <c r="AE31" s="393" t="e">
        <f>'Notes-SK Cover sheet'!AE31</f>
        <v>#REF!</v>
      </c>
      <c r="AF31" s="393" t="e">
        <f>'Notes-SK Cover sheet'!AF31</f>
        <v>#REF!</v>
      </c>
      <c r="AG31" s="393" t="e">
        <f>'Notes-SK Cover sheet'!AG31</f>
        <v>#REF!</v>
      </c>
      <c r="AH31" s="393" t="e">
        <f>'Notes-SK Cover sheet'!AH31</f>
        <v>#REF!</v>
      </c>
      <c r="AI31" s="393" t="e">
        <f>'Notes-SK Cover sheet'!AI31</f>
        <v>#REF!</v>
      </c>
      <c r="AJ31" s="393" t="e">
        <f>'Notes-SK Cover sheet'!AJ31</f>
        <v>#REF!</v>
      </c>
      <c r="AK31" s="392" t="e">
        <f>'Notes-SK Cover sheet'!AK31</f>
        <v>#REF!</v>
      </c>
    </row>
    <row r="32" spans="1:37" s="345" customFormat="1" ht="4.5" customHeight="1" thickBot="1" x14ac:dyDescent="0.3">
      <c r="W32" s="346"/>
      <c r="X32" s="346"/>
      <c r="Y32" s="346"/>
      <c r="Z32" s="346"/>
      <c r="AA32" s="346"/>
      <c r="AB32" s="346"/>
      <c r="AC32" s="346"/>
      <c r="AD32" s="346"/>
      <c r="AE32" s="346"/>
      <c r="AF32" s="346"/>
      <c r="AG32" s="346"/>
      <c r="AH32" s="346"/>
      <c r="AI32" s="346"/>
      <c r="AJ32" s="346"/>
      <c r="AK32" s="346"/>
    </row>
    <row r="33" spans="1:37" s="388" customFormat="1" ht="12.75" customHeight="1" x14ac:dyDescent="0.25">
      <c r="A33" s="391" t="s">
        <v>1711</v>
      </c>
      <c r="B33" s="390"/>
      <c r="C33" s="390"/>
      <c r="D33" s="390"/>
      <c r="E33" s="390"/>
      <c r="F33" s="390"/>
      <c r="G33" s="390"/>
      <c r="H33" s="390"/>
      <c r="I33" s="390"/>
      <c r="J33" s="390"/>
      <c r="K33" s="389"/>
      <c r="L33" s="1452" t="s">
        <v>1387</v>
      </c>
      <c r="M33" s="1057"/>
      <c r="N33" s="1057"/>
      <c r="O33" s="1057"/>
      <c r="P33" s="1057"/>
      <c r="Q33" s="1057"/>
      <c r="R33" s="1057"/>
      <c r="S33" s="1057"/>
      <c r="T33" s="1453"/>
      <c r="U33" s="1452" t="s">
        <v>1388</v>
      </c>
      <c r="V33" s="1057"/>
      <c r="W33" s="1057"/>
      <c r="X33" s="1057"/>
      <c r="Y33" s="1057"/>
      <c r="Z33" s="1057"/>
      <c r="AA33" s="1057"/>
      <c r="AB33" s="1453"/>
      <c r="AC33" s="1452" t="s">
        <v>1389</v>
      </c>
      <c r="AD33" s="1057"/>
      <c r="AE33" s="1057"/>
      <c r="AF33" s="1057"/>
      <c r="AG33" s="1057"/>
      <c r="AH33" s="1057"/>
      <c r="AI33" s="1057"/>
      <c r="AJ33" s="1057"/>
      <c r="AK33" s="1058"/>
    </row>
    <row r="34" spans="1:37" s="345" customFormat="1" ht="19.5" customHeight="1" x14ac:dyDescent="0.25">
      <c r="A34" s="374" t="e">
        <f>IF('Notes-SK Cover sheet'!A34="","",'Notes-SK Cover sheet'!A34)</f>
        <v>#REF!</v>
      </c>
      <c r="B34" s="373" t="e">
        <f>IF('Notes-SK Cover sheet'!B34="","",'Notes-SK Cover sheet'!B34)</f>
        <v>#REF!</v>
      </c>
      <c r="C34" s="372" t="str">
        <f>IF('Notes-SK Cover sheet'!C34="","",'Notes-SK Cover sheet'!C34)</f>
        <v>.</v>
      </c>
      <c r="D34" s="373" t="e">
        <f>IF('Notes-SK Cover sheet'!D34="","",'Notes-SK Cover sheet'!D34)</f>
        <v>#REF!</v>
      </c>
      <c r="E34" s="373" t="e">
        <f>IF('Notes-SK Cover sheet'!E34="","",'Notes-SK Cover sheet'!E34)</f>
        <v>#REF!</v>
      </c>
      <c r="F34" s="372" t="str">
        <f>IF('Notes-SK Cover sheet'!F34="","",'Notes-SK Cover sheet'!F34)</f>
        <v>.</v>
      </c>
      <c r="G34" s="371" t="e">
        <f>IF('Notes-SK Cover sheet'!G34="","",'Notes-SK Cover sheet'!G34)</f>
        <v>#REF!</v>
      </c>
      <c r="H34" s="371" t="e">
        <f>IF('Notes-SK Cover sheet'!H34="","",'Notes-SK Cover sheet'!H34)</f>
        <v>#REF!</v>
      </c>
      <c r="I34" s="371" t="e">
        <f>IF('Notes-SK Cover sheet'!I34="","",'Notes-SK Cover sheet'!I34)</f>
        <v>#REF!</v>
      </c>
      <c r="J34" s="371" t="e">
        <f>IF('Notes-SK Cover sheet'!J34="","",'Notes-SK Cover sheet'!J34)</f>
        <v>#REF!</v>
      </c>
      <c r="K34" s="387"/>
      <c r="L34" s="1454"/>
      <c r="M34" s="1059"/>
      <c r="N34" s="1059"/>
      <c r="O34" s="1059"/>
      <c r="P34" s="1059"/>
      <c r="Q34" s="1059"/>
      <c r="R34" s="1059"/>
      <c r="S34" s="1059"/>
      <c r="T34" s="1455"/>
      <c r="U34" s="1454"/>
      <c r="V34" s="1059"/>
      <c r="W34" s="1059"/>
      <c r="X34" s="1059"/>
      <c r="Y34" s="1059"/>
      <c r="Z34" s="1059"/>
      <c r="AA34" s="1059"/>
      <c r="AB34" s="1455"/>
      <c r="AC34" s="1454"/>
      <c r="AD34" s="1059"/>
      <c r="AE34" s="1059"/>
      <c r="AF34" s="1059"/>
      <c r="AG34" s="1059"/>
      <c r="AH34" s="1059"/>
      <c r="AI34" s="1059"/>
      <c r="AJ34" s="1059"/>
      <c r="AK34" s="1060"/>
    </row>
    <row r="35" spans="1:37" s="345" customFormat="1" ht="12.75" customHeight="1" x14ac:dyDescent="0.25">
      <c r="A35" s="386"/>
      <c r="B35" s="385"/>
      <c r="C35" s="385"/>
      <c r="D35" s="385"/>
      <c r="E35" s="385"/>
      <c r="F35" s="385"/>
      <c r="G35" s="384"/>
      <c r="H35" s="384"/>
      <c r="I35" s="384"/>
      <c r="J35" s="384"/>
      <c r="K35" s="383"/>
      <c r="L35" s="1454"/>
      <c r="M35" s="1059"/>
      <c r="N35" s="1059"/>
      <c r="O35" s="1059"/>
      <c r="P35" s="1059"/>
      <c r="Q35" s="1059"/>
      <c r="R35" s="1059"/>
      <c r="S35" s="1059"/>
      <c r="T35" s="1455"/>
      <c r="U35" s="1454"/>
      <c r="V35" s="1059"/>
      <c r="W35" s="1059"/>
      <c r="X35" s="1059"/>
      <c r="Y35" s="1059"/>
      <c r="Z35" s="1059"/>
      <c r="AA35" s="1059"/>
      <c r="AB35" s="1455"/>
      <c r="AC35" s="1454"/>
      <c r="AD35" s="1059"/>
      <c r="AE35" s="1059"/>
      <c r="AF35" s="1059"/>
      <c r="AG35" s="1059"/>
      <c r="AH35" s="1059"/>
      <c r="AI35" s="1059"/>
      <c r="AJ35" s="1059"/>
      <c r="AK35" s="1060"/>
    </row>
    <row r="36" spans="1:37" s="345" customFormat="1" ht="12.75" customHeight="1" x14ac:dyDescent="0.25">
      <c r="A36" s="357" t="s">
        <v>1712</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9"/>
      <c r="AE36" s="379"/>
      <c r="AF36" s="379"/>
      <c r="AG36" s="379"/>
      <c r="AH36" s="379"/>
      <c r="AI36" s="379"/>
      <c r="AJ36" s="379"/>
      <c r="AK36" s="792"/>
    </row>
    <row r="37" spans="1:37" s="345" customFormat="1" ht="19.5" customHeight="1" x14ac:dyDescent="0.25">
      <c r="A37" s="374" t="e">
        <f>IF('Notes-SK Cover sheet'!A37="","",'Notes-SK Cover sheet'!A37)</f>
        <v>#REF!</v>
      </c>
      <c r="B37" s="373" t="e">
        <f>IF('Notes-SK Cover sheet'!B37="","",'Notes-SK Cover sheet'!B37)</f>
        <v>#REF!</v>
      </c>
      <c r="C37" s="372" t="str">
        <f>IF('Notes-SK Cover sheet'!C37="","",'Notes-SK Cover sheet'!C37)</f>
        <v>.</v>
      </c>
      <c r="D37" s="373" t="e">
        <f>IF('Notes-SK Cover sheet'!D37="","",'Notes-SK Cover sheet'!D37)</f>
        <v>#REF!</v>
      </c>
      <c r="E37" s="373" t="e">
        <f>IF('Notes-SK Cover sheet'!E37="","",'Notes-SK Cover sheet'!E37)</f>
        <v>#REF!</v>
      </c>
      <c r="F37" s="372" t="str">
        <f>IF('Notes-SK Cover sheet'!F37="","",'Notes-SK Cover sheet'!F37)</f>
        <v>.</v>
      </c>
      <c r="G37" s="371" t="e">
        <f>IF('Notes-SK Cover sheet'!G37="","",'Notes-SK Cover sheet'!G37)</f>
        <v>#REF!</v>
      </c>
      <c r="H37" s="371" t="e">
        <f>IF('Notes-SK Cover sheet'!H37="","",'Notes-SK Cover sheet'!H37)</f>
        <v>#REF!</v>
      </c>
      <c r="I37" s="371" t="e">
        <f>IF('Notes-SK Cover sheet'!I37="","",'Notes-SK Cover sheet'!I37)</f>
        <v>#REF!</v>
      </c>
      <c r="J37" s="371" t="e">
        <f>IF('Notes-SK Cover sheet'!J37="","",'Notes-SK Cover sheet'!J37)</f>
        <v>#REF!</v>
      </c>
      <c r="K37" s="370"/>
      <c r="L37" s="369"/>
      <c r="M37" s="368"/>
      <c r="N37" s="368"/>
      <c r="O37" s="368"/>
      <c r="P37" s="368"/>
      <c r="Q37" s="368"/>
      <c r="R37" s="368"/>
      <c r="S37" s="368"/>
      <c r="T37" s="367"/>
      <c r="U37" s="369"/>
      <c r="V37" s="368"/>
      <c r="W37" s="368"/>
      <c r="X37" s="368"/>
      <c r="Y37" s="368"/>
      <c r="Z37" s="368"/>
      <c r="AA37" s="368"/>
      <c r="AB37" s="367"/>
      <c r="AC37" s="353"/>
      <c r="AD37" s="353"/>
      <c r="AE37" s="353"/>
      <c r="AF37" s="353"/>
      <c r="AG37" s="353"/>
      <c r="AH37" s="353"/>
      <c r="AI37" s="353"/>
      <c r="AJ37" s="353"/>
      <c r="AK37" s="352"/>
    </row>
    <row r="38" spans="1:37" s="351" customFormat="1" ht="12.75" customHeight="1" thickBot="1" x14ac:dyDescent="0.3">
      <c r="A38" s="366"/>
      <c r="B38" s="365"/>
      <c r="C38" s="365"/>
      <c r="D38" s="365"/>
      <c r="E38" s="365"/>
      <c r="F38" s="365"/>
      <c r="G38" s="365"/>
      <c r="H38" s="365"/>
      <c r="I38" s="365"/>
      <c r="J38" s="365"/>
      <c r="K38" s="364"/>
      <c r="L38" s="1456" t="e">
        <f>IF('Notes-SK Cover sheet'!L38="","",'Notes-SK Cover sheet'!L38)</f>
        <v>#REF!</v>
      </c>
      <c r="M38" s="1457" t="str">
        <f>IF('Notes-SK Cover sheet'!M38="","",'Notes-SK Cover sheet'!M38)</f>
        <v/>
      </c>
      <c r="N38" s="1457" t="str">
        <f>IF('Notes-SK Cover sheet'!N38="","",'Notes-SK Cover sheet'!N38)</f>
        <v/>
      </c>
      <c r="O38" s="1457" t="str">
        <f>IF('Notes-SK Cover sheet'!O38="","",'Notes-SK Cover sheet'!O38)</f>
        <v/>
      </c>
      <c r="P38" s="1457" t="str">
        <f>IF('Notes-SK Cover sheet'!P38="","",'Notes-SK Cover sheet'!P38)</f>
        <v/>
      </c>
      <c r="Q38" s="1457" t="str">
        <f>IF('Notes-SK Cover sheet'!Q38="","",'Notes-SK Cover sheet'!Q38)</f>
        <v/>
      </c>
      <c r="R38" s="1457" t="str">
        <f>IF('Notes-SK Cover sheet'!R38="","",'Notes-SK Cover sheet'!R38)</f>
        <v/>
      </c>
      <c r="S38" s="1457" t="str">
        <f>IF('Notes-SK Cover sheet'!S38="","",'Notes-SK Cover sheet'!S38)</f>
        <v/>
      </c>
      <c r="T38" s="1458" t="str">
        <f>IF('Notes-SK Cover sheet'!T38="","",'Notes-SK Cover sheet'!T38)</f>
        <v/>
      </c>
      <c r="U38" s="1456" t="e">
        <f>IF('Notes-SK Cover sheet'!U38="","",'Notes-SK Cover sheet'!U38)</f>
        <v>#REF!</v>
      </c>
      <c r="V38" s="1457" t="str">
        <f>IF('Notes-SK Cover sheet'!V38="","",'Notes-SK Cover sheet'!V38)</f>
        <v/>
      </c>
      <c r="W38" s="1457" t="str">
        <f>IF('Notes-SK Cover sheet'!W38="","",'Notes-SK Cover sheet'!W38)</f>
        <v/>
      </c>
      <c r="X38" s="1457" t="str">
        <f>IF('Notes-SK Cover sheet'!X38="","",'Notes-SK Cover sheet'!X38)</f>
        <v/>
      </c>
      <c r="Y38" s="1457" t="str">
        <f>IF('Notes-SK Cover sheet'!Y38="","",'Notes-SK Cover sheet'!Y38)</f>
        <v/>
      </c>
      <c r="Z38" s="1457" t="str">
        <f>IF('Notes-SK Cover sheet'!Z38="","",'Notes-SK Cover sheet'!Z38)</f>
        <v/>
      </c>
      <c r="AA38" s="1457" t="str">
        <f>IF('Notes-SK Cover sheet'!AA38="","",'Notes-SK Cover sheet'!AA38)</f>
        <v/>
      </c>
      <c r="AB38" s="1458" t="str">
        <f>IF('Notes-SK Cover sheet'!AB38="","",'Notes-SK Cover sheet'!AB38)</f>
        <v/>
      </c>
      <c r="AC38" s="1459" t="e">
        <f>IF('Notes-SK Cover sheet'!AC38="","",'Notes-SK Cover sheet'!AC38)</f>
        <v>#REF!</v>
      </c>
      <c r="AD38" s="1457" t="str">
        <f>IF('Notes-SK Cover sheet'!AD38="","",'Notes-SK Cover sheet'!AD38)</f>
        <v/>
      </c>
      <c r="AE38" s="1457" t="str">
        <f>IF('Notes-SK Cover sheet'!AE38="","",'Notes-SK Cover sheet'!AE38)</f>
        <v/>
      </c>
      <c r="AF38" s="1457" t="str">
        <f>IF('Notes-SK Cover sheet'!AF38="","",'Notes-SK Cover sheet'!AF38)</f>
        <v/>
      </c>
      <c r="AG38" s="1457" t="str">
        <f>IF('Notes-SK Cover sheet'!AG38="","",'Notes-SK Cover sheet'!AG38)</f>
        <v/>
      </c>
      <c r="AH38" s="1457" t="str">
        <f>IF('Notes-SK Cover sheet'!AH38="","",'Notes-SK Cover sheet'!AH38)</f>
        <v/>
      </c>
      <c r="AI38" s="1457" t="str">
        <f>IF('Notes-SK Cover sheet'!AI38="","",'Notes-SK Cover sheet'!AI38)</f>
        <v/>
      </c>
      <c r="AJ38" s="1457" t="str">
        <f>IF('Notes-SK Cover sheet'!AJ38="","",'Notes-SK Cover sheet'!AJ38)</f>
        <v/>
      </c>
      <c r="AK38" s="1460" t="str">
        <f>IF('Notes-SK Cover sheet'!AK38="","",'Notes-SK Cover sheet'!AK38)</f>
        <v/>
      </c>
    </row>
    <row r="39" spans="1:37" s="351" customFormat="1" x14ac:dyDescent="0.25">
      <c r="W39" s="346"/>
      <c r="X39" s="346"/>
      <c r="Y39" s="346"/>
      <c r="Z39" s="346"/>
      <c r="AA39" s="346"/>
      <c r="AB39" s="346"/>
      <c r="AC39" s="346"/>
      <c r="AD39" s="346"/>
      <c r="AE39" s="346"/>
      <c r="AF39" s="346"/>
      <c r="AG39" s="346"/>
      <c r="AH39" s="346"/>
      <c r="AI39" s="346"/>
      <c r="AJ39" s="346"/>
      <c r="AK39" s="346"/>
    </row>
    <row r="40" spans="1:37" s="351" customFormat="1" x14ac:dyDescent="0.25">
      <c r="W40" s="346"/>
      <c r="X40" s="346"/>
      <c r="Y40" s="346"/>
      <c r="Z40" s="346"/>
      <c r="AA40" s="346"/>
      <c r="AB40" s="346"/>
      <c r="AC40" s="346"/>
      <c r="AD40" s="346"/>
      <c r="AE40" s="346"/>
      <c r="AF40" s="346"/>
      <c r="AG40" s="346"/>
      <c r="AH40" s="346"/>
      <c r="AI40" s="346"/>
      <c r="AJ40" s="346"/>
      <c r="AK40" s="346"/>
    </row>
    <row r="41" spans="1:37" s="351" customFormat="1" x14ac:dyDescent="0.25">
      <c r="W41" s="346"/>
      <c r="X41" s="346"/>
      <c r="Y41" s="346"/>
      <c r="Z41" s="346"/>
      <c r="AA41" s="346"/>
      <c r="AB41" s="346"/>
      <c r="AC41" s="346"/>
      <c r="AD41" s="346"/>
      <c r="AE41" s="346"/>
      <c r="AF41" s="346"/>
      <c r="AG41" s="346"/>
      <c r="AH41" s="346"/>
      <c r="AI41" s="346"/>
      <c r="AJ41" s="346"/>
      <c r="AK41" s="346"/>
    </row>
    <row r="42" spans="1:37" ht="13.5" thickBot="1" x14ac:dyDescent="0.3">
      <c r="W42" s="346"/>
      <c r="X42" s="346"/>
      <c r="Y42" s="346"/>
      <c r="Z42" s="346"/>
      <c r="AA42" s="346"/>
      <c r="AB42" s="346"/>
      <c r="AC42" s="346"/>
      <c r="AD42" s="346"/>
      <c r="AE42" s="346"/>
      <c r="AF42" s="346"/>
      <c r="AG42" s="346"/>
      <c r="AH42" s="346"/>
      <c r="AI42" s="346"/>
      <c r="AJ42" s="346"/>
      <c r="AK42" s="346"/>
    </row>
    <row r="43" spans="1:37" s="351" customFormat="1" x14ac:dyDescent="0.25">
      <c r="B43" s="363" t="s">
        <v>1390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7"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7" x14ac:dyDescent="0.25">
      <c r="B45" s="359"/>
      <c r="C45" s="789"/>
      <c r="D45" s="789"/>
      <c r="E45" s="789"/>
      <c r="F45" s="789"/>
      <c r="G45" s="789"/>
      <c r="H45" s="789"/>
      <c r="I45" s="789"/>
      <c r="J45" s="789"/>
      <c r="K45" s="789"/>
      <c r="L45" s="789"/>
      <c r="M45" s="789"/>
      <c r="N45" s="789"/>
      <c r="O45" s="789"/>
      <c r="P45" s="789"/>
      <c r="Q45" s="789"/>
      <c r="R45" s="789"/>
      <c r="S45" s="789"/>
      <c r="T45" s="789"/>
      <c r="U45" s="789"/>
      <c r="V45" s="789"/>
      <c r="W45" s="353"/>
      <c r="X45" s="353"/>
      <c r="Y45" s="353"/>
      <c r="Z45" s="353"/>
      <c r="AA45" s="353"/>
      <c r="AB45" s="353"/>
      <c r="AC45" s="353"/>
      <c r="AD45" s="353"/>
      <c r="AE45" s="353"/>
      <c r="AF45" s="353"/>
      <c r="AG45" s="353"/>
      <c r="AH45" s="353"/>
      <c r="AI45" s="353"/>
      <c r="AJ45" s="352"/>
      <c r="AK45" s="346"/>
    </row>
    <row r="46" spans="1:37"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7"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7"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1391</v>
      </c>
      <c r="H53" s="349"/>
      <c r="I53" s="349"/>
      <c r="J53" s="349"/>
      <c r="K53" s="349"/>
      <c r="L53" s="349"/>
      <c r="M53" s="349"/>
      <c r="N53" s="349"/>
      <c r="O53" s="349"/>
      <c r="P53" s="349"/>
      <c r="Q53" s="349"/>
      <c r="R53" s="349"/>
      <c r="S53" s="349"/>
      <c r="T53" s="349"/>
      <c r="U53" s="349" t="s">
        <v>1392</v>
      </c>
      <c r="V53" s="349"/>
      <c r="W53" s="348"/>
      <c r="X53" s="348"/>
      <c r="Y53" s="348"/>
      <c r="Z53" s="348"/>
      <c r="AA53" s="348"/>
      <c r="AB53" s="348"/>
      <c r="AC53" s="348"/>
      <c r="AD53" s="348"/>
      <c r="AE53" s="348"/>
      <c r="AF53" s="348"/>
      <c r="AG53" s="348"/>
      <c r="AH53" s="348"/>
      <c r="AI53" s="348"/>
      <c r="AJ53" s="347"/>
      <c r="AK53" s="346"/>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x14ac:dyDescent="0.25"/>
  <cols>
    <col min="1" max="13" width="2.5703125" style="929" customWidth="1"/>
    <col min="14" max="14" width="3" style="929" customWidth="1"/>
    <col min="15" max="15" width="2.5703125" style="929" customWidth="1"/>
    <col min="16" max="16" width="3.5703125" style="929" customWidth="1"/>
    <col min="17" max="17" width="4.7109375" style="929" customWidth="1"/>
    <col min="18" max="36" width="2.5703125" style="929" customWidth="1"/>
    <col min="37" max="37" width="2.85546875" style="929" customWidth="1"/>
    <col min="38" max="38" width="1.85546875" style="929" customWidth="1"/>
    <col min="39" max="45" width="2.5703125" style="929" customWidth="1"/>
    <col min="46" max="46" width="7.7109375" style="929" customWidth="1"/>
    <col min="47" max="61" width="2.5703125" style="929" customWidth="1"/>
    <col min="62" max="16384" width="9.140625" style="929"/>
  </cols>
  <sheetData>
    <row r="1" spans="1:37" s="454" customFormat="1" ht="9.75" x14ac:dyDescent="0.25">
      <c r="C1" s="455" t="s">
        <v>1728</v>
      </c>
    </row>
    <row r="2" spans="1:37" s="351" customFormat="1" ht="21" customHeight="1" x14ac:dyDescent="0.25">
      <c r="C2" s="453" t="s">
        <v>1729</v>
      </c>
      <c r="D2" s="452"/>
      <c r="E2" s="452"/>
      <c r="F2" s="452"/>
      <c r="G2" s="452"/>
      <c r="H2" s="452"/>
      <c r="I2" s="452"/>
      <c r="J2" s="451"/>
      <c r="P2" s="450" t="s">
        <v>1919</v>
      </c>
    </row>
    <row r="3" spans="1:37" ht="13.5" thickBot="1" x14ac:dyDescent="0.3">
      <c r="O3" s="959" t="s">
        <v>1920</v>
      </c>
      <c r="P3" s="960"/>
      <c r="Q3" s="937"/>
      <c r="R3" s="937"/>
      <c r="S3" s="937"/>
      <c r="T3" s="937"/>
      <c r="U3" s="937"/>
      <c r="V3" s="937"/>
      <c r="W3" s="937"/>
      <c r="X3" s="937"/>
    </row>
    <row r="4" spans="1:37" ht="28.5" customHeight="1" thickBot="1" x14ac:dyDescent="0.3">
      <c r="M4" s="935" t="s">
        <v>1491</v>
      </c>
      <c r="N4" s="936"/>
      <c r="O4" s="936"/>
      <c r="P4" s="936"/>
      <c r="Q4" s="448" t="e">
        <f>+MID(#REF!,1,1)</f>
        <v>#REF!</v>
      </c>
      <c r="R4" s="448" t="e">
        <f>+MID(#REF!,2,1)</f>
        <v>#REF!</v>
      </c>
      <c r="S4" s="448" t="s">
        <v>953</v>
      </c>
      <c r="T4" s="448" t="e">
        <f>LEFT(#REF!,1)</f>
        <v>#REF!</v>
      </c>
      <c r="U4" s="448" t="e">
        <f>RIGHT(#REF!,1)</f>
        <v>#REF!</v>
      </c>
      <c r="V4" s="448" t="s">
        <v>953</v>
      </c>
      <c r="W4" s="448" t="e">
        <f>+LEFT(#REF!,1)</f>
        <v>#REF!</v>
      </c>
      <c r="X4" s="448" t="e">
        <f>+MID(#REF!,2,1)</f>
        <v>#REF!</v>
      </c>
      <c r="Y4" s="448" t="e">
        <f>+MID(#REF!,3,1)</f>
        <v>#REF!</v>
      </c>
      <c r="Z4" s="835" t="e">
        <f>+MID(#REF!,4,1)</f>
        <v>#REF!</v>
      </c>
    </row>
    <row r="5" spans="1:37" ht="6" customHeight="1" thickBot="1" x14ac:dyDescent="0.3"/>
    <row r="6" spans="1:37" s="441" customFormat="1" ht="14.25" customHeight="1" x14ac:dyDescent="0.25">
      <c r="A6" s="444" t="s">
        <v>1493</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441" customFormat="1" ht="14.25" customHeight="1" x14ac:dyDescent="0.25">
      <c r="A7" s="725" t="s">
        <v>1494</v>
      </c>
      <c r="B7" s="726"/>
      <c r="C7" s="726"/>
      <c r="D7" s="726"/>
      <c r="E7" s="726"/>
      <c r="F7" s="726"/>
      <c r="G7" s="726"/>
      <c r="H7" s="726"/>
      <c r="I7" s="726"/>
      <c r="J7" s="726"/>
      <c r="K7" s="726"/>
      <c r="L7" s="726"/>
      <c r="M7" s="726"/>
      <c r="N7" s="726"/>
      <c r="O7" s="726"/>
      <c r="P7" s="726"/>
      <c r="Q7" s="726"/>
      <c r="R7" s="726"/>
      <c r="S7" s="726"/>
      <c r="T7" s="726"/>
      <c r="U7" s="726"/>
      <c r="V7" s="726"/>
      <c r="W7" s="726"/>
      <c r="X7" s="726"/>
      <c r="Y7" s="726"/>
      <c r="Z7" s="726"/>
      <c r="AA7" s="726"/>
      <c r="AB7" s="726"/>
      <c r="AC7" s="726"/>
      <c r="AD7" s="726"/>
      <c r="AE7" s="726"/>
      <c r="AF7" s="726"/>
      <c r="AG7" s="726"/>
      <c r="AH7" s="726"/>
      <c r="AI7" s="726"/>
      <c r="AJ7" s="726"/>
      <c r="AK7" s="727"/>
    </row>
    <row r="8" spans="1:37" s="345" customFormat="1" ht="15" customHeight="1" x14ac:dyDescent="0.25">
      <c r="A8" s="728" t="s">
        <v>1495</v>
      </c>
      <c r="B8" s="356"/>
      <c r="C8" s="356"/>
      <c r="D8" s="356"/>
      <c r="E8" s="356"/>
      <c r="F8" s="356"/>
      <c r="G8" s="356"/>
      <c r="H8" s="356"/>
      <c r="I8" s="356"/>
      <c r="J8" s="356"/>
      <c r="K8" s="356"/>
      <c r="L8" s="356"/>
      <c r="M8" s="356"/>
      <c r="N8" s="356"/>
      <c r="O8" s="356"/>
      <c r="P8" s="356"/>
      <c r="Q8" s="356"/>
      <c r="R8" s="356"/>
      <c r="S8" s="440"/>
      <c r="T8" s="356"/>
      <c r="U8" s="356"/>
      <c r="V8" s="356"/>
      <c r="W8" s="356"/>
      <c r="X8" s="356"/>
      <c r="Y8" s="356"/>
      <c r="Z8" s="356"/>
      <c r="AA8" s="356"/>
      <c r="AB8" s="356"/>
      <c r="AC8" s="356"/>
      <c r="AD8" s="356"/>
      <c r="AE8" s="356"/>
      <c r="AF8" s="356"/>
      <c r="AG8" s="356"/>
      <c r="AH8" s="356"/>
      <c r="AI8" s="356"/>
      <c r="AJ8" s="356"/>
      <c r="AK8" s="440"/>
    </row>
    <row r="9" spans="1:37" s="436" customFormat="1" ht="18" customHeight="1" thickBot="1" x14ac:dyDescent="0.3">
      <c r="A9" s="439" t="s">
        <v>957</v>
      </c>
      <c r="B9" s="438"/>
      <c r="C9" s="438"/>
      <c r="D9" s="438"/>
      <c r="E9" s="439"/>
      <c r="F9" s="438"/>
      <c r="G9" s="438"/>
      <c r="H9" s="438"/>
      <c r="I9" s="438"/>
      <c r="J9" s="438"/>
      <c r="K9" s="438"/>
      <c r="L9" s="438"/>
      <c r="M9" s="438"/>
      <c r="N9" s="438"/>
      <c r="O9" s="438"/>
      <c r="P9" s="438"/>
      <c r="Q9" s="438"/>
      <c r="R9" s="438"/>
      <c r="S9" s="437"/>
      <c r="T9" s="438"/>
      <c r="U9" s="438"/>
      <c r="V9" s="438"/>
      <c r="W9" s="438"/>
      <c r="X9" s="438"/>
      <c r="Y9" s="438"/>
      <c r="Z9" s="438"/>
      <c r="AA9" s="438"/>
      <c r="AB9" s="438"/>
      <c r="AC9" s="438"/>
      <c r="AD9" s="438"/>
      <c r="AE9" s="438"/>
      <c r="AF9" s="438"/>
      <c r="AG9" s="438"/>
      <c r="AH9" s="438"/>
      <c r="AI9" s="438"/>
      <c r="AJ9" s="438"/>
      <c r="AK9" s="437"/>
    </row>
    <row r="10" spans="1:37" s="416" customFormat="1" ht="3.75" customHeight="1" thickBot="1" x14ac:dyDescent="0.3"/>
    <row r="11" spans="1:37" s="416" customFormat="1" ht="14.25" customHeight="1" x14ac:dyDescent="0.25">
      <c r="A11" s="418" t="s">
        <v>1497</v>
      </c>
      <c r="B11" s="417"/>
      <c r="C11" s="417"/>
      <c r="D11" s="417"/>
      <c r="E11" s="417"/>
      <c r="F11" s="417"/>
      <c r="G11" s="417"/>
      <c r="H11" s="417"/>
      <c r="I11" s="361"/>
      <c r="J11" s="360"/>
      <c r="K11" s="434" t="s">
        <v>1498</v>
      </c>
      <c r="L11" s="417"/>
      <c r="M11" s="435"/>
      <c r="N11" s="435"/>
      <c r="O11" s="435"/>
      <c r="P11" s="417"/>
      <c r="Q11" s="939" t="s">
        <v>1922</v>
      </c>
      <c r="R11" s="940"/>
      <c r="S11" s="941"/>
      <c r="T11" s="940"/>
      <c r="U11" s="940"/>
      <c r="V11" s="942"/>
      <c r="W11" s="931"/>
      <c r="X11" s="417"/>
      <c r="Y11" s="417"/>
      <c r="Z11" s="417"/>
      <c r="AA11" s="417"/>
      <c r="AB11" s="417"/>
      <c r="AC11" s="417"/>
      <c r="AD11" s="434" t="s">
        <v>1499</v>
      </c>
      <c r="AE11" s="434"/>
      <c r="AF11" s="434"/>
      <c r="AG11" s="434" t="s">
        <v>1500</v>
      </c>
      <c r="AH11" s="417"/>
      <c r="AI11" s="417"/>
      <c r="AJ11" s="417"/>
      <c r="AK11" s="433"/>
    </row>
    <row r="12" spans="1:37" s="416" customFormat="1" ht="19.5" customHeight="1" x14ac:dyDescent="0.2">
      <c r="A12" s="430" t="e">
        <f>LEFT(#REF!,1)</f>
        <v>#REF!</v>
      </c>
      <c r="B12" s="395" t="e">
        <f>MID(#REF!,2,1)</f>
        <v>#REF!</v>
      </c>
      <c r="C12" s="395" t="e">
        <f>MID(#REF!,3,1)</f>
        <v>#REF!</v>
      </c>
      <c r="D12" s="395" t="e">
        <f>MID(#REF!,4,1)</f>
        <v>#REF!</v>
      </c>
      <c r="E12" s="395" t="e">
        <f>MID(#REF!,5,1)</f>
        <v>#REF!</v>
      </c>
      <c r="F12" s="395" t="e">
        <f>MID(#REF!,6,1)</f>
        <v>#REF!</v>
      </c>
      <c r="G12" s="395" t="e">
        <f>MID(#REF!,7,1)</f>
        <v>#REF!</v>
      </c>
      <c r="H12" s="395" t="e">
        <f>MID(#REF!,8,1)</f>
        <v>#REF!</v>
      </c>
      <c r="I12" s="395" t="e">
        <f>MID(#REF!,9,1)</f>
        <v>#REF!</v>
      </c>
      <c r="J12" s="402" t="e">
        <f>MID(#REF!,10,1)</f>
        <v>#REF!</v>
      </c>
      <c r="K12" s="353"/>
      <c r="L12" s="419"/>
      <c r="M12" s="419"/>
      <c r="N12" s="419"/>
      <c r="O12" s="419"/>
      <c r="P12" s="419"/>
      <c r="Q12" s="419"/>
      <c r="R12" s="419"/>
      <c r="S12" s="419"/>
      <c r="T12" s="419"/>
      <c r="U12" s="419"/>
      <c r="V12" s="425"/>
      <c r="W12" s="932" t="s">
        <v>1501</v>
      </c>
      <c r="X12" s="424"/>
      <c r="Y12" s="419"/>
      <c r="Z12" s="419"/>
      <c r="AA12" s="419"/>
      <c r="AB12" s="424" t="s">
        <v>1502</v>
      </c>
      <c r="AC12" s="419"/>
      <c r="AD12" s="395" t="e">
        <f>MID(#REF!,1,1)</f>
        <v>#REF!</v>
      </c>
      <c r="AE12" s="395" t="e">
        <f>MID(#REF!,2,1)</f>
        <v>#REF!</v>
      </c>
      <c r="AF12" s="395"/>
      <c r="AG12" s="395" t="e">
        <f>MID(#REF!,1,1)</f>
        <v>#REF!</v>
      </c>
      <c r="AH12" s="395" t="e">
        <f>MID(#REF!,2,1)</f>
        <v>#REF!</v>
      </c>
      <c r="AI12" s="395" t="e">
        <f>MID(#REF!,3,1)</f>
        <v>#REF!</v>
      </c>
      <c r="AJ12" s="395" t="e">
        <f>MID(#REF!,4,1)</f>
        <v>#REF!</v>
      </c>
      <c r="AK12" s="425"/>
    </row>
    <row r="13" spans="1:37" s="416" customFormat="1" ht="19.5" customHeight="1" thickBot="1" x14ac:dyDescent="0.3">
      <c r="A13" s="357" t="s">
        <v>1503</v>
      </c>
      <c r="B13" s="419"/>
      <c r="C13" s="419"/>
      <c r="D13" s="419"/>
      <c r="E13" s="419"/>
      <c r="F13" s="419"/>
      <c r="G13" s="419"/>
      <c r="H13" s="353"/>
      <c r="I13" s="353"/>
      <c r="J13" s="352"/>
      <c r="K13" s="353"/>
      <c r="L13" s="432" t="e">
        <f>IF(#REF!="x","x"," ")</f>
        <v>#REF!</v>
      </c>
      <c r="M13" s="424" t="s">
        <v>1504</v>
      </c>
      <c r="N13" s="426"/>
      <c r="O13" s="426"/>
      <c r="P13" s="426"/>
      <c r="Q13" s="426"/>
      <c r="R13" s="432" t="e">
        <f>IF(#REF!="x","x"," ")</f>
        <v>#REF!</v>
      </c>
      <c r="S13" s="424" t="s">
        <v>1923</v>
      </c>
      <c r="T13" s="419"/>
      <c r="U13" s="419"/>
      <c r="V13" s="425"/>
      <c r="W13" s="431"/>
      <c r="X13" s="421"/>
      <c r="Y13" s="421"/>
      <c r="Z13" s="421"/>
      <c r="AA13" s="421"/>
      <c r="AB13" s="420" t="s">
        <v>1506</v>
      </c>
      <c r="AC13" s="421"/>
      <c r="AD13" s="393" t="e">
        <f>MID(#REF!,1,1)</f>
        <v>#REF!</v>
      </c>
      <c r="AE13" s="393" t="e">
        <f>MID(#REF!,2,1)</f>
        <v>#REF!</v>
      </c>
      <c r="AF13" s="393"/>
      <c r="AG13" s="393" t="e">
        <f>MID(#REF!,1,1)</f>
        <v>#REF!</v>
      </c>
      <c r="AH13" s="393" t="e">
        <f>MID(#REF!,2,1)</f>
        <v>#REF!</v>
      </c>
      <c r="AI13" s="393" t="e">
        <f>MID(#REF!,3,1)</f>
        <v>#REF!</v>
      </c>
      <c r="AJ13" s="393" t="e">
        <f>MID(#REF!,4,1)</f>
        <v>#REF!</v>
      </c>
      <c r="AK13" s="422"/>
    </row>
    <row r="14" spans="1:37" s="416" customFormat="1" ht="19.5" customHeight="1" x14ac:dyDescent="0.2">
      <c r="A14" s="430" t="e">
        <f>LEFT(#REF!,1)</f>
        <v>#REF!</v>
      </c>
      <c r="B14" s="395" t="e">
        <f>MID(#REF!,2,1)</f>
        <v>#REF!</v>
      </c>
      <c r="C14" s="395" t="e">
        <f>MID(#REF!,3,1)</f>
        <v>#REF!</v>
      </c>
      <c r="D14" s="395" t="e">
        <f>MID(#REF!,4,1)</f>
        <v>#REF!</v>
      </c>
      <c r="E14" s="395" t="e">
        <f>MID(#REF!,5,1)</f>
        <v>#REF!</v>
      </c>
      <c r="F14" s="395" t="e">
        <f>MID(#REF!,6,1)</f>
        <v>#REF!</v>
      </c>
      <c r="G14" s="395" t="e">
        <f>MID(#REF!,7,1)</f>
        <v>#REF!</v>
      </c>
      <c r="H14" s="395" t="e">
        <f>MID(#REF!,8,1)</f>
        <v>#REF!</v>
      </c>
      <c r="I14" s="353"/>
      <c r="J14" s="352"/>
      <c r="K14" s="353"/>
      <c r="L14" s="428" t="e">
        <f>IF(#REF!="x","x", "")</f>
        <v>#REF!</v>
      </c>
      <c r="M14" s="424" t="s">
        <v>1507</v>
      </c>
      <c r="N14" s="426"/>
      <c r="O14" s="426"/>
      <c r="P14" s="426"/>
      <c r="Q14" s="426"/>
      <c r="R14" s="429" t="e">
        <f>IF(#REF!="x","x"," ")</f>
        <v>#REF!</v>
      </c>
      <c r="S14" s="424" t="s">
        <v>1924</v>
      </c>
      <c r="T14" s="419"/>
      <c r="U14" s="419"/>
      <c r="V14" s="425"/>
      <c r="W14" s="424"/>
      <c r="X14" s="419"/>
      <c r="Y14" s="356"/>
      <c r="Z14" s="353"/>
      <c r="AA14" s="353"/>
      <c r="AB14" s="426"/>
      <c r="AC14" s="353"/>
      <c r="AD14" s="428"/>
      <c r="AE14" s="428"/>
      <c r="AF14" s="428"/>
      <c r="AG14" s="428"/>
      <c r="AH14" s="428"/>
      <c r="AI14" s="428"/>
      <c r="AJ14" s="428"/>
      <c r="AK14" s="352"/>
    </row>
    <row r="15" spans="1:37" s="416" customFormat="1" ht="19.5" customHeight="1" x14ac:dyDescent="0.2">
      <c r="A15" s="357" t="s">
        <v>971</v>
      </c>
      <c r="B15" s="419"/>
      <c r="C15" s="419"/>
      <c r="D15" s="419"/>
      <c r="E15" s="419"/>
      <c r="F15" s="419"/>
      <c r="G15" s="419"/>
      <c r="H15" s="419"/>
      <c r="I15" s="353"/>
      <c r="J15" s="352"/>
      <c r="K15" s="353"/>
      <c r="L15" s="432" t="e">
        <f>IF(#REF!="x","x"," ")</f>
        <v>#REF!</v>
      </c>
      <c r="M15" s="938" t="s">
        <v>1921</v>
      </c>
      <c r="N15" s="426"/>
      <c r="O15" s="426"/>
      <c r="P15" s="426"/>
      <c r="Q15" s="426"/>
      <c r="R15" s="733" t="s">
        <v>1509</v>
      </c>
      <c r="T15" s="419"/>
      <c r="U15" s="419"/>
      <c r="V15" s="425"/>
      <c r="W15" s="424" t="s">
        <v>1510</v>
      </c>
      <c r="X15" s="419"/>
      <c r="Y15" s="356"/>
      <c r="Z15" s="353"/>
      <c r="AA15" s="353"/>
      <c r="AB15" s="424" t="s">
        <v>1502</v>
      </c>
      <c r="AC15" s="353"/>
      <c r="AD15" s="395" t="e">
        <f>MID(#REF!,1,1)</f>
        <v>#REF!</v>
      </c>
      <c r="AE15" s="395" t="e">
        <f>MID(#REF!,2,1)</f>
        <v>#REF!</v>
      </c>
      <c r="AF15" s="395"/>
      <c r="AG15" s="395" t="e">
        <f>MID(#REF!,1,1)</f>
        <v>#REF!</v>
      </c>
      <c r="AH15" s="395" t="e">
        <f>MID(#REF!,2,1)</f>
        <v>#REF!</v>
      </c>
      <c r="AI15" s="395" t="e">
        <f>MID(#REF!,3,1)</f>
        <v>#REF!</v>
      </c>
      <c r="AJ15" s="395" t="e">
        <f>MID(#REF!,4,1)</f>
        <v>#REF!</v>
      </c>
      <c r="AK15" s="352"/>
    </row>
    <row r="16" spans="1:37" s="416" customFormat="1" ht="19.5" customHeight="1" thickBot="1" x14ac:dyDescent="0.25">
      <c r="A16" s="423" t="e">
        <f>LEFT(#REF!,1)</f>
        <v>#REF!</v>
      </c>
      <c r="B16" s="348" t="e">
        <f>MID(#REF!,2,1)</f>
        <v>#REF!</v>
      </c>
      <c r="C16" s="421" t="s">
        <v>953</v>
      </c>
      <c r="D16" s="348" t="e">
        <f>MID(#REF!,3,1)</f>
        <v>#REF!</v>
      </c>
      <c r="E16" s="348" t="e">
        <f>MID(#REF!,4,1)</f>
        <v>#REF!</v>
      </c>
      <c r="F16" s="714" t="s">
        <v>953</v>
      </c>
      <c r="G16" s="348" t="e">
        <f>MID(#REF!,5,1)</f>
        <v>#REF!</v>
      </c>
      <c r="H16" s="348"/>
      <c r="I16" s="348"/>
      <c r="J16" s="347"/>
      <c r="K16" s="348"/>
      <c r="L16" s="836" t="e">
        <f>IF(#REF!="x","x", "")</f>
        <v>#REF!</v>
      </c>
      <c r="M16" s="420"/>
      <c r="N16" s="837"/>
      <c r="O16" s="837"/>
      <c r="P16" s="348"/>
      <c r="Q16" s="348"/>
      <c r="R16" s="348"/>
      <c r="S16" s="348"/>
      <c r="T16" s="421"/>
      <c r="U16" s="421"/>
      <c r="V16" s="422"/>
      <c r="W16" s="420"/>
      <c r="X16" s="421"/>
      <c r="Y16" s="349"/>
      <c r="Z16" s="348"/>
      <c r="AA16" s="348"/>
      <c r="AB16" s="420" t="s">
        <v>1506</v>
      </c>
      <c r="AC16" s="348"/>
      <c r="AD16" s="393" t="e">
        <f>MID(#REF!,1,1)</f>
        <v>#REF!</v>
      </c>
      <c r="AE16" s="393" t="e">
        <f>MID(#REF!,2,1)</f>
        <v>#REF!</v>
      </c>
      <c r="AF16" s="393"/>
      <c r="AG16" s="393" t="e">
        <f>MID(#REF!,1,1)</f>
        <v>#REF!</v>
      </c>
      <c r="AH16" s="393" t="e">
        <f>MID(#REF!,2,1)</f>
        <v>#REF!</v>
      </c>
      <c r="AI16" s="393" t="e">
        <f>MID(#REF!,3,1)</f>
        <v>#REF!</v>
      </c>
      <c r="AJ16" s="393" t="e">
        <f>MID(#REF!,4,1)</f>
        <v>#REF!</v>
      </c>
      <c r="AK16" s="347"/>
    </row>
    <row r="17" spans="1:37" s="416" customFormat="1" ht="3.75" customHeight="1" thickBot="1" x14ac:dyDescent="0.3">
      <c r="A17" s="419"/>
      <c r="B17" s="419"/>
      <c r="C17" s="419"/>
      <c r="D17" s="419"/>
      <c r="E17" s="419"/>
      <c r="F17" s="417"/>
      <c r="G17" s="419"/>
      <c r="H17" s="353"/>
      <c r="I17" s="353"/>
      <c r="J17" s="353"/>
      <c r="K17" s="353"/>
      <c r="L17" s="353"/>
      <c r="M17" s="353"/>
      <c r="N17" s="353"/>
      <c r="O17" s="353"/>
      <c r="P17" s="353"/>
      <c r="Q17" s="353"/>
      <c r="R17" s="353"/>
      <c r="S17" s="353"/>
      <c r="T17" s="419"/>
      <c r="U17" s="419"/>
      <c r="V17" s="353"/>
      <c r="W17" s="353"/>
      <c r="X17" s="353"/>
      <c r="Y17" s="353"/>
      <c r="Z17" s="353"/>
      <c r="AA17" s="353"/>
      <c r="AB17" s="353"/>
      <c r="AC17" s="353"/>
      <c r="AD17" s="353"/>
      <c r="AE17" s="353"/>
      <c r="AF17" s="353"/>
      <c r="AG17" s="353"/>
      <c r="AH17" s="353"/>
      <c r="AI17" s="353"/>
      <c r="AJ17" s="353"/>
      <c r="AK17" s="353"/>
    </row>
    <row r="18" spans="1:37" s="416" customFormat="1" ht="17.100000000000001" customHeight="1" x14ac:dyDescent="0.25">
      <c r="A18" s="943" t="s">
        <v>1925</v>
      </c>
      <c r="B18" s="940"/>
      <c r="C18" s="940"/>
      <c r="D18" s="940"/>
      <c r="E18" s="940"/>
      <c r="F18" s="940"/>
      <c r="G18" s="940"/>
      <c r="H18" s="941"/>
      <c r="I18" s="941"/>
      <c r="J18" s="94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7" s="416" customFormat="1" ht="17.100000000000001" customHeight="1" x14ac:dyDescent="0.2">
      <c r="A19" s="839"/>
      <c r="B19" s="432" t="e">
        <f>IF(#REF!="x","x"," ")</f>
        <v>#REF!</v>
      </c>
      <c r="C19" s="938" t="s">
        <v>1926</v>
      </c>
      <c r="D19" s="944"/>
      <c r="E19" s="945"/>
      <c r="F19" s="945"/>
      <c r="G19" s="945"/>
      <c r="H19" s="353"/>
      <c r="I19" s="353"/>
      <c r="J19" s="353"/>
      <c r="K19" s="432" t="e">
        <f>IF(#REF!="x","x"," ")</f>
        <v>#REF!</v>
      </c>
      <c r="L19" s="938" t="s">
        <v>1927</v>
      </c>
      <c r="M19" s="946"/>
      <c r="N19" s="946"/>
      <c r="O19" s="946"/>
      <c r="P19" s="946"/>
      <c r="Q19" s="946"/>
      <c r="R19" s="946"/>
      <c r="S19" s="946"/>
      <c r="T19" s="945"/>
      <c r="U19" s="945"/>
      <c r="V19" s="945"/>
      <c r="W19" s="947" t="e">
        <f>IF(#REF!="x","x"," ")</f>
        <v>#REF!</v>
      </c>
      <c r="X19" s="938" t="s">
        <v>1928</v>
      </c>
      <c r="Y19" s="938"/>
      <c r="Z19" s="946"/>
      <c r="AA19" s="946"/>
      <c r="AB19" s="946"/>
      <c r="AC19" s="946"/>
      <c r="AD19" s="946"/>
      <c r="AE19" s="946"/>
      <c r="AF19" s="946"/>
      <c r="AG19" s="946"/>
      <c r="AH19" s="353"/>
      <c r="AI19" s="353"/>
      <c r="AJ19" s="353"/>
      <c r="AK19" s="352"/>
    </row>
    <row r="20" spans="1:37" s="416" customFormat="1" ht="17.100000000000001" customHeight="1" thickBot="1" x14ac:dyDescent="0.25">
      <c r="A20" s="840"/>
      <c r="B20" s="421"/>
      <c r="C20" s="948" t="s">
        <v>1929</v>
      </c>
      <c r="D20" s="949"/>
      <c r="E20" s="949"/>
      <c r="F20" s="949"/>
      <c r="G20" s="949"/>
      <c r="H20" s="348"/>
      <c r="I20" s="348"/>
      <c r="J20" s="348"/>
      <c r="K20" s="348"/>
      <c r="L20" s="948" t="s">
        <v>1929</v>
      </c>
      <c r="M20" s="950"/>
      <c r="N20" s="950"/>
      <c r="O20" s="950"/>
      <c r="P20" s="950"/>
      <c r="Q20" s="348"/>
      <c r="R20" s="348"/>
      <c r="S20" s="348"/>
      <c r="T20" s="421"/>
      <c r="U20" s="421"/>
      <c r="V20" s="421"/>
      <c r="W20" s="348"/>
      <c r="X20" s="948" t="s">
        <v>1930</v>
      </c>
      <c r="Y20" s="948"/>
      <c r="Z20" s="950"/>
      <c r="AA20" s="950"/>
      <c r="AB20" s="950"/>
      <c r="AC20" s="950"/>
      <c r="AD20" s="950"/>
      <c r="AE20" s="950"/>
      <c r="AF20" s="950"/>
      <c r="AG20" s="950"/>
      <c r="AH20" s="950"/>
      <c r="AI20" s="348"/>
      <c r="AJ20" s="348"/>
      <c r="AK20" s="347"/>
    </row>
    <row r="21" spans="1:37" s="416" customFormat="1" ht="3.75" customHeight="1" thickBot="1" x14ac:dyDescent="0.3">
      <c r="H21" s="346"/>
      <c r="I21" s="346"/>
      <c r="J21" s="346"/>
      <c r="K21" s="346"/>
      <c r="L21" s="346"/>
      <c r="M21" s="346"/>
      <c r="N21" s="346"/>
      <c r="O21" s="346"/>
      <c r="P21" s="346"/>
      <c r="Q21" s="346"/>
      <c r="R21" s="346"/>
      <c r="S21" s="346"/>
      <c r="W21" s="346"/>
      <c r="X21" s="346"/>
      <c r="Y21" s="346"/>
      <c r="Z21" s="346"/>
      <c r="AA21" s="346"/>
      <c r="AB21" s="346"/>
      <c r="AC21" s="346"/>
      <c r="AD21" s="346"/>
      <c r="AE21" s="346"/>
      <c r="AF21" s="346"/>
      <c r="AG21" s="346"/>
      <c r="AH21" s="346"/>
      <c r="AI21" s="346"/>
      <c r="AJ21" s="346"/>
      <c r="AK21" s="346"/>
    </row>
    <row r="22" spans="1:37" s="416" customFormat="1" ht="16.5" x14ac:dyDescent="0.25">
      <c r="A22" s="418" t="s">
        <v>1511</v>
      </c>
      <c r="B22" s="417"/>
      <c r="C22" s="417"/>
      <c r="D22" s="417"/>
      <c r="E22" s="417"/>
      <c r="F22" s="417"/>
      <c r="G22" s="417"/>
      <c r="H22" s="361"/>
      <c r="I22" s="361"/>
      <c r="J22" s="361"/>
      <c r="K22" s="361"/>
      <c r="L22" s="361"/>
      <c r="M22" s="361"/>
      <c r="N22" s="361"/>
      <c r="O22" s="361"/>
      <c r="P22" s="361"/>
      <c r="Q22" s="361"/>
      <c r="R22" s="361"/>
      <c r="S22" s="361"/>
      <c r="T22" s="417"/>
      <c r="U22" s="417"/>
      <c r="V22" s="417"/>
      <c r="W22" s="361"/>
      <c r="X22" s="361"/>
      <c r="Y22" s="361"/>
      <c r="Z22" s="361"/>
      <c r="AA22" s="361"/>
      <c r="AB22" s="361"/>
      <c r="AC22" s="361"/>
      <c r="AD22" s="361"/>
      <c r="AE22" s="361"/>
      <c r="AF22" s="361"/>
      <c r="AG22" s="361"/>
      <c r="AH22" s="361"/>
      <c r="AI22" s="361"/>
      <c r="AJ22" s="361"/>
      <c r="AK22" s="360"/>
    </row>
    <row r="23" spans="1:37" s="416" customFormat="1" ht="19.5" customHeight="1" x14ac:dyDescent="0.25">
      <c r="A23" s="403" t="e">
        <f>+LEFT(#REF!,1)</f>
        <v>#REF!</v>
      </c>
      <c r="B23" s="395" t="e">
        <f>+MID(#REF!,2,1)</f>
        <v>#REF!</v>
      </c>
      <c r="C23" s="395" t="e">
        <f>+MID(#REF!,3,1)</f>
        <v>#REF!</v>
      </c>
      <c r="D23" s="395" t="e">
        <f>+MID(#REF!,4,1)</f>
        <v>#REF!</v>
      </c>
      <c r="E23" s="395" t="e">
        <f>+MID(#REF!,5,1)</f>
        <v>#REF!</v>
      </c>
      <c r="F23" s="395" t="e">
        <f>+MID(#REF!,6,1)</f>
        <v>#REF!</v>
      </c>
      <c r="G23" s="395" t="e">
        <f>+MID(#REF!,7,1)</f>
        <v>#REF!</v>
      </c>
      <c r="H23" s="395" t="e">
        <f>+MID(#REF!,8,1)</f>
        <v>#REF!</v>
      </c>
      <c r="I23" s="395" t="e">
        <f>+MID(#REF!,9,1)</f>
        <v>#REF!</v>
      </c>
      <c r="J23" s="395" t="e">
        <f>+MID(#REF!,10,1)</f>
        <v>#REF!</v>
      </c>
      <c r="K23" s="395" t="e">
        <f>+MID(#REF!,11,1)</f>
        <v>#REF!</v>
      </c>
      <c r="L23" s="395" t="e">
        <f>+MID(#REF!,12,1)</f>
        <v>#REF!</v>
      </c>
      <c r="M23" s="395" t="e">
        <f>+MID(#REF!,13,1)</f>
        <v>#REF!</v>
      </c>
      <c r="N23" s="395" t="e">
        <f>+MID(#REF!,14,1)</f>
        <v>#REF!</v>
      </c>
      <c r="O23" s="395" t="e">
        <f>+MID(#REF!,15,1)</f>
        <v>#REF!</v>
      </c>
      <c r="P23" s="395" t="e">
        <f>+MID(#REF!,16,1)</f>
        <v>#REF!</v>
      </c>
      <c r="Q23" s="395" t="e">
        <f>+MID(#REF!,17,1)</f>
        <v>#REF!</v>
      </c>
      <c r="R23" s="395" t="e">
        <f>+MID(#REF!,18,1)</f>
        <v>#REF!</v>
      </c>
      <c r="S23" s="395" t="e">
        <f>+MID(#REF!,19,1)</f>
        <v>#REF!</v>
      </c>
      <c r="T23" s="395" t="e">
        <f>+MID(#REF!,20,1)</f>
        <v>#REF!</v>
      </c>
      <c r="U23" s="395" t="e">
        <f>+MID(#REF!,21,1)</f>
        <v>#REF!</v>
      </c>
      <c r="V23" s="395" t="e">
        <f>+MID(#REF!,22,1)</f>
        <v>#REF!</v>
      </c>
      <c r="W23" s="395" t="e">
        <f>+MID(#REF!,23,1)</f>
        <v>#REF!</v>
      </c>
      <c r="X23" s="395" t="e">
        <f>+MID(#REF!,24,1)</f>
        <v>#REF!</v>
      </c>
      <c r="Y23" s="395" t="e">
        <f>+MID(#REF!,25,1)</f>
        <v>#REF!</v>
      </c>
      <c r="Z23" s="395" t="e">
        <f>+MID(#REF!,26,1)</f>
        <v>#REF!</v>
      </c>
      <c r="AA23" s="395" t="e">
        <f>+MID(#REF!,27,1)</f>
        <v>#REF!</v>
      </c>
      <c r="AB23" s="395" t="e">
        <f>+MID(#REF!,28,1)</f>
        <v>#REF!</v>
      </c>
      <c r="AC23" s="395" t="e">
        <f>+MID(#REF!,29,1)</f>
        <v>#REF!</v>
      </c>
      <c r="AD23" s="395" t="e">
        <f>+MID(#REF!,30,1)</f>
        <v>#REF!</v>
      </c>
      <c r="AE23" s="395" t="e">
        <f>+MID(#REF!,31,1)</f>
        <v>#REF!</v>
      </c>
      <c r="AF23" s="395" t="e">
        <f>+MID(#REF!,32,1)</f>
        <v>#REF!</v>
      </c>
      <c r="AG23" s="395" t="e">
        <f>+MID(#REF!,33,1)</f>
        <v>#REF!</v>
      </c>
      <c r="AH23" s="395" t="e">
        <f>+MID(#REF!,34,1)</f>
        <v>#REF!</v>
      </c>
      <c r="AI23" s="395" t="e">
        <f>+MID(#REF!,35,1)</f>
        <v>#REF!</v>
      </c>
      <c r="AJ23" s="395" t="e">
        <f>+MID(#REF!,36,1)</f>
        <v>#REF!</v>
      </c>
      <c r="AK23" s="402" t="e">
        <f>+MID(#REF!,37,1)</f>
        <v>#REF!</v>
      </c>
    </row>
    <row r="24" spans="1:37" ht="19.5" customHeight="1" x14ac:dyDescent="0.25">
      <c r="A24" s="403" t="e">
        <f>+MID(#REF!,38,1)</f>
        <v>#REF!</v>
      </c>
      <c r="B24" s="395" t="e">
        <f>+MID(#REF!,39,1)</f>
        <v>#REF!</v>
      </c>
      <c r="C24" s="395" t="e">
        <f>+MID(#REF!,40,1)</f>
        <v>#REF!</v>
      </c>
      <c r="D24" s="395" t="e">
        <f>+MID(#REF!,41,1)</f>
        <v>#REF!</v>
      </c>
      <c r="E24" s="395" t="e">
        <f>+MID(#REF!,42,1)</f>
        <v>#REF!</v>
      </c>
      <c r="F24" s="395" t="e">
        <f>+MID(#REF!,43,1)</f>
        <v>#REF!</v>
      </c>
      <c r="G24" s="395" t="e">
        <f>+MID(#REF!,44,1)</f>
        <v>#REF!</v>
      </c>
      <c r="H24" s="395" t="e">
        <f>+MID(#REF!,45,1)</f>
        <v>#REF!</v>
      </c>
      <c r="I24" s="395" t="e">
        <f>+MID(#REF!,46,1)</f>
        <v>#REF!</v>
      </c>
      <c r="J24" s="395" t="e">
        <f>+MID(#REF!,47,1)</f>
        <v>#REF!</v>
      </c>
      <c r="K24" s="395" t="e">
        <f>+MID(#REF!,48,1)</f>
        <v>#REF!</v>
      </c>
      <c r="L24" s="395" t="e">
        <f>+MID(#REF!,49,1)</f>
        <v>#REF!</v>
      </c>
      <c r="M24" s="395" t="e">
        <f>+MID(#REF!,50,1)</f>
        <v>#REF!</v>
      </c>
      <c r="N24" s="395" t="e">
        <f>+MID(#REF!,51,1)</f>
        <v>#REF!</v>
      </c>
      <c r="O24" s="395" t="e">
        <f>+MID(#REF!,52,1)</f>
        <v>#REF!</v>
      </c>
      <c r="P24" s="395" t="e">
        <f>+MID(#REF!,53,1)</f>
        <v>#REF!</v>
      </c>
      <c r="Q24" s="395" t="e">
        <f>+MID(#REF!,54,1)</f>
        <v>#REF!</v>
      </c>
      <c r="R24" s="395" t="e">
        <f>+MID(#REF!,55,1)</f>
        <v>#REF!</v>
      </c>
      <c r="S24" s="395" t="e">
        <f>+MID(#REF!,56,1)</f>
        <v>#REF!</v>
      </c>
      <c r="T24" s="395" t="e">
        <f>+MID(#REF!,57,1)</f>
        <v>#REF!</v>
      </c>
      <c r="U24" s="395" t="e">
        <f>+MID(#REF!,58,1)</f>
        <v>#REF!</v>
      </c>
      <c r="V24" s="395" t="e">
        <f>+MID(#REF!,59,1)</f>
        <v>#REF!</v>
      </c>
      <c r="W24" s="395" t="e">
        <f>+MID(#REF!,60,1)</f>
        <v>#REF!</v>
      </c>
      <c r="X24" s="395" t="e">
        <f>+MID(#REF!,61,1)</f>
        <v>#REF!</v>
      </c>
      <c r="Y24" s="395" t="e">
        <f>+MID(#REF!,62,1)</f>
        <v>#REF!</v>
      </c>
      <c r="Z24" s="395" t="e">
        <f>+MID(#REF!,63,1)</f>
        <v>#REF!</v>
      </c>
      <c r="AA24" s="395" t="e">
        <f>+MID(#REF!,64,1)</f>
        <v>#REF!</v>
      </c>
      <c r="AB24" s="395" t="e">
        <f>+MID(#REF!,65,1)</f>
        <v>#REF!</v>
      </c>
      <c r="AC24" s="395" t="e">
        <f>+MID(#REF!,66,1)</f>
        <v>#REF!</v>
      </c>
      <c r="AD24" s="395" t="e">
        <f>+MID(#REF!,67,1)</f>
        <v>#REF!</v>
      </c>
      <c r="AE24" s="395" t="e">
        <f>+MID(#REF!,68,1)</f>
        <v>#REF!</v>
      </c>
      <c r="AF24" s="395" t="e">
        <f>+MID(#REF!,69,1)</f>
        <v>#REF!</v>
      </c>
      <c r="AG24" s="395" t="e">
        <f>+MID(#REF!,70,1)</f>
        <v>#REF!</v>
      </c>
      <c r="AH24" s="395" t="e">
        <f>+MID(#REF!,71,1)</f>
        <v>#REF!</v>
      </c>
      <c r="AI24" s="395" t="e">
        <f>+MID(#REF!,72,1)</f>
        <v>#REF!</v>
      </c>
      <c r="AJ24" s="395" t="e">
        <f>+MID(#REF!,73,1)</f>
        <v>#REF!</v>
      </c>
      <c r="AK24" s="402" t="e">
        <f>+MID(#REF!,74,1)</f>
        <v>#REF!</v>
      </c>
    </row>
    <row r="25" spans="1:37" ht="14.25" customHeight="1" x14ac:dyDescent="0.25">
      <c r="A25" s="415"/>
      <c r="B25" s="414"/>
      <c r="C25" s="414"/>
      <c r="D25" s="414"/>
      <c r="E25" s="414"/>
      <c r="F25" s="414"/>
      <c r="G25" s="414"/>
      <c r="H25" s="414"/>
      <c r="I25" s="414"/>
      <c r="J25" s="414"/>
      <c r="K25" s="414"/>
      <c r="L25" s="414"/>
      <c r="M25" s="414"/>
      <c r="N25" s="414"/>
      <c r="O25" s="414"/>
      <c r="P25" s="414"/>
      <c r="Q25" s="414"/>
      <c r="R25" s="414"/>
      <c r="S25" s="414"/>
      <c r="T25" s="414"/>
      <c r="U25" s="414"/>
      <c r="V25" s="414"/>
      <c r="W25" s="413"/>
      <c r="X25" s="413"/>
      <c r="Y25" s="413"/>
      <c r="Z25" s="413"/>
      <c r="AA25" s="413"/>
      <c r="AB25" s="413"/>
      <c r="AC25" s="413"/>
      <c r="AD25" s="413"/>
      <c r="AE25" s="413"/>
      <c r="AF25" s="413"/>
      <c r="AG25" s="413"/>
      <c r="AH25" s="413"/>
      <c r="AI25" s="413"/>
      <c r="AJ25" s="413"/>
      <c r="AK25" s="412"/>
    </row>
    <row r="26" spans="1:37" ht="19.5" hidden="1" customHeight="1" x14ac:dyDescent="0.25">
      <c r="A26" s="411"/>
      <c r="B26" s="410"/>
      <c r="C26" s="410"/>
      <c r="D26" s="410"/>
      <c r="E26" s="410"/>
      <c r="F26" s="410"/>
      <c r="G26" s="410" t="e">
        <f>+MID(#REF!,7,1)</f>
        <v>#REF!</v>
      </c>
      <c r="H26" s="410" t="e">
        <f>+MID(#REF!,8,1)</f>
        <v>#REF!</v>
      </c>
      <c r="I26" s="410" t="e">
        <f>+MID(#REF!,9,1)</f>
        <v>#REF!</v>
      </c>
      <c r="J26" s="410" t="e">
        <f>+MID(#REF!,10,1)</f>
        <v>#REF!</v>
      </c>
      <c r="K26" s="410" t="e">
        <f>+MID(#REF!,11,1)</f>
        <v>#REF!</v>
      </c>
      <c r="L26" s="410" t="e">
        <f>+MID(#REF!,12,1)</f>
        <v>#REF!</v>
      </c>
      <c r="M26" s="410" t="e">
        <f>+MID(#REF!,13,1)</f>
        <v>#REF!</v>
      </c>
      <c r="N26" s="410" t="e">
        <f>+MID(#REF!,14,1)</f>
        <v>#REF!</v>
      </c>
      <c r="O26" s="410" t="e">
        <f>+MID(#REF!,15,1)</f>
        <v>#REF!</v>
      </c>
      <c r="P26" s="410" t="e">
        <f>+MID(#REF!,16,1)</f>
        <v>#REF!</v>
      </c>
      <c r="Q26" s="410" t="e">
        <f>+MID(#REF!,17,1)</f>
        <v>#REF!</v>
      </c>
      <c r="R26" s="410" t="e">
        <f>+MID(#REF!,18,1)</f>
        <v>#REF!</v>
      </c>
      <c r="S26" s="410" t="e">
        <f>+MID(#REF!,19,1)</f>
        <v>#REF!</v>
      </c>
      <c r="T26" s="410" t="e">
        <f>+MID(#REF!,20,1)</f>
        <v>#REF!</v>
      </c>
      <c r="U26" s="410" t="e">
        <f>+MID(#REF!,21,1)</f>
        <v>#REF!</v>
      </c>
      <c r="V26" s="410" t="e">
        <f>+MID(#REF!,22,1)</f>
        <v>#REF!</v>
      </c>
      <c r="W26" s="410" t="e">
        <f>+MID(#REF!,23,1)</f>
        <v>#REF!</v>
      </c>
      <c r="X26" s="410" t="e">
        <f>+MID(#REF!,24,1)</f>
        <v>#REF!</v>
      </c>
      <c r="Y26" s="410" t="e">
        <f>+MID(#REF!,25,1)</f>
        <v>#REF!</v>
      </c>
      <c r="Z26" s="410" t="e">
        <f>+MID(#REF!,26,1)</f>
        <v>#REF!</v>
      </c>
      <c r="AA26" s="410" t="e">
        <f>+MID(#REF!,27,1)</f>
        <v>#REF!</v>
      </c>
      <c r="AB26" s="410" t="e">
        <f>+MID(#REF!,28,1)</f>
        <v>#REF!</v>
      </c>
      <c r="AC26" s="410" t="e">
        <f>+MID(#REF!,29,1)</f>
        <v>#REF!</v>
      </c>
      <c r="AD26" s="410" t="e">
        <f>+MID(#REF!,30,1)</f>
        <v>#REF!</v>
      </c>
      <c r="AE26" s="410" t="e">
        <f>+MID(#REF!,31,1)</f>
        <v>#REF!</v>
      </c>
      <c r="AF26" s="410" t="e">
        <f>+MID(#REF!,32,1)</f>
        <v>#REF!</v>
      </c>
      <c r="AG26" s="410" t="e">
        <f>+MID(#REF!,33,1)</f>
        <v>#REF!</v>
      </c>
      <c r="AH26" s="410" t="e">
        <f>+MID(#REF!,34,1)</f>
        <v>#REF!</v>
      </c>
      <c r="AI26" s="410" t="e">
        <f>+MID(#REF!,35,1)</f>
        <v>#REF!</v>
      </c>
      <c r="AJ26" s="410" t="e">
        <f>+MID(#REF!,36,1)</f>
        <v>#REF!</v>
      </c>
      <c r="AK26" s="409" t="e">
        <f>+MID(#REF!,37,1)</f>
        <v>#REF!</v>
      </c>
    </row>
    <row r="27" spans="1:37" s="404" customFormat="1" ht="12" customHeight="1" x14ac:dyDescent="0.25">
      <c r="A27" s="736" t="s">
        <v>1512</v>
      </c>
      <c r="B27" s="736"/>
      <c r="C27" s="407"/>
      <c r="D27" s="407"/>
      <c r="E27" s="407"/>
      <c r="F27" s="407"/>
      <c r="G27" s="407"/>
      <c r="H27" s="407"/>
      <c r="I27" s="407"/>
      <c r="J27" s="407"/>
      <c r="K27" s="407"/>
      <c r="L27" s="407"/>
      <c r="M27" s="407"/>
      <c r="N27" s="407"/>
      <c r="O27" s="407"/>
      <c r="P27" s="407"/>
      <c r="Q27" s="407"/>
      <c r="R27" s="407"/>
      <c r="S27" s="407"/>
      <c r="T27" s="407"/>
      <c r="U27" s="407"/>
      <c r="V27" s="407"/>
      <c r="W27" s="406"/>
      <c r="X27" s="406"/>
      <c r="Y27" s="406"/>
      <c r="Z27" s="406"/>
      <c r="AA27" s="406"/>
      <c r="AB27" s="406"/>
      <c r="AC27" s="406"/>
      <c r="AD27" s="406"/>
      <c r="AE27" s="406"/>
      <c r="AF27" s="406"/>
      <c r="AG27" s="406"/>
      <c r="AH27" s="406"/>
      <c r="AI27" s="406"/>
      <c r="AJ27" s="406"/>
      <c r="AK27" s="405"/>
    </row>
    <row r="28" spans="1:37" x14ac:dyDescent="0.25">
      <c r="A28" s="400" t="s">
        <v>1513</v>
      </c>
      <c r="B28" s="934"/>
      <c r="C28" s="934"/>
      <c r="D28" s="934"/>
      <c r="E28" s="934"/>
      <c r="F28" s="934"/>
      <c r="G28" s="934"/>
      <c r="H28" s="934"/>
      <c r="I28" s="934"/>
      <c r="J28" s="934"/>
      <c r="K28" s="934"/>
      <c r="L28" s="934"/>
      <c r="M28" s="934"/>
      <c r="N28" s="934"/>
      <c r="O28" s="934"/>
      <c r="P28" s="934"/>
      <c r="Q28" s="934"/>
      <c r="R28" s="934"/>
      <c r="S28" s="934"/>
      <c r="T28" s="934"/>
      <c r="U28" s="934"/>
      <c r="V28" s="934"/>
      <c r="W28" s="353"/>
      <c r="X28" s="353"/>
      <c r="Y28" s="353"/>
      <c r="Z28" s="353"/>
      <c r="AA28" s="353"/>
      <c r="AB28" s="934"/>
      <c r="AC28" s="353"/>
      <c r="AD28" s="356" t="s">
        <v>1514</v>
      </c>
      <c r="AE28" s="353"/>
      <c r="AF28" s="353"/>
      <c r="AG28" s="353"/>
      <c r="AH28" s="353"/>
      <c r="AI28" s="353"/>
      <c r="AJ28" s="353"/>
      <c r="AK28" s="352"/>
    </row>
    <row r="29" spans="1:37" ht="19.5" customHeight="1" x14ac:dyDescent="0.25">
      <c r="A29" s="403" t="e">
        <f>+LEFT(#REF!,1)</f>
        <v>#REF!</v>
      </c>
      <c r="B29" s="395" t="e">
        <f>+MID(#REF!,2,1)</f>
        <v>#REF!</v>
      </c>
      <c r="C29" s="395" t="e">
        <f>+MID(#REF!,3,1)</f>
        <v>#REF!</v>
      </c>
      <c r="D29" s="395" t="e">
        <f>+MID(#REF!,4,1)</f>
        <v>#REF!</v>
      </c>
      <c r="E29" s="395" t="e">
        <f>+MID(#REF!,5,1)</f>
        <v>#REF!</v>
      </c>
      <c r="F29" s="395" t="e">
        <f>+MID(#REF!,6,1)</f>
        <v>#REF!</v>
      </c>
      <c r="G29" s="395" t="e">
        <f>+MID(#REF!,7,1)</f>
        <v>#REF!</v>
      </c>
      <c r="H29" s="395" t="e">
        <f>+MID(#REF!,8,1)</f>
        <v>#REF!</v>
      </c>
      <c r="I29" s="395" t="e">
        <f>+MID(#REF!,9,1)</f>
        <v>#REF!</v>
      </c>
      <c r="J29" s="395" t="e">
        <f>+MID(#REF!,10,1)</f>
        <v>#REF!</v>
      </c>
      <c r="K29" s="395" t="e">
        <f>+MID(#REF!,11,1)</f>
        <v>#REF!</v>
      </c>
      <c r="L29" s="395" t="e">
        <f>+MID(#REF!,12,1)</f>
        <v>#REF!</v>
      </c>
      <c r="M29" s="395" t="e">
        <f>+MID(#REF!,13,1)</f>
        <v>#REF!</v>
      </c>
      <c r="N29" s="395" t="e">
        <f>+MID(#REF!,14,1)</f>
        <v>#REF!</v>
      </c>
      <c r="O29" s="395" t="e">
        <f>+MID(#REF!,15,1)</f>
        <v>#REF!</v>
      </c>
      <c r="P29" s="395" t="e">
        <f>+MID(#REF!,16,1)</f>
        <v>#REF!</v>
      </c>
      <c r="Q29" s="395" t="e">
        <f>+MID(#REF!,17,1)</f>
        <v>#REF!</v>
      </c>
      <c r="R29" s="395" t="e">
        <f>+MID(#REF!,18,1)</f>
        <v>#REF!</v>
      </c>
      <c r="S29" s="395" t="e">
        <f>+MID(#REF!,19,1)</f>
        <v>#REF!</v>
      </c>
      <c r="T29" s="395" t="e">
        <f>+MID(#REF!,20,1)</f>
        <v>#REF!</v>
      </c>
      <c r="U29" s="395" t="e">
        <f>+MID(#REF!,21,1)</f>
        <v>#REF!</v>
      </c>
      <c r="V29" s="395" t="e">
        <f>+MID(#REF!,22,1)</f>
        <v>#REF!</v>
      </c>
      <c r="W29" s="395" t="e">
        <f>+MID(#REF!,23,1)</f>
        <v>#REF!</v>
      </c>
      <c r="X29" s="395" t="e">
        <f>+MID(#REF!,24,1)</f>
        <v>#REF!</v>
      </c>
      <c r="Y29" s="395" t="e">
        <f>+MID(#REF!,25,1)</f>
        <v>#REF!</v>
      </c>
      <c r="Z29" s="395" t="e">
        <f>+MID(#REF!,26,1)</f>
        <v>#REF!</v>
      </c>
      <c r="AA29" s="395" t="e">
        <f>+MID(#REF!,27,1)</f>
        <v>#REF!</v>
      </c>
      <c r="AB29" s="395" t="e">
        <f>+MID(#REF!,28,1)</f>
        <v>#REF!</v>
      </c>
      <c r="AC29" s="397"/>
      <c r="AD29" s="395" t="e">
        <f>+LEFT(#REF!,1)</f>
        <v>#REF!</v>
      </c>
      <c r="AE29" s="395" t="e">
        <f>+MID(#REF!,2,1)</f>
        <v>#REF!</v>
      </c>
      <c r="AF29" s="395" t="e">
        <f>+MID(#REF!,3,1)</f>
        <v>#REF!</v>
      </c>
      <c r="AG29" s="395" t="e">
        <f>+MID(#REF!,4,1)</f>
        <v>#REF!</v>
      </c>
      <c r="AH29" s="395" t="e">
        <f>+MID(#REF!,5,1)</f>
        <v>#REF!</v>
      </c>
      <c r="AI29" s="395" t="e">
        <f>+MID(#REF!,6,1)</f>
        <v>#REF!</v>
      </c>
      <c r="AJ29" s="395" t="e">
        <f>+MID(#REF!,7,1)</f>
        <v>#REF!</v>
      </c>
      <c r="AK29" s="402" t="e">
        <f>+MID(#REF!,8,1)</f>
        <v>#REF!</v>
      </c>
    </row>
    <row r="30" spans="1:37" x14ac:dyDescent="0.25">
      <c r="A30" s="400" t="s">
        <v>1515</v>
      </c>
      <c r="B30" s="934"/>
      <c r="C30" s="934"/>
      <c r="D30" s="934"/>
      <c r="E30" s="934"/>
      <c r="F30" s="934"/>
      <c r="G30" s="399" t="s">
        <v>1516</v>
      </c>
      <c r="H30" s="399"/>
      <c r="I30" s="399"/>
      <c r="J30" s="399"/>
      <c r="K30" s="399"/>
      <c r="L30" s="399"/>
      <c r="M30" s="399"/>
      <c r="N30" s="399"/>
      <c r="O30" s="399"/>
      <c r="P30" s="399"/>
      <c r="Q30" s="399"/>
      <c r="R30" s="399"/>
      <c r="S30" s="399"/>
      <c r="T30" s="399"/>
      <c r="U30" s="399"/>
      <c r="V30" s="399"/>
      <c r="W30" s="399"/>
      <c r="X30" s="399"/>
      <c r="Y30" s="399"/>
      <c r="Z30" s="399"/>
      <c r="AA30" s="399"/>
      <c r="AB30" s="399"/>
      <c r="AC30" s="399"/>
      <c r="AD30" s="399"/>
      <c r="AE30" s="353"/>
      <c r="AF30" s="353"/>
      <c r="AG30" s="353"/>
      <c r="AH30" s="353"/>
      <c r="AI30" s="353"/>
      <c r="AJ30" s="353"/>
      <c r="AK30" s="352"/>
    </row>
    <row r="31" spans="1:37" s="401" customFormat="1" ht="19.5" customHeight="1" x14ac:dyDescent="0.25">
      <c r="A31" s="403" t="e">
        <f>+LEFT(#REF!,1)</f>
        <v>#REF!</v>
      </c>
      <c r="B31" s="395" t="e">
        <f>+MID(#REF!,2,1)</f>
        <v>#REF!</v>
      </c>
      <c r="C31" s="395" t="e">
        <f>+MID(#REF!,3,1)</f>
        <v>#REF!</v>
      </c>
      <c r="D31" s="395" t="e">
        <f>+MID(#REF!,4,1)</f>
        <v>#REF!</v>
      </c>
      <c r="E31" s="395" t="e">
        <f>+MID(#REF!,5,1)</f>
        <v>#REF!</v>
      </c>
      <c r="F31" s="395"/>
      <c r="G31" s="395" t="e">
        <f>+LEFT(#REF!,1)</f>
        <v>#REF!</v>
      </c>
      <c r="H31" s="395" t="e">
        <f>+MID(#REF!,2,1)</f>
        <v>#REF!</v>
      </c>
      <c r="I31" s="395" t="e">
        <f>+MID(#REF!,3,1)</f>
        <v>#REF!</v>
      </c>
      <c r="J31" s="395" t="e">
        <f>+MID(#REF!,4,1)</f>
        <v>#REF!</v>
      </c>
      <c r="K31" s="395" t="e">
        <f>+MID(#REF!,5,1)</f>
        <v>#REF!</v>
      </c>
      <c r="L31" s="395" t="e">
        <f>+MID(#REF!,6,1)</f>
        <v>#REF!</v>
      </c>
      <c r="M31" s="395" t="e">
        <f>+MID(#REF!,7,1)</f>
        <v>#REF!</v>
      </c>
      <c r="N31" s="395" t="e">
        <f>+MID(#REF!,8,1)</f>
        <v>#REF!</v>
      </c>
      <c r="O31" s="395" t="e">
        <f>+MID(#REF!,9,1)</f>
        <v>#REF!</v>
      </c>
      <c r="P31" s="395" t="e">
        <f>+MID(#REF!,10,1)</f>
        <v>#REF!</v>
      </c>
      <c r="Q31" s="395" t="e">
        <f>+MID(#REF!,11,1)</f>
        <v>#REF!</v>
      </c>
      <c r="R31" s="395" t="e">
        <f>+MID(#REF!,12,1)</f>
        <v>#REF!</v>
      </c>
      <c r="S31" s="395" t="e">
        <f>+MID(#REF!,13,1)</f>
        <v>#REF!</v>
      </c>
      <c r="T31" s="395" t="e">
        <f>+MID(#REF!,14,1)</f>
        <v>#REF!</v>
      </c>
      <c r="U31" s="395" t="e">
        <f>+MID(#REF!,15,1)</f>
        <v>#REF!</v>
      </c>
      <c r="V31" s="395" t="e">
        <f>+MID(#REF!,16,1)</f>
        <v>#REF!</v>
      </c>
      <c r="W31" s="395" t="e">
        <f>+MID(#REF!,17,1)</f>
        <v>#REF!</v>
      </c>
      <c r="X31" s="395" t="e">
        <f>+MID(#REF!,18,1)</f>
        <v>#REF!</v>
      </c>
      <c r="Y31" s="395" t="e">
        <f>+MID(#REF!,19,1)</f>
        <v>#REF!</v>
      </c>
      <c r="Z31" s="395" t="e">
        <f>+MID(#REF!,20,1)</f>
        <v>#REF!</v>
      </c>
      <c r="AA31" s="395" t="e">
        <f>+MID(#REF!,21,1)</f>
        <v>#REF!</v>
      </c>
      <c r="AB31" s="395" t="e">
        <f>+MID(#REF!,22,1)</f>
        <v>#REF!</v>
      </c>
      <c r="AC31" s="395" t="e">
        <f>+MID(#REF!,23,1)</f>
        <v>#REF!</v>
      </c>
      <c r="AD31" s="395" t="e">
        <f>+MID(#REF!,24,1)</f>
        <v>#REF!</v>
      </c>
      <c r="AE31" s="395" t="e">
        <f>+MID(#REF!,25,1)</f>
        <v>#REF!</v>
      </c>
      <c r="AF31" s="395" t="e">
        <f>+MID(#REF!,26,1)</f>
        <v>#REF!</v>
      </c>
      <c r="AG31" s="395" t="e">
        <f>+MID(#REF!,27,1)</f>
        <v>#REF!</v>
      </c>
      <c r="AH31" s="395" t="e">
        <f>+MID(#REF!,28,1)</f>
        <v>#REF!</v>
      </c>
      <c r="AI31" s="395" t="e">
        <f>+MID(#REF!,29,1)</f>
        <v>#REF!</v>
      </c>
      <c r="AJ31" s="395" t="e">
        <f>+MID(#REF!,30,1)</f>
        <v>#REF!</v>
      </c>
      <c r="AK31" s="402" t="e">
        <f>+MID(#REF!,31,1)</f>
        <v>#REF!</v>
      </c>
    </row>
    <row r="32" spans="1:37" s="401" customFormat="1" ht="12.75" customHeight="1" x14ac:dyDescent="0.25">
      <c r="A32" s="951" t="s">
        <v>1931</v>
      </c>
      <c r="B32" s="952"/>
      <c r="C32" s="952"/>
      <c r="D32" s="952"/>
      <c r="E32" s="952"/>
      <c r="F32" s="952"/>
      <c r="G32" s="952"/>
      <c r="H32" s="952"/>
      <c r="I32" s="952"/>
      <c r="J32" s="952"/>
      <c r="K32" s="952"/>
      <c r="L32" s="952"/>
      <c r="M32" s="952"/>
      <c r="N32" s="952"/>
      <c r="O32" s="952"/>
      <c r="P32" s="952"/>
      <c r="Q32" s="952"/>
      <c r="R32" s="952"/>
      <c r="S32" s="952"/>
      <c r="T32" s="395"/>
      <c r="U32" s="395"/>
      <c r="V32" s="395"/>
      <c r="W32" s="395"/>
      <c r="X32" s="395"/>
      <c r="Y32" s="395"/>
      <c r="Z32" s="395"/>
      <c r="AA32" s="395"/>
      <c r="AB32" s="395"/>
      <c r="AC32" s="395"/>
      <c r="AD32" s="395"/>
      <c r="AE32" s="395"/>
      <c r="AF32" s="395"/>
      <c r="AG32" s="395"/>
      <c r="AH32" s="395"/>
      <c r="AI32" s="395"/>
      <c r="AJ32" s="395"/>
      <c r="AK32" s="402"/>
    </row>
    <row r="33" spans="1:38" s="401" customFormat="1" ht="19.5" customHeight="1" x14ac:dyDescent="0.25">
      <c r="A33" s="403" t="e">
        <f>+LEFT(#REF!,1)</f>
        <v>#REF!</v>
      </c>
      <c r="B33" s="395" t="e">
        <f>+MID(#REF!,2,1)</f>
        <v>#REF!</v>
      </c>
      <c r="C33" s="395" t="e">
        <f>+MID(#REF!,3,1)</f>
        <v>#REF!</v>
      </c>
      <c r="D33" s="395" t="e">
        <f>+MID(#REF!,4,1)</f>
        <v>#REF!</v>
      </c>
      <c r="E33" s="395" t="e">
        <f>+MID(#REF!,5,1)</f>
        <v>#REF!</v>
      </c>
      <c r="F33" s="395" t="e">
        <f>+MID(#REF!,6,1)</f>
        <v>#REF!</v>
      </c>
      <c r="G33" s="395" t="e">
        <f>+MID(#REF!,7,1)</f>
        <v>#REF!</v>
      </c>
      <c r="H33" s="395" t="e">
        <f>+MID(#REF!,8,1)</f>
        <v>#REF!</v>
      </c>
      <c r="I33" s="395" t="e">
        <f>+MID(#REF!,9,1)</f>
        <v>#REF!</v>
      </c>
      <c r="J33" s="395" t="e">
        <f>+MID(#REF!,10,1)</f>
        <v>#REF!</v>
      </c>
      <c r="K33" s="395" t="e">
        <f>+MID(#REF!,11,1)</f>
        <v>#REF!</v>
      </c>
      <c r="L33" s="395" t="e">
        <f>+MID(#REF!,12,1)</f>
        <v>#REF!</v>
      </c>
      <c r="M33" s="395" t="e">
        <f>+MID(#REF!,13,1)</f>
        <v>#REF!</v>
      </c>
      <c r="N33" s="395" t="e">
        <f>+MID(#REF!,14,1)</f>
        <v>#REF!</v>
      </c>
      <c r="O33" s="395" t="e">
        <f>+MID(#REF!,15,1)</f>
        <v>#REF!</v>
      </c>
      <c r="P33" s="395" t="e">
        <f>+MID(#REF!,16,1)</f>
        <v>#REF!</v>
      </c>
      <c r="Q33" s="395" t="e">
        <f>+MID(#REF!,17,1)</f>
        <v>#REF!</v>
      </c>
      <c r="R33" s="395" t="e">
        <f>+MID(#REF!,18,1)</f>
        <v>#REF!</v>
      </c>
      <c r="S33" s="395" t="e">
        <f>+MID(#REF!,19,1)</f>
        <v>#REF!</v>
      </c>
      <c r="T33" s="395" t="e">
        <f>+MID(#REF!,20,1)</f>
        <v>#REF!</v>
      </c>
      <c r="U33" s="395" t="e">
        <f>+MID(#REF!,21,1)</f>
        <v>#REF!</v>
      </c>
      <c r="V33" s="395" t="e">
        <f>+MID(#REF!,22,1)</f>
        <v>#REF!</v>
      </c>
      <c r="W33" s="395" t="e">
        <f>+MID(#REF!,23,1)</f>
        <v>#REF!</v>
      </c>
      <c r="X33" s="395" t="e">
        <f>+MID(#REF!,24,1)</f>
        <v>#REF!</v>
      </c>
      <c r="Y33" s="395" t="e">
        <f>+MID(#REF!,25,1)</f>
        <v>#REF!</v>
      </c>
      <c r="Z33" s="395" t="e">
        <f>+MID(#REF!,26,1)</f>
        <v>#REF!</v>
      </c>
      <c r="AA33" s="395" t="e">
        <f>+MID(#REF!,27,1)</f>
        <v>#REF!</v>
      </c>
      <c r="AB33" s="395" t="e">
        <f>+MID(#REF!,28,1)</f>
        <v>#REF!</v>
      </c>
      <c r="AC33" s="395" t="e">
        <f>+MID(#REF!,29,1)</f>
        <v>#REF!</v>
      </c>
      <c r="AD33" s="395" t="e">
        <f>+MID(#REF!,30,1)</f>
        <v>#REF!</v>
      </c>
      <c r="AE33" s="395" t="e">
        <f>+MID(#REF!,31,1)</f>
        <v>#REF!</v>
      </c>
      <c r="AF33" s="395" t="e">
        <f>+MID(#REF!,32,1)</f>
        <v>#REF!</v>
      </c>
      <c r="AG33" s="395" t="e">
        <f>+MID(#REF!,33,1)</f>
        <v>#REF!</v>
      </c>
      <c r="AH33" s="395" t="e">
        <f>+MID(#REF!,34,1)</f>
        <v>#REF!</v>
      </c>
      <c r="AI33" s="395" t="e">
        <f>+MID(#REF!,35,1)</f>
        <v>#REF!</v>
      </c>
      <c r="AJ33" s="395" t="e">
        <f>+MID(#REF!,36,1)</f>
        <v>#REF!</v>
      </c>
      <c r="AK33" s="402" t="e">
        <f>+MID(#REF!,37,1)</f>
        <v>#REF!</v>
      </c>
    </row>
    <row r="34" spans="1:38" s="401" customFormat="1" ht="19.5" customHeight="1" x14ac:dyDescent="0.25">
      <c r="A34" s="403" t="e">
        <f>+MID(#REF!,38,1)</f>
        <v>#REF!</v>
      </c>
      <c r="B34" s="395" t="e">
        <f>+MID(#REF!,39,1)</f>
        <v>#REF!</v>
      </c>
      <c r="C34" s="395" t="e">
        <f>+MID(#REF!,40,1)</f>
        <v>#REF!</v>
      </c>
      <c r="D34" s="395" t="e">
        <f>+MID(#REF!,41,1)</f>
        <v>#REF!</v>
      </c>
      <c r="E34" s="395" t="e">
        <f>+MID(#REF!,42,1)</f>
        <v>#REF!</v>
      </c>
      <c r="F34" s="395" t="e">
        <f>+MID(#REF!,43,1)</f>
        <v>#REF!</v>
      </c>
      <c r="G34" s="395" t="e">
        <f>+MID(#REF!,44,1)</f>
        <v>#REF!</v>
      </c>
      <c r="H34" s="395" t="e">
        <f>+MID(#REF!,45,1)</f>
        <v>#REF!</v>
      </c>
      <c r="I34" s="395" t="e">
        <f>+MID(#REF!,46,1)</f>
        <v>#REF!</v>
      </c>
      <c r="J34" s="395" t="e">
        <f>+MID(#REF!,47,1)</f>
        <v>#REF!</v>
      </c>
      <c r="K34" s="395" t="e">
        <f>+MID(#REF!,48,1)</f>
        <v>#REF!</v>
      </c>
      <c r="L34" s="395" t="e">
        <f>+MID(#REF!,49,1)</f>
        <v>#REF!</v>
      </c>
      <c r="M34" s="395" t="e">
        <f>+MID(#REF!,50,1)</f>
        <v>#REF!</v>
      </c>
      <c r="N34" s="395" t="e">
        <f>+MID(#REF!,51,1)</f>
        <v>#REF!</v>
      </c>
      <c r="O34" s="395" t="e">
        <f>+MID(#REF!,52,1)</f>
        <v>#REF!</v>
      </c>
      <c r="P34" s="395" t="e">
        <f>+MID(#REF!,53,1)</f>
        <v>#REF!</v>
      </c>
      <c r="Q34" s="395" t="e">
        <f>+MID(#REF!,54,1)</f>
        <v>#REF!</v>
      </c>
      <c r="R34" s="395" t="e">
        <f>+MID(#REF!,55,1)</f>
        <v>#REF!</v>
      </c>
      <c r="S34" s="395" t="e">
        <f>+MID(#REF!,56,1)</f>
        <v>#REF!</v>
      </c>
      <c r="T34" s="395" t="e">
        <f>+MID(#REF!,57,1)</f>
        <v>#REF!</v>
      </c>
      <c r="U34" s="395" t="e">
        <f>+MID(#REF!,58,1)</f>
        <v>#REF!</v>
      </c>
      <c r="V34" s="395" t="e">
        <f>+MID(#REF!,59,1)</f>
        <v>#REF!</v>
      </c>
      <c r="W34" s="395" t="e">
        <f>+MID(#REF!,60,1)</f>
        <v>#REF!</v>
      </c>
      <c r="X34" s="395" t="e">
        <f>+MID(#REF!,61,1)</f>
        <v>#REF!</v>
      </c>
      <c r="Y34" s="395" t="e">
        <f>+MID(#REF!,62,1)</f>
        <v>#REF!</v>
      </c>
      <c r="Z34" s="395" t="e">
        <f>+MID(#REF!,63,1)</f>
        <v>#REF!</v>
      </c>
      <c r="AA34" s="395" t="e">
        <f>+MID(#REF!,64,1)</f>
        <v>#REF!</v>
      </c>
      <c r="AB34" s="395" t="e">
        <f>+MID(#REF!,65,1)</f>
        <v>#REF!</v>
      </c>
      <c r="AC34" s="395" t="e">
        <f>+MID(#REF!,66,1)</f>
        <v>#REF!</v>
      </c>
      <c r="AD34" s="395" t="e">
        <f>+MID(#REF!,67,1)</f>
        <v>#REF!</v>
      </c>
      <c r="AE34" s="395" t="e">
        <f>+MID(#REF!,68,1)</f>
        <v>#REF!</v>
      </c>
      <c r="AF34" s="395" t="e">
        <f>+MID(#REF!,69,1)</f>
        <v>#REF!</v>
      </c>
      <c r="AG34" s="395" t="e">
        <f>+MID(#REF!,70,1)</f>
        <v>#REF!</v>
      </c>
      <c r="AH34" s="395" t="e">
        <f>+MID(#REF!,71,1)</f>
        <v>#REF!</v>
      </c>
      <c r="AI34" s="395" t="e">
        <f>+MID(#REF!,72,1)</f>
        <v>#REF!</v>
      </c>
      <c r="AJ34" s="395" t="e">
        <f>+MID(#REF!,73,1)</f>
        <v>#REF!</v>
      </c>
      <c r="AK34" s="402" t="e">
        <f>+MID(#REF!,74,1)</f>
        <v>#REF!</v>
      </c>
    </row>
    <row r="35" spans="1:38" x14ac:dyDescent="0.25">
      <c r="A35" s="400" t="s">
        <v>1517</v>
      </c>
      <c r="B35" s="934"/>
      <c r="C35" s="934"/>
      <c r="D35" s="934"/>
      <c r="E35" s="934"/>
      <c r="F35" s="934"/>
      <c r="G35" s="399"/>
      <c r="H35" s="399"/>
      <c r="I35" s="399"/>
      <c r="J35" s="399"/>
      <c r="K35" s="399"/>
      <c r="L35" s="399"/>
      <c r="M35" s="399"/>
      <c r="N35" s="934"/>
      <c r="O35" s="399" t="s">
        <v>1518</v>
      </c>
      <c r="P35" s="399"/>
      <c r="Q35" s="399"/>
      <c r="R35" s="399"/>
      <c r="S35" s="399"/>
      <c r="T35" s="399"/>
      <c r="U35" s="399"/>
      <c r="V35" s="399"/>
      <c r="W35" s="399"/>
      <c r="X35" s="399"/>
      <c r="Y35" s="399"/>
      <c r="Z35" s="399"/>
      <c r="AA35" s="399"/>
      <c r="AB35" s="399"/>
      <c r="AC35" s="399"/>
      <c r="AD35" s="399"/>
      <c r="AE35" s="353"/>
      <c r="AF35" s="353"/>
      <c r="AG35" s="353"/>
      <c r="AH35" s="353"/>
      <c r="AI35" s="353"/>
      <c r="AJ35" s="353"/>
      <c r="AK35" s="352"/>
    </row>
    <row r="36" spans="1:38" ht="19.5" customHeight="1" x14ac:dyDescent="0.25">
      <c r="A36" s="398">
        <v>0</v>
      </c>
      <c r="B36" s="395" t="e">
        <f>+LEFT(#REF!,1)</f>
        <v>#REF!</v>
      </c>
      <c r="C36" s="395" t="e">
        <f>+MID(#REF!,2,1)</f>
        <v>#REF!</v>
      </c>
      <c r="D36" s="395" t="e">
        <f>+MID(#REF!,3,1)</f>
        <v>#REF!</v>
      </c>
      <c r="E36" s="395" t="s">
        <v>982</v>
      </c>
      <c r="F36" s="395" t="e">
        <f>+LEFT(#REF!,1)</f>
        <v>#REF!</v>
      </c>
      <c r="G36" s="395" t="e">
        <f>+MID(#REF!,2,1)</f>
        <v>#REF!</v>
      </c>
      <c r="H36" s="395" t="e">
        <f>+MID(#REF!,3,1)</f>
        <v>#REF!</v>
      </c>
      <c r="I36" s="395" t="e">
        <f>+MID(#REF!,4,1)</f>
        <v>#REF!</v>
      </c>
      <c r="J36" s="395" t="e">
        <f>+MID(#REF!,5,1)</f>
        <v>#REF!</v>
      </c>
      <c r="K36" s="395" t="e">
        <f>+MID(#REF!,6,1)</f>
        <v>#REF!</v>
      </c>
      <c r="L36" s="395" t="e">
        <f>+MID(#REF!,7,1)</f>
        <v>#REF!</v>
      </c>
      <c r="M36" s="395" t="e">
        <f>+MID(#REF!,8,1)</f>
        <v>#REF!</v>
      </c>
      <c r="N36" s="397"/>
      <c r="O36" s="396">
        <v>0</v>
      </c>
      <c r="P36" s="395" t="e">
        <f>+LEFT(#REF!,1)</f>
        <v>#REF!</v>
      </c>
      <c r="Q36" s="395" t="e">
        <f>+MID(#REF!,2,1)</f>
        <v>#REF!</v>
      </c>
      <c r="R36" s="395" t="e">
        <f>+MID(#REF!,3,1)</f>
        <v>#REF!</v>
      </c>
      <c r="S36" s="395" t="s">
        <v>982</v>
      </c>
      <c r="T36" s="395" t="e">
        <f>+LEFT(#REF!,1)</f>
        <v>#REF!</v>
      </c>
      <c r="U36" s="395" t="e">
        <f>+MID(#REF!,2,1)</f>
        <v>#REF!</v>
      </c>
      <c r="V36" s="395" t="e">
        <f>+MID(#REF!,3,1)</f>
        <v>#REF!</v>
      </c>
      <c r="W36" s="395" t="e">
        <f>+MID(#REF!,4,1)</f>
        <v>#REF!</v>
      </c>
      <c r="X36" s="395" t="e">
        <f>+MID(#REF!,5,1)</f>
        <v>#REF!</v>
      </c>
      <c r="Y36" s="395" t="e">
        <f>+MID(#REF!,6,1)</f>
        <v>#REF!</v>
      </c>
      <c r="Z36" s="395" t="e">
        <f>+MID(#REF!,7,1)</f>
        <v>#REF!</v>
      </c>
      <c r="AA36" s="395" t="e">
        <f>+MID(#REF!,8,1)</f>
        <v>#REF!</v>
      </c>
      <c r="AB36" s="395"/>
      <c r="AC36" s="395"/>
      <c r="AD36" s="395"/>
      <c r="AE36" s="353"/>
      <c r="AF36" s="353"/>
      <c r="AG36" s="353" t="s">
        <v>983</v>
      </c>
      <c r="AH36" s="353"/>
      <c r="AI36" s="353"/>
      <c r="AJ36" s="353"/>
      <c r="AK36" s="352"/>
    </row>
    <row r="37" spans="1:38" s="345" customFormat="1" x14ac:dyDescent="0.25">
      <c r="A37" s="357" t="s">
        <v>1519</v>
      </c>
      <c r="B37" s="356"/>
      <c r="C37" s="356"/>
      <c r="D37" s="356"/>
      <c r="E37" s="356"/>
      <c r="F37" s="356"/>
      <c r="G37" s="356"/>
      <c r="H37" s="356"/>
      <c r="I37" s="356"/>
      <c r="J37" s="356"/>
      <c r="K37" s="356"/>
      <c r="L37" s="356"/>
      <c r="M37" s="356"/>
      <c r="N37" s="356"/>
      <c r="O37" s="356"/>
      <c r="P37" s="356"/>
      <c r="Q37" s="356"/>
      <c r="R37" s="356"/>
      <c r="S37" s="356"/>
      <c r="T37" s="356"/>
      <c r="U37" s="356"/>
      <c r="V37" s="356"/>
      <c r="W37" s="353"/>
      <c r="X37" s="353"/>
      <c r="Y37" s="353"/>
      <c r="Z37" s="353"/>
      <c r="AA37" s="353"/>
      <c r="AB37" s="353"/>
      <c r="AC37" s="353"/>
      <c r="AD37" s="353"/>
      <c r="AE37" s="353"/>
      <c r="AF37" s="353"/>
      <c r="AG37" s="353"/>
      <c r="AH37" s="353"/>
      <c r="AI37" s="353"/>
      <c r="AJ37" s="353"/>
      <c r="AK37" s="352"/>
    </row>
    <row r="38" spans="1:38" ht="19.5" customHeight="1" thickBot="1" x14ac:dyDescent="0.3">
      <c r="A38" s="394" t="e">
        <f>+LEFT(#REF!,1)</f>
        <v>#REF!</v>
      </c>
      <c r="B38" s="393" t="e">
        <f>+MID(#REF!,2,1)</f>
        <v>#REF!</v>
      </c>
      <c r="C38" s="393" t="e">
        <f>+MID(#REF!,3,1)</f>
        <v>#REF!</v>
      </c>
      <c r="D38" s="393" t="e">
        <f>+MID(#REF!,4,1)</f>
        <v>#REF!</v>
      </c>
      <c r="E38" s="393" t="e">
        <f>+MID(#REF!,5,1)</f>
        <v>#REF!</v>
      </c>
      <c r="F38" s="393" t="e">
        <f>+MID(#REF!,6,1)</f>
        <v>#REF!</v>
      </c>
      <c r="G38" s="393" t="e">
        <f>+MID(#REF!,7,1)</f>
        <v>#REF!</v>
      </c>
      <c r="H38" s="393" t="e">
        <f>+MID(#REF!,8,1)</f>
        <v>#REF!</v>
      </c>
      <c r="I38" s="393" t="e">
        <f>+MID(#REF!,9,1)</f>
        <v>#REF!</v>
      </c>
      <c r="J38" s="393" t="e">
        <f>+MID(#REF!,10,1)</f>
        <v>#REF!</v>
      </c>
      <c r="K38" s="393" t="e">
        <f>+MID(#REF!,11,1)</f>
        <v>#REF!</v>
      </c>
      <c r="L38" s="393" t="e">
        <f>+MID(#REF!,12,1)</f>
        <v>#REF!</v>
      </c>
      <c r="M38" s="393" t="e">
        <f>+MID(#REF!,13,1)</f>
        <v>#REF!</v>
      </c>
      <c r="N38" s="393" t="e">
        <f>+MID(#REF!,14,1)</f>
        <v>#REF!</v>
      </c>
      <c r="O38" s="393" t="e">
        <f>+MID(#REF!,15,1)</f>
        <v>#REF!</v>
      </c>
      <c r="P38" s="393" t="e">
        <f>+MID(#REF!,16,1)</f>
        <v>#REF!</v>
      </c>
      <c r="Q38" s="393" t="e">
        <f>+MID(#REF!,17,1)</f>
        <v>#REF!</v>
      </c>
      <c r="R38" s="393" t="e">
        <f>+MID(#REF!,18,1)</f>
        <v>#REF!</v>
      </c>
      <c r="S38" s="393" t="e">
        <f>+MID(#REF!,19,1)</f>
        <v>#REF!</v>
      </c>
      <c r="T38" s="393" t="e">
        <f>+MID(#REF!,20,1)</f>
        <v>#REF!</v>
      </c>
      <c r="U38" s="393" t="e">
        <f>+MID(#REF!,21,1)</f>
        <v>#REF!</v>
      </c>
      <c r="V38" s="393" t="e">
        <f>+MID(#REF!,22,1)</f>
        <v>#REF!</v>
      </c>
      <c r="W38" s="393" t="e">
        <f>+MID(#REF!,23,1)</f>
        <v>#REF!</v>
      </c>
      <c r="X38" s="393" t="e">
        <f>+MID(#REF!,24,1)</f>
        <v>#REF!</v>
      </c>
      <c r="Y38" s="393" t="e">
        <f>+MID(#REF!,25,1)</f>
        <v>#REF!</v>
      </c>
      <c r="Z38" s="393" t="e">
        <f>+MID(#REF!,26,1)</f>
        <v>#REF!</v>
      </c>
      <c r="AA38" s="393" t="e">
        <f>+MID(#REF!,27,1)</f>
        <v>#REF!</v>
      </c>
      <c r="AB38" s="393" t="e">
        <f>+MID(#REF!,28,1)</f>
        <v>#REF!</v>
      </c>
      <c r="AC38" s="393" t="e">
        <f>+MID(#REF!,29,1)</f>
        <v>#REF!</v>
      </c>
      <c r="AD38" s="393" t="e">
        <f>+MID(#REF!,30,1)</f>
        <v>#REF!</v>
      </c>
      <c r="AE38" s="393" t="e">
        <f>+MID(#REF!,31,1)</f>
        <v>#REF!</v>
      </c>
      <c r="AF38" s="393" t="e">
        <f>+MID(#REF!,32,1)</f>
        <v>#REF!</v>
      </c>
      <c r="AG38" s="393" t="e">
        <f>+MID(#REF!,33,1)</f>
        <v>#REF!</v>
      </c>
      <c r="AH38" s="393" t="e">
        <f>+MID(#REF!,34,1)</f>
        <v>#REF!</v>
      </c>
      <c r="AI38" s="393" t="e">
        <f>+MID(#REF!,35,1)</f>
        <v>#REF!</v>
      </c>
      <c r="AJ38" s="393" t="e">
        <f>+MID(#REF!,36,1)</f>
        <v>#REF!</v>
      </c>
      <c r="AK38" s="392" t="e">
        <f>+MID(#REF!,37,1)</f>
        <v>#REF!</v>
      </c>
    </row>
    <row r="39" spans="1:38" s="345" customFormat="1" ht="3.75" customHeight="1" thickBot="1" x14ac:dyDescent="0.3">
      <c r="A39" s="957"/>
      <c r="B39" s="356"/>
      <c r="C39" s="356"/>
      <c r="D39" s="356"/>
      <c r="E39" s="356"/>
      <c r="F39" s="356"/>
      <c r="G39" s="356"/>
      <c r="H39" s="356"/>
      <c r="I39" s="356"/>
      <c r="J39" s="356"/>
      <c r="K39" s="356"/>
      <c r="L39" s="356"/>
      <c r="M39" s="356"/>
      <c r="N39" s="356"/>
      <c r="O39" s="356"/>
      <c r="P39" s="356"/>
      <c r="Q39" s="356"/>
      <c r="R39" s="356"/>
      <c r="S39" s="356"/>
      <c r="T39" s="356"/>
      <c r="U39" s="356"/>
      <c r="V39" s="356"/>
      <c r="W39" s="353"/>
      <c r="X39" s="353"/>
      <c r="Y39" s="353"/>
      <c r="Z39" s="353"/>
      <c r="AA39" s="353"/>
      <c r="AB39" s="353"/>
      <c r="AC39" s="353"/>
      <c r="AD39" s="353"/>
      <c r="AE39" s="353"/>
      <c r="AF39" s="353"/>
      <c r="AG39" s="353"/>
      <c r="AH39" s="353"/>
      <c r="AI39" s="353"/>
      <c r="AJ39" s="353"/>
      <c r="AK39" s="958"/>
    </row>
    <row r="40" spans="1:38" s="388" customFormat="1" ht="12.75" customHeight="1" x14ac:dyDescent="0.25">
      <c r="A40" s="391" t="s">
        <v>1520</v>
      </c>
      <c r="B40" s="390"/>
      <c r="C40" s="390"/>
      <c r="D40" s="390"/>
      <c r="E40" s="390"/>
      <c r="F40" s="390"/>
      <c r="G40" s="390"/>
      <c r="H40" s="390"/>
      <c r="I40" s="390"/>
      <c r="J40" s="390"/>
      <c r="K40" s="389"/>
      <c r="L40" s="434" t="s">
        <v>1524</v>
      </c>
      <c r="M40" s="390"/>
      <c r="N40" s="390"/>
      <c r="O40" s="390"/>
      <c r="P40" s="390"/>
      <c r="Q40" s="390"/>
      <c r="R40" s="390"/>
      <c r="S40" s="390"/>
      <c r="T40" s="390"/>
      <c r="U40" s="390"/>
      <c r="V40" s="389"/>
      <c r="W40" s="1630" t="s">
        <v>1932</v>
      </c>
      <c r="X40" s="1630"/>
      <c r="Y40" s="1630"/>
      <c r="Z40" s="1630"/>
      <c r="AA40" s="1630"/>
      <c r="AB40" s="1630"/>
      <c r="AC40" s="1630"/>
      <c r="AD40" s="1630"/>
      <c r="AE40" s="1630"/>
      <c r="AF40" s="1630"/>
      <c r="AG40" s="1630"/>
      <c r="AH40" s="1630"/>
      <c r="AI40" s="1630"/>
      <c r="AJ40" s="1630"/>
      <c r="AK40" s="1631"/>
    </row>
    <row r="41" spans="1:38" s="345" customFormat="1" ht="31.5" customHeight="1" x14ac:dyDescent="0.25">
      <c r="A41" s="374" t="e">
        <f>MID(TEXT(#REF!,"dd.mm.yyyy"),1,1)</f>
        <v>#REF!</v>
      </c>
      <c r="B41" s="373" t="e">
        <f>MID(TEXT(#REF!,"dd.mm.yyyy"),2,1)</f>
        <v>#REF!</v>
      </c>
      <c r="C41" s="372" t="s">
        <v>953</v>
      </c>
      <c r="D41" s="373" t="e">
        <f>MID(TEXT(#REF!,"dd.mm.yyyy"),4,1)</f>
        <v>#REF!</v>
      </c>
      <c r="E41" s="373" t="e">
        <f>MID(TEXT(#REF!,"dd.mm.yyyy"),5,1)</f>
        <v>#REF!</v>
      </c>
      <c r="F41" s="372" t="s">
        <v>953</v>
      </c>
      <c r="G41" s="371" t="e">
        <f>MID(TEXT(#REF!,"dd.mm.yyyy"),7,1)</f>
        <v>#REF!</v>
      </c>
      <c r="H41" s="371" t="e">
        <f>MID(TEXT(#REF!,"dd.mm.yyyy"),8,1)</f>
        <v>#REF!</v>
      </c>
      <c r="I41" s="371" t="e">
        <f>MID(TEXT(#REF!,"dd.mm.yyyy"),9,1)</f>
        <v>#REF!</v>
      </c>
      <c r="J41" s="371" t="e">
        <f>MID(TEXT(#REF!,"dd.mm.yyyy"),10,1)</f>
        <v>#REF!</v>
      </c>
      <c r="K41" s="387"/>
      <c r="L41" s="373" t="e">
        <f>IF(#REF!="","",LEFT(TEXT(#REF!,"dd.mm.yyyy"),1))</f>
        <v>#REF!</v>
      </c>
      <c r="M41" s="373" t="e">
        <f>IF(#REF!="","",MID(TEXT(#REF!,"dd.mm.yyyy"),2,1))</f>
        <v>#REF!</v>
      </c>
      <c r="N41" s="372" t="s">
        <v>953</v>
      </c>
      <c r="O41" s="373" t="e">
        <f>IF(#REF!="","",MID(TEXT(#REF!,"dd.mm.yyyy"),4,1))</f>
        <v>#REF!</v>
      </c>
      <c r="P41" s="373" t="e">
        <f>IF(#REF!="","",MID(TEXT(#REF!,"dd.mm.yyyy"),5,1))</f>
        <v>#REF!</v>
      </c>
      <c r="Q41" s="372" t="s">
        <v>953</v>
      </c>
      <c r="R41" s="371" t="e">
        <f>IF(#REF!="","",MID(TEXT(#REF!,"dd.mm.yyyy"),7,1))</f>
        <v>#REF!</v>
      </c>
      <c r="S41" s="371" t="e">
        <f>IF(#REF!="","",MID(TEXT(#REF!,"dd.mm.yyyy"),8,1))</f>
        <v>#REF!</v>
      </c>
      <c r="T41" s="371" t="e">
        <f>IF(#REF!="","",MID(TEXT(#REF!,"dd.mm.yyyy"),9,1))</f>
        <v>#REF!</v>
      </c>
      <c r="U41" s="371" t="e">
        <f>IF(#REF!="","",MID(TEXT(#REF!,"dd.mm.yyyy"),10,1))</f>
        <v>#REF!</v>
      </c>
      <c r="V41" s="387"/>
      <c r="W41" s="1632"/>
      <c r="X41" s="1632"/>
      <c r="Y41" s="1632"/>
      <c r="Z41" s="1632"/>
      <c r="AA41" s="1632"/>
      <c r="AB41" s="1632"/>
      <c r="AC41" s="1632"/>
      <c r="AD41" s="1632"/>
      <c r="AE41" s="1632"/>
      <c r="AF41" s="1632"/>
      <c r="AG41" s="1632"/>
      <c r="AH41" s="1632"/>
      <c r="AI41" s="1632"/>
      <c r="AJ41" s="1632"/>
      <c r="AK41" s="1633"/>
    </row>
    <row r="42" spans="1:38" s="345" customFormat="1" ht="13.5" customHeight="1" x14ac:dyDescent="0.25">
      <c r="A42" s="357"/>
      <c r="B42" s="356"/>
      <c r="C42" s="356"/>
      <c r="D42" s="356"/>
      <c r="E42" s="356"/>
      <c r="F42" s="356"/>
      <c r="G42" s="382"/>
      <c r="H42" s="382"/>
      <c r="I42" s="382"/>
      <c r="J42" s="382"/>
      <c r="K42" s="381"/>
      <c r="L42" s="356"/>
      <c r="M42" s="356"/>
      <c r="N42" s="356"/>
      <c r="O42" s="356"/>
      <c r="P42" s="356"/>
      <c r="Q42" s="356"/>
      <c r="R42" s="382"/>
      <c r="S42" s="382"/>
      <c r="T42" s="382"/>
      <c r="U42" s="382"/>
      <c r="V42" s="381"/>
      <c r="W42" s="1061" t="e">
        <f>#REF!</f>
        <v>#REF!</v>
      </c>
      <c r="X42" s="1062"/>
      <c r="Y42" s="1062"/>
      <c r="Z42" s="1062"/>
      <c r="AA42" s="1062"/>
      <c r="AB42" s="1062"/>
      <c r="AC42" s="1062"/>
      <c r="AD42" s="1062"/>
      <c r="AE42" s="1062"/>
      <c r="AF42" s="1062"/>
      <c r="AG42" s="1062"/>
      <c r="AH42" s="1062"/>
      <c r="AI42" s="1062"/>
      <c r="AJ42" s="1062"/>
      <c r="AK42" s="1063"/>
    </row>
    <row r="43" spans="1:38" s="345" customFormat="1" ht="15.75" customHeight="1" thickBot="1" x14ac:dyDescent="0.3">
      <c r="A43" s="350"/>
      <c r="B43" s="349"/>
      <c r="C43" s="349"/>
      <c r="D43" s="349"/>
      <c r="E43" s="349"/>
      <c r="F43" s="349"/>
      <c r="G43" s="841"/>
      <c r="H43" s="841"/>
      <c r="I43" s="841"/>
      <c r="J43" s="841"/>
      <c r="K43" s="842"/>
      <c r="L43" s="843"/>
      <c r="M43" s="843"/>
      <c r="N43" s="843"/>
      <c r="O43" s="843"/>
      <c r="P43" s="843"/>
      <c r="Q43" s="843"/>
      <c r="R43" s="843"/>
      <c r="S43" s="349"/>
      <c r="T43" s="844"/>
      <c r="U43" s="844"/>
      <c r="V43" s="845"/>
      <c r="W43" s="1064"/>
      <c r="X43" s="1065"/>
      <c r="Y43" s="1065"/>
      <c r="Z43" s="1065"/>
      <c r="AA43" s="1065"/>
      <c r="AB43" s="1065"/>
      <c r="AC43" s="1065"/>
      <c r="AD43" s="1065"/>
      <c r="AE43" s="1065"/>
      <c r="AF43" s="1065"/>
      <c r="AG43" s="1065"/>
      <c r="AH43" s="1065"/>
      <c r="AI43" s="1065"/>
      <c r="AJ43" s="1065"/>
      <c r="AK43" s="1066"/>
    </row>
    <row r="44" spans="1:38" s="351" customFormat="1" ht="5.25" customHeight="1" thickBot="1" x14ac:dyDescent="0.3">
      <c r="A44" s="362"/>
      <c r="B44" s="365"/>
      <c r="C44" s="365"/>
      <c r="D44" s="365"/>
      <c r="E44" s="365"/>
      <c r="F44" s="365"/>
      <c r="G44" s="365"/>
      <c r="H44" s="365"/>
      <c r="I44" s="365"/>
      <c r="J44" s="365"/>
      <c r="K44" s="365"/>
      <c r="L44" s="928"/>
      <c r="M44" s="928"/>
      <c r="N44" s="928"/>
      <c r="O44" s="928"/>
      <c r="P44" s="928"/>
      <c r="Q44" s="928"/>
      <c r="R44" s="928"/>
      <c r="S44" s="928"/>
      <c r="T44" s="928"/>
      <c r="U44" s="928"/>
      <c r="V44" s="928"/>
      <c r="W44" s="928"/>
      <c r="X44" s="928"/>
      <c r="Y44" s="928"/>
      <c r="Z44" s="928"/>
      <c r="AA44" s="928"/>
      <c r="AB44" s="928"/>
      <c r="AC44" s="954"/>
      <c r="AD44" s="954"/>
      <c r="AE44" s="954"/>
      <c r="AF44" s="954"/>
      <c r="AG44" s="954"/>
      <c r="AH44" s="954"/>
      <c r="AI44" s="954"/>
      <c r="AJ44" s="954"/>
      <c r="AK44" s="838"/>
      <c r="AL44" s="354"/>
    </row>
    <row r="45" spans="1:38" s="351" customFormat="1" x14ac:dyDescent="0.25">
      <c r="A45" s="955"/>
      <c r="B45" s="953" t="s">
        <v>1525</v>
      </c>
      <c r="C45" s="354"/>
      <c r="D45" s="354"/>
      <c r="E45" s="354"/>
      <c r="F45" s="354"/>
      <c r="G45" s="354"/>
      <c r="H45" s="354"/>
      <c r="I45" s="354"/>
      <c r="J45" s="354"/>
      <c r="K45" s="354"/>
      <c r="L45" s="354"/>
      <c r="M45" s="354"/>
      <c r="N45" s="354"/>
      <c r="O45" s="354"/>
      <c r="P45" s="354"/>
      <c r="Q45" s="354"/>
      <c r="R45" s="354"/>
      <c r="S45" s="354"/>
      <c r="T45" s="354"/>
      <c r="U45" s="354"/>
      <c r="V45" s="354"/>
      <c r="W45" s="353"/>
      <c r="X45" s="353"/>
      <c r="Y45" s="353"/>
      <c r="Z45" s="353"/>
      <c r="AA45" s="353"/>
      <c r="AB45" s="353"/>
      <c r="AC45" s="353"/>
      <c r="AD45" s="353"/>
      <c r="AE45" s="353"/>
      <c r="AF45" s="353"/>
      <c r="AG45" s="353"/>
      <c r="AH45" s="353"/>
      <c r="AI45" s="353"/>
      <c r="AJ45" s="352"/>
      <c r="AK45" s="956"/>
      <c r="AL45" s="354"/>
    </row>
    <row r="46" spans="1:38"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8" ht="12.75" customHeight="1" x14ac:dyDescent="0.25">
      <c r="B47" s="359"/>
      <c r="C47" s="930"/>
      <c r="D47" s="930"/>
      <c r="E47" s="930"/>
      <c r="F47" s="930"/>
      <c r="G47" s="930"/>
      <c r="H47" s="930"/>
      <c r="I47" s="930"/>
      <c r="J47" s="930"/>
      <c r="K47" s="930"/>
      <c r="L47" s="930"/>
      <c r="M47" s="930"/>
      <c r="N47" s="930"/>
      <c r="O47" s="930"/>
      <c r="P47" s="930"/>
      <c r="Q47" s="930"/>
      <c r="R47" s="930"/>
      <c r="S47" s="930"/>
      <c r="T47" s="930"/>
      <c r="U47" s="930"/>
      <c r="V47" s="930"/>
      <c r="W47" s="353"/>
      <c r="X47" s="353"/>
      <c r="Y47" s="353"/>
      <c r="Z47" s="353"/>
      <c r="AA47" s="353"/>
      <c r="AB47" s="353"/>
      <c r="AC47" s="353"/>
      <c r="AD47" s="353"/>
      <c r="AE47" s="353"/>
      <c r="AF47" s="353"/>
      <c r="AG47" s="353"/>
      <c r="AH47" s="353"/>
      <c r="AI47" s="353"/>
      <c r="AJ47" s="352"/>
      <c r="AK47" s="346"/>
    </row>
    <row r="48" spans="1:38"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45" customFormat="1" x14ac:dyDescent="0.25">
      <c r="B49" s="357"/>
      <c r="C49" s="356"/>
      <c r="D49" s="356"/>
      <c r="E49" s="356"/>
      <c r="F49" s="356"/>
      <c r="G49" s="356"/>
      <c r="H49" s="356"/>
      <c r="I49" s="356"/>
      <c r="J49" s="356"/>
      <c r="K49" s="356"/>
      <c r="L49" s="356"/>
      <c r="M49" s="356"/>
      <c r="N49" s="356"/>
      <c r="O49" s="356"/>
      <c r="P49" s="356"/>
      <c r="Q49" s="356"/>
      <c r="R49" s="356"/>
      <c r="S49" s="356"/>
      <c r="T49" s="356"/>
      <c r="U49" s="356"/>
      <c r="V49" s="356"/>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51" customFormat="1" x14ac:dyDescent="0.25">
      <c r="B53" s="355"/>
      <c r="C53" s="354"/>
      <c r="D53" s="354"/>
      <c r="E53" s="354"/>
      <c r="F53" s="354"/>
      <c r="G53" s="354"/>
      <c r="H53" s="354"/>
      <c r="I53" s="354"/>
      <c r="J53" s="354"/>
      <c r="K53" s="354"/>
      <c r="L53" s="354"/>
      <c r="M53" s="354"/>
      <c r="N53" s="354"/>
      <c r="O53" s="354"/>
      <c r="P53" s="354"/>
      <c r="Q53" s="354"/>
      <c r="R53" s="354"/>
      <c r="S53" s="354"/>
      <c r="T53" s="354"/>
      <c r="U53" s="354"/>
      <c r="V53" s="354"/>
      <c r="W53" s="353"/>
      <c r="X53" s="353"/>
      <c r="Y53" s="353"/>
      <c r="Z53" s="353"/>
      <c r="AA53" s="353"/>
      <c r="AB53" s="353"/>
      <c r="AC53" s="353"/>
      <c r="AD53" s="353"/>
      <c r="AE53" s="353"/>
      <c r="AF53" s="353"/>
      <c r="AG53" s="353"/>
      <c r="AH53" s="353"/>
      <c r="AI53" s="353"/>
      <c r="AJ53" s="352"/>
      <c r="AK53" s="346"/>
    </row>
    <row r="54" spans="2:37" s="351" customFormat="1" ht="13.5" thickBot="1" x14ac:dyDescent="0.3">
      <c r="B54" s="366"/>
      <c r="C54" s="365"/>
      <c r="D54" s="365"/>
      <c r="E54" s="365"/>
      <c r="F54" s="365"/>
      <c r="G54" s="349" t="s">
        <v>1526</v>
      </c>
      <c r="H54" s="365"/>
      <c r="I54" s="365"/>
      <c r="J54" s="365"/>
      <c r="K54" s="365"/>
      <c r="L54" s="365"/>
      <c r="M54" s="365"/>
      <c r="N54" s="365"/>
      <c r="O54" s="365"/>
      <c r="P54" s="365"/>
      <c r="Q54" s="365"/>
      <c r="R54" s="365"/>
      <c r="S54" s="365"/>
      <c r="T54" s="365"/>
      <c r="U54" s="349" t="s">
        <v>1527</v>
      </c>
      <c r="V54" s="365"/>
      <c r="W54" s="348"/>
      <c r="X54" s="348"/>
      <c r="Y54" s="348"/>
      <c r="Z54" s="348"/>
      <c r="AA54" s="348"/>
      <c r="AB54" s="348"/>
      <c r="AC54" s="348"/>
      <c r="AD54" s="348"/>
      <c r="AE54" s="348"/>
      <c r="AF54" s="348"/>
      <c r="AG54" s="348"/>
      <c r="AH54" s="348"/>
      <c r="AI54" s="348"/>
      <c r="AJ54" s="347"/>
      <c r="AK54" s="346"/>
    </row>
    <row r="55" spans="2:37" s="345" customFormat="1" ht="4.5" customHeight="1" x14ac:dyDescent="0.25">
      <c r="B55" s="356"/>
      <c r="C55" s="356"/>
      <c r="D55" s="356"/>
      <c r="E55" s="356"/>
      <c r="F55" s="356"/>
      <c r="G55" s="356"/>
      <c r="H55" s="356"/>
      <c r="I55" s="356"/>
      <c r="J55" s="356"/>
      <c r="K55" s="356"/>
      <c r="L55" s="356"/>
      <c r="M55" s="356"/>
      <c r="N55" s="356"/>
      <c r="O55" s="356"/>
      <c r="P55" s="356"/>
      <c r="Q55" s="356"/>
      <c r="R55" s="356"/>
      <c r="S55" s="356"/>
      <c r="T55" s="356"/>
      <c r="U55" s="356"/>
      <c r="V55" s="356"/>
      <c r="W55" s="353"/>
      <c r="X55" s="353"/>
      <c r="Y55" s="353"/>
      <c r="Z55" s="353"/>
      <c r="AA55" s="353"/>
      <c r="AB55" s="353"/>
      <c r="AC55" s="353"/>
      <c r="AD55" s="353"/>
      <c r="AE55" s="353"/>
      <c r="AF55" s="353"/>
      <c r="AG55" s="353"/>
      <c r="AH55" s="353"/>
      <c r="AI55" s="353"/>
      <c r="AJ55" s="353"/>
      <c r="AK55" s="346"/>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x14ac:dyDescent="0.25"/>
  <cols>
    <col min="1" max="10" width="2.5703125" style="686" customWidth="1"/>
    <col min="11" max="11" width="3.42578125" style="686" customWidth="1"/>
    <col min="12" max="36" width="2.5703125" style="686" customWidth="1"/>
    <col min="37" max="37" width="2.140625" style="686" customWidth="1"/>
    <col min="38" max="38" width="1.85546875" style="686" customWidth="1"/>
    <col min="39" max="39" width="2.140625" style="686" customWidth="1"/>
    <col min="40" max="45" width="2.5703125" style="686" customWidth="1"/>
    <col min="46" max="46" width="7.7109375" style="686" customWidth="1"/>
    <col min="47" max="61" width="2.5703125" style="686" customWidth="1"/>
    <col min="62" max="16384" width="9.140625" style="686"/>
  </cols>
  <sheetData>
    <row r="1" spans="1:38" s="454" customFormat="1" ht="10.5" thickBot="1" x14ac:dyDescent="0.3">
      <c r="C1" s="685" t="s">
        <v>951</v>
      </c>
    </row>
    <row r="2" spans="1:38" s="351" customFormat="1" ht="21" customHeight="1" thickBot="1" x14ac:dyDescent="0.3">
      <c r="C2" s="687" t="s">
        <v>1489</v>
      </c>
      <c r="D2" s="688"/>
      <c r="E2" s="688"/>
      <c r="F2" s="688"/>
      <c r="G2" s="688"/>
      <c r="H2" s="688"/>
      <c r="I2" s="688"/>
      <c r="J2" s="689"/>
      <c r="Q2" s="450" t="s">
        <v>1490</v>
      </c>
    </row>
    <row r="3" spans="1:38" ht="13.5" thickBot="1" x14ac:dyDescent="0.3"/>
    <row r="4" spans="1:38" ht="28.5" customHeight="1" thickBot="1" x14ac:dyDescent="0.3">
      <c r="K4" s="724" t="s">
        <v>1491</v>
      </c>
      <c r="L4" s="448" t="e">
        <f>+MID(#REF!,1,1)</f>
        <v>#REF!</v>
      </c>
      <c r="M4" s="448" t="e">
        <f>+MID(#REF!,2,1)</f>
        <v>#REF!</v>
      </c>
      <c r="N4" s="448" t="s">
        <v>953</v>
      </c>
      <c r="O4" s="448" t="e">
        <f>LEFT(#REF!,1)</f>
        <v>#REF!</v>
      </c>
      <c r="P4" s="448" t="e">
        <f>RIGHT(#REF!,1)</f>
        <v>#REF!</v>
      </c>
      <c r="Q4" s="448" t="s">
        <v>953</v>
      </c>
      <c r="R4" s="448" t="e">
        <f>+LEFT(#REF!,1)</f>
        <v>#REF!</v>
      </c>
      <c r="S4" s="448" t="e">
        <f>+MID(#REF!,2,1)</f>
        <v>#REF!</v>
      </c>
      <c r="T4" s="448" t="e">
        <f>+MID(#REF!,3,1)</f>
        <v>#REF!</v>
      </c>
      <c r="U4" s="448" t="e">
        <f>+MID(#REF!,4,1)</f>
        <v>#REF!</v>
      </c>
      <c r="V4" s="1634" t="s">
        <v>1492</v>
      </c>
      <c r="W4" s="1635"/>
      <c r="X4" s="1635"/>
      <c r="Y4" s="1635"/>
      <c r="Z4" s="1635"/>
      <c r="AA4" s="1636"/>
    </row>
    <row r="5" spans="1:38" ht="7.5" customHeight="1" thickBot="1" x14ac:dyDescent="0.3"/>
    <row r="6" spans="1:38" s="441" customFormat="1" ht="14.25" customHeight="1" x14ac:dyDescent="0.25">
      <c r="A6" s="444" t="s">
        <v>1493</v>
      </c>
      <c r="B6" s="444"/>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3"/>
      <c r="AL6" s="442"/>
    </row>
    <row r="7" spans="1:38" s="441" customFormat="1" ht="14.25" customHeight="1" x14ac:dyDescent="0.25">
      <c r="A7" s="725" t="s">
        <v>1494</v>
      </c>
      <c r="B7" s="725"/>
      <c r="C7" s="726"/>
      <c r="D7" s="726"/>
      <c r="E7" s="726"/>
      <c r="F7" s="726"/>
      <c r="G7" s="726"/>
      <c r="H7" s="726"/>
      <c r="I7" s="726"/>
      <c r="J7" s="726"/>
      <c r="K7" s="726"/>
      <c r="L7" s="726"/>
      <c r="M7" s="726"/>
      <c r="N7" s="726"/>
      <c r="O7" s="726"/>
      <c r="P7" s="726"/>
      <c r="Q7" s="726"/>
      <c r="R7" s="726"/>
      <c r="S7" s="726"/>
      <c r="T7" s="726"/>
      <c r="U7" s="726"/>
      <c r="V7" s="726"/>
      <c r="W7" s="726"/>
      <c r="X7" s="726"/>
      <c r="Y7" s="726"/>
      <c r="Z7" s="726"/>
      <c r="AA7" s="726"/>
      <c r="AB7" s="726"/>
      <c r="AC7" s="726"/>
      <c r="AD7" s="726"/>
      <c r="AE7" s="726"/>
      <c r="AF7" s="726"/>
      <c r="AG7" s="726"/>
      <c r="AH7" s="726"/>
      <c r="AI7" s="726"/>
      <c r="AJ7" s="726"/>
      <c r="AK7" s="726"/>
      <c r="AL7" s="727"/>
    </row>
    <row r="8" spans="1:38" s="731" customFormat="1" ht="15" customHeight="1" x14ac:dyDescent="0.25">
      <c r="A8" s="728" t="s">
        <v>1495</v>
      </c>
      <c r="B8" s="728"/>
      <c r="C8" s="729"/>
      <c r="D8" s="729"/>
      <c r="E8" s="729"/>
      <c r="F8" s="729"/>
      <c r="G8" s="729"/>
      <c r="H8" s="729"/>
      <c r="I8" s="729"/>
      <c r="J8" s="729"/>
      <c r="K8" s="729"/>
      <c r="L8" s="729"/>
      <c r="M8" s="729"/>
      <c r="N8" s="729"/>
      <c r="O8" s="729"/>
      <c r="P8" s="729"/>
      <c r="Q8" s="729"/>
      <c r="R8" s="729"/>
      <c r="S8" s="730"/>
      <c r="T8" s="729"/>
      <c r="U8" s="729"/>
      <c r="V8" s="729"/>
      <c r="W8" s="729"/>
      <c r="X8" s="729"/>
      <c r="Y8" s="729"/>
      <c r="Z8" s="729"/>
      <c r="AA8" s="729"/>
      <c r="AB8" s="729"/>
      <c r="AC8" s="729"/>
      <c r="AD8" s="729"/>
      <c r="AE8" s="729"/>
      <c r="AF8" s="729"/>
      <c r="AG8" s="729"/>
      <c r="AH8" s="729"/>
      <c r="AI8" s="729"/>
      <c r="AJ8" s="729"/>
      <c r="AK8" s="729"/>
      <c r="AL8" s="727"/>
    </row>
    <row r="9" spans="1:38" s="436" customFormat="1" ht="18" customHeight="1" thickBot="1" x14ac:dyDescent="0.3">
      <c r="A9" s="439" t="s">
        <v>1496</v>
      </c>
      <c r="B9" s="439"/>
      <c r="C9" s="438"/>
      <c r="D9" s="438"/>
      <c r="E9" s="439"/>
      <c r="F9" s="438"/>
      <c r="G9" s="438"/>
      <c r="H9" s="438"/>
      <c r="I9" s="438"/>
      <c r="J9" s="438"/>
      <c r="K9" s="438"/>
      <c r="L9" s="438"/>
      <c r="M9" s="438"/>
      <c r="N9" s="438"/>
      <c r="O9" s="438"/>
      <c r="P9" s="438"/>
      <c r="Q9" s="438"/>
      <c r="R9" s="438"/>
      <c r="S9" s="437"/>
      <c r="T9" s="438"/>
      <c r="U9" s="438"/>
      <c r="V9" s="438"/>
      <c r="W9" s="438"/>
      <c r="X9" s="438"/>
      <c r="Y9" s="438"/>
      <c r="Z9" s="438"/>
      <c r="AA9" s="438"/>
      <c r="AB9" s="438"/>
      <c r="AC9" s="438"/>
      <c r="AD9" s="438"/>
      <c r="AE9" s="438"/>
      <c r="AF9" s="438"/>
      <c r="AG9" s="438"/>
      <c r="AH9" s="438"/>
      <c r="AI9" s="438"/>
      <c r="AJ9" s="438"/>
      <c r="AK9" s="438"/>
      <c r="AL9" s="437"/>
    </row>
    <row r="10" spans="1:38" s="416" customFormat="1" ht="3.75" customHeight="1" thickBot="1" x14ac:dyDescent="0.3"/>
    <row r="11" spans="1:38" s="416" customFormat="1" ht="14.25" customHeight="1" x14ac:dyDescent="0.25">
      <c r="A11" s="418" t="s">
        <v>1497</v>
      </c>
      <c r="B11" s="417"/>
      <c r="C11" s="417"/>
      <c r="D11" s="417"/>
      <c r="E11" s="417"/>
      <c r="F11" s="417"/>
      <c r="G11" s="417"/>
      <c r="H11" s="417"/>
      <c r="I11" s="361"/>
      <c r="J11" s="709"/>
      <c r="K11" s="434" t="s">
        <v>1498</v>
      </c>
      <c r="L11" s="417"/>
      <c r="M11" s="435"/>
      <c r="N11" s="435"/>
      <c r="O11" s="435"/>
      <c r="P11" s="417"/>
      <c r="Q11" s="434" t="s">
        <v>1498</v>
      </c>
      <c r="R11" s="417"/>
      <c r="S11" s="361"/>
      <c r="T11" s="417"/>
      <c r="U11" s="417"/>
      <c r="V11" s="710"/>
      <c r="W11" s="417"/>
      <c r="X11" s="417"/>
      <c r="Y11" s="417"/>
      <c r="Z11" s="417"/>
      <c r="AA11" s="417"/>
      <c r="AB11" s="417"/>
      <c r="AC11" s="417"/>
      <c r="AD11" s="434" t="s">
        <v>1499</v>
      </c>
      <c r="AE11" s="434"/>
      <c r="AF11" s="434"/>
      <c r="AG11" s="434" t="s">
        <v>1500</v>
      </c>
      <c r="AH11" s="417"/>
      <c r="AI11" s="417"/>
      <c r="AJ11" s="417"/>
      <c r="AK11" s="417"/>
      <c r="AL11" s="433"/>
    </row>
    <row r="12" spans="1:38" s="416" customFormat="1" ht="19.5" customHeight="1" x14ac:dyDescent="0.2">
      <c r="A12" s="430" t="e">
        <f>LEFT(#REF!,1)</f>
        <v>#REF!</v>
      </c>
      <c r="B12" s="395" t="e">
        <f>MID(#REF!,2,1)</f>
        <v>#REF!</v>
      </c>
      <c r="C12" s="395" t="e">
        <f>MID(#REF!,3,1)</f>
        <v>#REF!</v>
      </c>
      <c r="D12" s="395" t="e">
        <f>MID(#REF!,4,1)</f>
        <v>#REF!</v>
      </c>
      <c r="E12" s="395" t="e">
        <f>MID(#REF!,5,1)</f>
        <v>#REF!</v>
      </c>
      <c r="F12" s="395" t="e">
        <f>MID(#REF!,6,1)</f>
        <v>#REF!</v>
      </c>
      <c r="G12" s="395" t="e">
        <f>MID(#REF!,7,1)</f>
        <v>#REF!</v>
      </c>
      <c r="H12" s="395" t="e">
        <f>MID(#REF!,8,1)</f>
        <v>#REF!</v>
      </c>
      <c r="I12" s="395" t="e">
        <f>MID(#REF!,9,1)</f>
        <v>#REF!</v>
      </c>
      <c r="J12" s="711" t="e">
        <f>MID(#REF!,10,1)</f>
        <v>#REF!</v>
      </c>
      <c r="K12" s="712"/>
      <c r="L12" s="419"/>
      <c r="M12" s="419"/>
      <c r="N12" s="419"/>
      <c r="O12" s="419"/>
      <c r="P12" s="419"/>
      <c r="Q12" s="419"/>
      <c r="R12" s="419"/>
      <c r="S12" s="419"/>
      <c r="T12" s="419"/>
      <c r="U12" s="419"/>
      <c r="V12" s="713"/>
      <c r="W12" s="424" t="s">
        <v>1501</v>
      </c>
      <c r="X12" s="419"/>
      <c r="Y12" s="419"/>
      <c r="Z12" s="419"/>
      <c r="AA12" s="419"/>
      <c r="AB12" s="424" t="s">
        <v>1502</v>
      </c>
      <c r="AC12" s="419"/>
      <c r="AD12" s="395" t="e">
        <f>MID(#REF!,1,1)</f>
        <v>#REF!</v>
      </c>
      <c r="AE12" s="395" t="e">
        <f>MID(#REF!,2,1)</f>
        <v>#REF!</v>
      </c>
      <c r="AF12" s="395"/>
      <c r="AG12" s="395" t="e">
        <f>MID(#REF!,1,1)</f>
        <v>#REF!</v>
      </c>
      <c r="AH12" s="395" t="e">
        <f>MID(#REF!,2,1)</f>
        <v>#REF!</v>
      </c>
      <c r="AI12" s="395" t="e">
        <f>MID(#REF!,3,1)</f>
        <v>#REF!</v>
      </c>
      <c r="AJ12" s="395" t="e">
        <f>MID(#REF!,4,1)</f>
        <v>#REF!</v>
      </c>
      <c r="AK12" s="419"/>
      <c r="AL12" s="425"/>
    </row>
    <row r="13" spans="1:38" s="416" customFormat="1" ht="19.5" customHeight="1" x14ac:dyDescent="0.25">
      <c r="A13" s="357" t="s">
        <v>1503</v>
      </c>
      <c r="B13" s="419"/>
      <c r="C13" s="419"/>
      <c r="D13" s="419"/>
      <c r="E13" s="419"/>
      <c r="F13" s="419"/>
      <c r="G13" s="419"/>
      <c r="H13" s="353"/>
      <c r="I13" s="353"/>
      <c r="J13" s="481"/>
      <c r="K13" s="432" t="e">
        <f>IF(#REF!="x","x"," ")</f>
        <v>#REF!</v>
      </c>
      <c r="L13" s="424" t="s">
        <v>1504</v>
      </c>
      <c r="N13" s="426"/>
      <c r="O13" s="426"/>
      <c r="P13" s="426"/>
      <c r="Q13" s="426"/>
      <c r="R13" s="432" t="e">
        <f>IF(#REF!="x","x"," ")</f>
        <v>#REF!</v>
      </c>
      <c r="S13" s="424" t="s">
        <v>1505</v>
      </c>
      <c r="T13" s="419"/>
      <c r="U13" s="419"/>
      <c r="V13" s="713"/>
      <c r="W13" s="693"/>
      <c r="X13" s="694"/>
      <c r="Y13" s="694"/>
      <c r="Z13" s="694"/>
      <c r="AA13" s="694"/>
      <c r="AB13" s="695" t="s">
        <v>1506</v>
      </c>
      <c r="AC13" s="694"/>
      <c r="AD13" s="696" t="e">
        <f>MID(#REF!,1,1)</f>
        <v>#REF!</v>
      </c>
      <c r="AE13" s="696" t="e">
        <f>MID(#REF!,2,1)</f>
        <v>#REF!</v>
      </c>
      <c r="AF13" s="696"/>
      <c r="AG13" s="696" t="e">
        <f>MID(#REF!,1,1)</f>
        <v>#REF!</v>
      </c>
      <c r="AH13" s="696" t="e">
        <f>MID(#REF!,2,1)</f>
        <v>#REF!</v>
      </c>
      <c r="AI13" s="696" t="e">
        <f>MID(#REF!,3,1)</f>
        <v>#REF!</v>
      </c>
      <c r="AJ13" s="696" t="e">
        <f>MID(#REF!,4,1)</f>
        <v>#REF!</v>
      </c>
      <c r="AK13" s="694"/>
      <c r="AL13" s="697"/>
    </row>
    <row r="14" spans="1:38" s="416" customFormat="1" ht="19.5" customHeight="1" x14ac:dyDescent="0.2">
      <c r="A14" s="732" t="e">
        <f>LEFT(#REF!,1)</f>
        <v>#REF!</v>
      </c>
      <c r="B14" s="428" t="e">
        <f>MID(#REF!,2,1)</f>
        <v>#REF!</v>
      </c>
      <c r="C14" s="428" t="e">
        <f>MID(#REF!,3,1)</f>
        <v>#REF!</v>
      </c>
      <c r="D14" s="428" t="e">
        <f>MID(#REF!,4,1)</f>
        <v>#REF!</v>
      </c>
      <c r="E14" s="428" t="e">
        <f>MID(#REF!,5,1)</f>
        <v>#REF!</v>
      </c>
      <c r="F14" s="428" t="e">
        <f>MID(#REF!,6,1)</f>
        <v>#REF!</v>
      </c>
      <c r="G14" s="428" t="e">
        <f>MID(#REF!,7,1)</f>
        <v>#REF!</v>
      </c>
      <c r="H14" s="428" t="e">
        <f>MID(#REF!,8,1)</f>
        <v>#REF!</v>
      </c>
      <c r="I14" s="353"/>
      <c r="J14" s="481"/>
      <c r="K14" s="353" t="e">
        <f>IF(#REF!="x","x", "")</f>
        <v>#REF!</v>
      </c>
      <c r="L14" s="424" t="s">
        <v>1507</v>
      </c>
      <c r="M14" s="424"/>
      <c r="N14" s="426"/>
      <c r="O14" s="426"/>
      <c r="P14" s="426"/>
      <c r="Q14" s="426"/>
      <c r="R14" s="426" t="e">
        <f>IF(#REF!="x","x"," ")</f>
        <v>#REF!</v>
      </c>
      <c r="S14" s="424" t="s">
        <v>1508</v>
      </c>
      <c r="T14" s="419"/>
      <c r="U14" s="419"/>
      <c r="V14" s="713"/>
      <c r="W14" s="424"/>
      <c r="X14" s="419"/>
      <c r="Y14" s="356"/>
      <c r="Z14" s="353"/>
      <c r="AA14" s="353"/>
      <c r="AB14" s="426"/>
      <c r="AC14" s="353"/>
      <c r="AD14" s="428"/>
      <c r="AE14" s="428"/>
      <c r="AF14" s="428"/>
      <c r="AG14" s="428"/>
      <c r="AH14" s="428"/>
      <c r="AI14" s="428"/>
      <c r="AJ14" s="428"/>
      <c r="AK14" s="353"/>
      <c r="AL14" s="425"/>
    </row>
    <row r="15" spans="1:38" s="416" customFormat="1" ht="19.5" customHeight="1" x14ac:dyDescent="0.2">
      <c r="A15" s="357" t="s">
        <v>971</v>
      </c>
      <c r="B15" s="419"/>
      <c r="C15" s="419"/>
      <c r="D15" s="419"/>
      <c r="E15" s="419"/>
      <c r="F15" s="372"/>
      <c r="G15" s="419"/>
      <c r="H15" s="419"/>
      <c r="I15" s="353"/>
      <c r="J15" s="481"/>
      <c r="K15" s="712"/>
      <c r="L15" s="353"/>
      <c r="M15" s="424"/>
      <c r="N15" s="426"/>
      <c r="O15" s="426"/>
      <c r="P15" s="426"/>
      <c r="Q15" s="426"/>
      <c r="R15" s="733" t="s">
        <v>1509</v>
      </c>
      <c r="S15" s="426"/>
      <c r="T15" s="419"/>
      <c r="U15" s="419"/>
      <c r="V15" s="713"/>
      <c r="W15" s="424" t="s">
        <v>1510</v>
      </c>
      <c r="X15" s="419"/>
      <c r="Y15" s="356"/>
      <c r="Z15" s="353"/>
      <c r="AA15" s="353"/>
      <c r="AB15" s="424" t="s">
        <v>1502</v>
      </c>
      <c r="AC15" s="353"/>
      <c r="AD15" s="395" t="e">
        <f>MID(#REF!,1,1)</f>
        <v>#REF!</v>
      </c>
      <c r="AE15" s="395" t="e">
        <f>MID(#REF!,2,1)</f>
        <v>#REF!</v>
      </c>
      <c r="AF15" s="395"/>
      <c r="AG15" s="395" t="e">
        <f>MID(#REF!,1,1)</f>
        <v>#REF!</v>
      </c>
      <c r="AH15" s="395" t="e">
        <f>MID(#REF!,2,1)</f>
        <v>#REF!</v>
      </c>
      <c r="AI15" s="395" t="e">
        <f>MID(#REF!,3,1)</f>
        <v>#REF!</v>
      </c>
      <c r="AJ15" s="395" t="e">
        <f>MID(#REF!,4,1)</f>
        <v>#REF!</v>
      </c>
      <c r="AK15" s="353"/>
      <c r="AL15" s="425"/>
    </row>
    <row r="16" spans="1:38" s="416" customFormat="1" ht="19.5" customHeight="1" thickBot="1" x14ac:dyDescent="0.25">
      <c r="A16" s="423" t="e">
        <f>#REF!</f>
        <v>#REF!</v>
      </c>
      <c r="B16" s="348" t="e">
        <f>#REF!</f>
        <v>#REF!</v>
      </c>
      <c r="C16" s="421" t="s">
        <v>953</v>
      </c>
      <c r="D16" s="348" t="e">
        <f>#REF!</f>
        <v>#REF!</v>
      </c>
      <c r="E16" s="348" t="e">
        <f>#REF!</f>
        <v>#REF!</v>
      </c>
      <c r="F16" s="421" t="s">
        <v>953</v>
      </c>
      <c r="G16" s="348" t="e">
        <f>#REF!</f>
        <v>#REF!</v>
      </c>
      <c r="H16" s="348"/>
      <c r="I16" s="348"/>
      <c r="J16" s="715"/>
      <c r="K16" s="716"/>
      <c r="L16" s="348"/>
      <c r="M16" s="348"/>
      <c r="N16" s="348"/>
      <c r="O16" s="348"/>
      <c r="P16" s="348"/>
      <c r="Q16" s="348"/>
      <c r="R16" s="348"/>
      <c r="S16" s="348"/>
      <c r="T16" s="421"/>
      <c r="U16" s="421"/>
      <c r="V16" s="717"/>
      <c r="W16" s="420"/>
      <c r="X16" s="421"/>
      <c r="Y16" s="349"/>
      <c r="Z16" s="348"/>
      <c r="AA16" s="348"/>
      <c r="AB16" s="420" t="s">
        <v>1506</v>
      </c>
      <c r="AC16" s="348"/>
      <c r="AD16" s="393" t="e">
        <f>MID(#REF!,1,1)</f>
        <v>#REF!</v>
      </c>
      <c r="AE16" s="393" t="e">
        <f>MID(#REF!,2,1)</f>
        <v>#REF!</v>
      </c>
      <c r="AF16" s="393"/>
      <c r="AG16" s="393" t="e">
        <f>MID(#REF!,1,1)</f>
        <v>#REF!</v>
      </c>
      <c r="AH16" s="393" t="e">
        <f>MID(#REF!,2,1)</f>
        <v>#REF!</v>
      </c>
      <c r="AI16" s="393" t="e">
        <f>MID(#REF!,3,1)</f>
        <v>#REF!</v>
      </c>
      <c r="AJ16" s="393" t="e">
        <f>MID(#REF!,4,1)</f>
        <v>#REF!</v>
      </c>
      <c r="AK16" s="348"/>
      <c r="AL16" s="422"/>
    </row>
    <row r="17" spans="1:39" s="416" customFormat="1" ht="4.5" customHeight="1" x14ac:dyDescent="0.25">
      <c r="A17" s="419"/>
      <c r="B17" s="419"/>
      <c r="C17" s="419"/>
      <c r="D17" s="419"/>
      <c r="E17" s="419"/>
      <c r="F17" s="419"/>
      <c r="G17" s="419"/>
      <c r="H17" s="353"/>
      <c r="I17" s="353"/>
      <c r="J17" s="353"/>
      <c r="K17" s="353"/>
      <c r="L17" s="353"/>
      <c r="M17" s="353"/>
      <c r="N17" s="353"/>
      <c r="O17" s="353"/>
      <c r="P17" s="353"/>
      <c r="Q17" s="353"/>
      <c r="R17" s="353"/>
      <c r="S17" s="353"/>
      <c r="T17" s="419"/>
      <c r="U17" s="419"/>
      <c r="V17" s="353"/>
      <c r="W17" s="353"/>
      <c r="X17" s="353"/>
      <c r="Y17" s="353"/>
      <c r="Z17" s="353"/>
      <c r="AA17" s="353"/>
      <c r="AB17" s="353"/>
      <c r="AC17" s="353"/>
      <c r="AD17" s="353"/>
      <c r="AE17" s="353"/>
      <c r="AF17" s="353"/>
      <c r="AG17" s="353"/>
      <c r="AH17" s="353"/>
      <c r="AI17" s="353"/>
      <c r="AJ17" s="353"/>
      <c r="AK17" s="353"/>
      <c r="AL17" s="419"/>
      <c r="AM17" s="419"/>
    </row>
    <row r="18" spans="1:39" s="416" customFormat="1" ht="3" customHeight="1" thickBot="1" x14ac:dyDescent="0.3">
      <c r="A18" s="734"/>
      <c r="B18" s="419"/>
      <c r="C18" s="419"/>
      <c r="D18" s="419"/>
      <c r="E18" s="419"/>
      <c r="F18" s="419"/>
      <c r="G18" s="419"/>
      <c r="H18" s="353"/>
      <c r="I18" s="353"/>
      <c r="J18" s="353"/>
      <c r="K18" s="353"/>
      <c r="L18" s="353"/>
      <c r="M18" s="353"/>
      <c r="N18" s="353"/>
      <c r="O18" s="353"/>
      <c r="P18" s="353"/>
      <c r="Q18" s="353"/>
      <c r="R18" s="353"/>
      <c r="S18" s="353"/>
      <c r="T18" s="419"/>
      <c r="U18" s="419"/>
      <c r="V18" s="419"/>
      <c r="W18" s="353"/>
      <c r="X18" s="353"/>
      <c r="Y18" s="353"/>
      <c r="Z18" s="353"/>
      <c r="AA18" s="353"/>
      <c r="AB18" s="353"/>
      <c r="AC18" s="353"/>
      <c r="AD18" s="353"/>
      <c r="AE18" s="353"/>
      <c r="AF18" s="353"/>
      <c r="AG18" s="353"/>
      <c r="AH18" s="353"/>
      <c r="AI18" s="353"/>
      <c r="AJ18" s="353"/>
      <c r="AK18" s="353"/>
      <c r="AL18" s="419"/>
      <c r="AM18" s="419"/>
    </row>
    <row r="19" spans="1:39" s="416" customFormat="1" ht="16.5" x14ac:dyDescent="0.25">
      <c r="A19" s="418" t="s">
        <v>1511</v>
      </c>
      <c r="B19" s="417"/>
      <c r="C19" s="417"/>
      <c r="D19" s="417"/>
      <c r="E19" s="417"/>
      <c r="F19" s="417"/>
      <c r="G19" s="417"/>
      <c r="H19" s="361"/>
      <c r="I19" s="361"/>
      <c r="J19" s="361"/>
      <c r="K19" s="361"/>
      <c r="L19" s="361"/>
      <c r="M19" s="361"/>
      <c r="N19" s="361"/>
      <c r="O19" s="361"/>
      <c r="P19" s="361"/>
      <c r="Q19" s="361"/>
      <c r="R19" s="361"/>
      <c r="S19" s="361"/>
      <c r="T19" s="417"/>
      <c r="U19" s="417"/>
      <c r="V19" s="417"/>
      <c r="W19" s="361"/>
      <c r="X19" s="361"/>
      <c r="Y19" s="361"/>
      <c r="Z19" s="361"/>
      <c r="AA19" s="361"/>
      <c r="AB19" s="361"/>
      <c r="AC19" s="361"/>
      <c r="AD19" s="361"/>
      <c r="AE19" s="361"/>
      <c r="AF19" s="361"/>
      <c r="AG19" s="361"/>
      <c r="AH19" s="361"/>
      <c r="AI19" s="361"/>
      <c r="AJ19" s="361"/>
      <c r="AK19" s="361"/>
      <c r="AL19" s="433"/>
    </row>
    <row r="20" spans="1:39" s="416" customFormat="1" ht="19.5" customHeight="1" x14ac:dyDescent="0.25">
      <c r="A20" s="403" t="e">
        <f>+LEFT(#REF!,1)</f>
        <v>#REF!</v>
      </c>
      <c r="B20" s="395" t="e">
        <f>+MID(#REF!,2,1)</f>
        <v>#REF!</v>
      </c>
      <c r="C20" s="395" t="e">
        <f>+MID(#REF!,3,1)</f>
        <v>#REF!</v>
      </c>
      <c r="D20" s="395" t="e">
        <f>+MID(#REF!,4,1)</f>
        <v>#REF!</v>
      </c>
      <c r="E20" s="395" t="e">
        <f>+MID(#REF!,5,1)</f>
        <v>#REF!</v>
      </c>
      <c r="F20" s="395" t="e">
        <f>+MID(#REF!,6,1)</f>
        <v>#REF!</v>
      </c>
      <c r="G20" s="395" t="e">
        <f>+MID(#REF!,7,1)</f>
        <v>#REF!</v>
      </c>
      <c r="H20" s="395" t="e">
        <f>+MID(#REF!,8,1)</f>
        <v>#REF!</v>
      </c>
      <c r="I20" s="395" t="e">
        <f>+MID(#REF!,9,1)</f>
        <v>#REF!</v>
      </c>
      <c r="J20" s="395" t="e">
        <f>+MID(#REF!,10,1)</f>
        <v>#REF!</v>
      </c>
      <c r="K20" s="395" t="e">
        <f>+MID(#REF!,11,1)</f>
        <v>#REF!</v>
      </c>
      <c r="L20" s="395" t="e">
        <f>+MID(#REF!,12,1)</f>
        <v>#REF!</v>
      </c>
      <c r="M20" s="395" t="e">
        <f>+MID(#REF!,13,1)</f>
        <v>#REF!</v>
      </c>
      <c r="N20" s="395" t="e">
        <f>+MID(#REF!,14,1)</f>
        <v>#REF!</v>
      </c>
      <c r="O20" s="395" t="e">
        <f>+MID(#REF!,15,1)</f>
        <v>#REF!</v>
      </c>
      <c r="P20" s="395" t="e">
        <f>+MID(#REF!,16,1)</f>
        <v>#REF!</v>
      </c>
      <c r="Q20" s="395" t="e">
        <f>+MID(#REF!,17,1)</f>
        <v>#REF!</v>
      </c>
      <c r="R20" s="395" t="e">
        <f>+MID(#REF!,18,1)</f>
        <v>#REF!</v>
      </c>
      <c r="S20" s="395" t="e">
        <f>+MID(#REF!,19,1)</f>
        <v>#REF!</v>
      </c>
      <c r="T20" s="395" t="e">
        <f>+MID(#REF!,20,1)</f>
        <v>#REF!</v>
      </c>
      <c r="U20" s="395" t="e">
        <f>+MID(#REF!,21,1)</f>
        <v>#REF!</v>
      </c>
      <c r="V20" s="395" t="e">
        <f>+MID(#REF!,22,1)</f>
        <v>#REF!</v>
      </c>
      <c r="W20" s="395" t="e">
        <f>+MID(#REF!,23,1)</f>
        <v>#REF!</v>
      </c>
      <c r="X20" s="395" t="e">
        <f>+MID(#REF!,24,1)</f>
        <v>#REF!</v>
      </c>
      <c r="Y20" s="395" t="e">
        <f>+MID(#REF!,25,1)</f>
        <v>#REF!</v>
      </c>
      <c r="Z20" s="395" t="e">
        <f>+MID(#REF!,26,1)</f>
        <v>#REF!</v>
      </c>
      <c r="AA20" s="395" t="e">
        <f>+MID(#REF!,27,1)</f>
        <v>#REF!</v>
      </c>
      <c r="AB20" s="395" t="e">
        <f>+MID(#REF!,28,1)</f>
        <v>#REF!</v>
      </c>
      <c r="AC20" s="395" t="e">
        <f>+MID(#REF!,29,1)</f>
        <v>#REF!</v>
      </c>
      <c r="AD20" s="395" t="e">
        <f>+MID(#REF!,30,1)</f>
        <v>#REF!</v>
      </c>
      <c r="AE20" s="395" t="e">
        <f>+MID(#REF!,31,1)</f>
        <v>#REF!</v>
      </c>
      <c r="AF20" s="395" t="e">
        <f>+MID(#REF!,32,1)</f>
        <v>#REF!</v>
      </c>
      <c r="AG20" s="395" t="e">
        <f>+MID(#REF!,33,1)</f>
        <v>#REF!</v>
      </c>
      <c r="AH20" s="395" t="e">
        <f>+MID(#REF!,34,1)</f>
        <v>#REF!</v>
      </c>
      <c r="AI20" s="395" t="e">
        <f>+MID(#REF!,35,1)</f>
        <v>#REF!</v>
      </c>
      <c r="AJ20" s="395" t="e">
        <f>+MID(#REF!,36,1)</f>
        <v>#REF!</v>
      </c>
      <c r="AK20" s="402" t="e">
        <f>+MID(#REF!,37,1)</f>
        <v>#REF!</v>
      </c>
      <c r="AL20" s="425"/>
    </row>
    <row r="21" spans="1:39" s="484" customFormat="1" ht="19.5" customHeight="1" x14ac:dyDescent="0.25">
      <c r="A21" s="403" t="e">
        <f>+MID(#REF!,38,1)</f>
        <v>#REF!</v>
      </c>
      <c r="B21" s="395" t="e">
        <f>+MID(#REF!,39,1)</f>
        <v>#REF!</v>
      </c>
      <c r="C21" s="395" t="e">
        <f>+MID(#REF!,40,1)</f>
        <v>#REF!</v>
      </c>
      <c r="D21" s="395" t="e">
        <f>+MID(#REF!,41,1)</f>
        <v>#REF!</v>
      </c>
      <c r="E21" s="395" t="e">
        <f>+MID(#REF!,42,1)</f>
        <v>#REF!</v>
      </c>
      <c r="F21" s="395" t="e">
        <f>+MID(#REF!,43,1)</f>
        <v>#REF!</v>
      </c>
      <c r="G21" s="395" t="e">
        <f>+MID(#REF!,44,1)</f>
        <v>#REF!</v>
      </c>
      <c r="H21" s="395" t="e">
        <f>+MID(#REF!,45,1)</f>
        <v>#REF!</v>
      </c>
      <c r="I21" s="395" t="e">
        <f>+MID(#REF!,46,1)</f>
        <v>#REF!</v>
      </c>
      <c r="J21" s="395" t="e">
        <f>+MID(#REF!,47,1)</f>
        <v>#REF!</v>
      </c>
      <c r="K21" s="395" t="e">
        <f>+MID(#REF!,48,1)</f>
        <v>#REF!</v>
      </c>
      <c r="L21" s="395" t="e">
        <f>+MID(#REF!,49,1)</f>
        <v>#REF!</v>
      </c>
      <c r="M21" s="395" t="e">
        <f>+MID(#REF!,50,1)</f>
        <v>#REF!</v>
      </c>
      <c r="N21" s="395" t="e">
        <f>+MID(#REF!,51,1)</f>
        <v>#REF!</v>
      </c>
      <c r="O21" s="395" t="e">
        <f>+MID(#REF!,52,1)</f>
        <v>#REF!</v>
      </c>
      <c r="P21" s="395" t="e">
        <f>+MID(#REF!,53,1)</f>
        <v>#REF!</v>
      </c>
      <c r="Q21" s="395" t="e">
        <f>+MID(#REF!,54,1)</f>
        <v>#REF!</v>
      </c>
      <c r="R21" s="395" t="e">
        <f>+MID(#REF!,55,1)</f>
        <v>#REF!</v>
      </c>
      <c r="S21" s="395" t="e">
        <f>+MID(#REF!,56,1)</f>
        <v>#REF!</v>
      </c>
      <c r="T21" s="395" t="e">
        <f>+MID(#REF!,57,1)</f>
        <v>#REF!</v>
      </c>
      <c r="U21" s="395" t="e">
        <f>+MID(#REF!,58,1)</f>
        <v>#REF!</v>
      </c>
      <c r="V21" s="395" t="e">
        <f>+MID(#REF!,59,1)</f>
        <v>#REF!</v>
      </c>
      <c r="W21" s="395" t="e">
        <f>+MID(#REF!,60,1)</f>
        <v>#REF!</v>
      </c>
      <c r="X21" s="395" t="e">
        <f>+MID(#REF!,61,1)</f>
        <v>#REF!</v>
      </c>
      <c r="Y21" s="395" t="e">
        <f>+MID(#REF!,62,1)</f>
        <v>#REF!</v>
      </c>
      <c r="Z21" s="395" t="e">
        <f>+MID(#REF!,63,1)</f>
        <v>#REF!</v>
      </c>
      <c r="AA21" s="395" t="e">
        <f>+MID(#REF!,64,1)</f>
        <v>#REF!</v>
      </c>
      <c r="AB21" s="395" t="e">
        <f>+MID(#REF!,65,1)</f>
        <v>#REF!</v>
      </c>
      <c r="AC21" s="395" t="e">
        <f>+MID(#REF!,66,1)</f>
        <v>#REF!</v>
      </c>
      <c r="AD21" s="395" t="e">
        <f>+MID(#REF!,67,1)</f>
        <v>#REF!</v>
      </c>
      <c r="AE21" s="395" t="e">
        <f>+MID(#REF!,68,1)</f>
        <v>#REF!</v>
      </c>
      <c r="AF21" s="395" t="e">
        <f>+MID(#REF!,69,1)</f>
        <v>#REF!</v>
      </c>
      <c r="AG21" s="395" t="e">
        <f>+MID(#REF!,70,1)</f>
        <v>#REF!</v>
      </c>
      <c r="AH21" s="395" t="e">
        <f>+MID(#REF!,71,1)</f>
        <v>#REF!</v>
      </c>
      <c r="AI21" s="395" t="e">
        <f>+MID(#REF!,72,1)</f>
        <v>#REF!</v>
      </c>
      <c r="AJ21" s="395" t="e">
        <f>+MID(#REF!,73,1)</f>
        <v>#REF!</v>
      </c>
      <c r="AK21" s="402" t="e">
        <f>+MID(#REF!,74,1)</f>
        <v>#REF!</v>
      </c>
      <c r="AL21" s="735"/>
    </row>
    <row r="22" spans="1:39" s="404" customFormat="1" ht="14.25" customHeight="1" x14ac:dyDescent="0.25">
      <c r="A22" s="736" t="s">
        <v>1512</v>
      </c>
      <c r="B22" s="737"/>
      <c r="C22" s="737"/>
      <c r="D22" s="737"/>
      <c r="E22" s="737"/>
      <c r="F22" s="737"/>
      <c r="G22" s="737"/>
      <c r="H22" s="737"/>
      <c r="I22" s="737"/>
      <c r="J22" s="737"/>
      <c r="K22" s="737"/>
      <c r="L22" s="737"/>
      <c r="M22" s="737"/>
      <c r="N22" s="737"/>
      <c r="O22" s="737"/>
      <c r="P22" s="737"/>
      <c r="Q22" s="737"/>
      <c r="R22" s="737"/>
      <c r="S22" s="737"/>
      <c r="T22" s="737"/>
      <c r="U22" s="737"/>
      <c r="V22" s="737"/>
      <c r="W22" s="413"/>
      <c r="X22" s="413"/>
      <c r="Y22" s="413"/>
      <c r="Z22" s="413"/>
      <c r="AA22" s="413"/>
      <c r="AB22" s="413"/>
      <c r="AC22" s="413"/>
      <c r="AD22" s="413"/>
      <c r="AE22" s="413"/>
      <c r="AF22" s="413"/>
      <c r="AG22" s="413"/>
      <c r="AH22" s="413"/>
      <c r="AI22" s="413"/>
      <c r="AJ22" s="413"/>
      <c r="AK22" s="413"/>
      <c r="AL22" s="738"/>
    </row>
    <row r="23" spans="1:39" x14ac:dyDescent="0.25">
      <c r="A23" s="400" t="s">
        <v>1513</v>
      </c>
      <c r="B23" s="691"/>
      <c r="C23" s="691"/>
      <c r="D23" s="691"/>
      <c r="E23" s="691"/>
      <c r="F23" s="691"/>
      <c r="G23" s="691"/>
      <c r="H23" s="691"/>
      <c r="I23" s="691"/>
      <c r="J23" s="691"/>
      <c r="K23" s="691"/>
      <c r="L23" s="691"/>
      <c r="M23" s="691"/>
      <c r="N23" s="691"/>
      <c r="O23" s="691"/>
      <c r="P23" s="691"/>
      <c r="Q23" s="691"/>
      <c r="R23" s="691"/>
      <c r="S23" s="691"/>
      <c r="T23" s="691"/>
      <c r="U23" s="691"/>
      <c r="V23" s="691"/>
      <c r="W23" s="353"/>
      <c r="X23" s="353"/>
      <c r="Y23" s="353"/>
      <c r="Z23" s="353"/>
      <c r="AA23" s="353"/>
      <c r="AB23" s="691"/>
      <c r="AC23" s="353"/>
      <c r="AD23" s="356" t="s">
        <v>1514</v>
      </c>
      <c r="AE23" s="353"/>
      <c r="AF23" s="353"/>
      <c r="AG23" s="353"/>
      <c r="AH23" s="353"/>
      <c r="AI23" s="353"/>
      <c r="AJ23" s="353"/>
      <c r="AK23" s="353"/>
      <c r="AL23" s="739"/>
    </row>
    <row r="24" spans="1:39" s="484" customFormat="1" ht="19.5" customHeight="1" x14ac:dyDescent="0.25">
      <c r="A24" s="403" t="e">
        <f>+LEFT(#REF!,1)</f>
        <v>#REF!</v>
      </c>
      <c r="B24" s="395" t="e">
        <f>+MID(#REF!,2,1)</f>
        <v>#REF!</v>
      </c>
      <c r="C24" s="395" t="e">
        <f>+MID(#REF!,3,1)</f>
        <v>#REF!</v>
      </c>
      <c r="D24" s="395" t="e">
        <f>+MID(#REF!,4,1)</f>
        <v>#REF!</v>
      </c>
      <c r="E24" s="395" t="e">
        <f>+MID(#REF!,5,1)</f>
        <v>#REF!</v>
      </c>
      <c r="F24" s="395" t="e">
        <f>+MID(#REF!,6,1)</f>
        <v>#REF!</v>
      </c>
      <c r="G24" s="395" t="e">
        <f>+MID(#REF!,7,1)</f>
        <v>#REF!</v>
      </c>
      <c r="H24" s="395" t="e">
        <f>+MID(#REF!,8,1)</f>
        <v>#REF!</v>
      </c>
      <c r="I24" s="395" t="e">
        <f>+MID(#REF!,9,1)</f>
        <v>#REF!</v>
      </c>
      <c r="J24" s="395" t="e">
        <f>+MID(#REF!,10,1)</f>
        <v>#REF!</v>
      </c>
      <c r="K24" s="395" t="e">
        <f>+MID(#REF!,11,1)</f>
        <v>#REF!</v>
      </c>
      <c r="L24" s="395" t="e">
        <f>+MID(#REF!,12,1)</f>
        <v>#REF!</v>
      </c>
      <c r="M24" s="395" t="e">
        <f>+MID(#REF!,13,1)</f>
        <v>#REF!</v>
      </c>
      <c r="N24" s="395" t="e">
        <f>+MID(#REF!,14,1)</f>
        <v>#REF!</v>
      </c>
      <c r="O24" s="395" t="e">
        <f>+MID(#REF!,15,1)</f>
        <v>#REF!</v>
      </c>
      <c r="P24" s="395" t="e">
        <f>+MID(#REF!,16,1)</f>
        <v>#REF!</v>
      </c>
      <c r="Q24" s="395" t="e">
        <f>+MID(#REF!,17,1)</f>
        <v>#REF!</v>
      </c>
      <c r="R24" s="395" t="e">
        <f>+MID(#REF!,18,1)</f>
        <v>#REF!</v>
      </c>
      <c r="S24" s="395" t="e">
        <f>+MID(#REF!,19,1)</f>
        <v>#REF!</v>
      </c>
      <c r="T24" s="395" t="e">
        <f>+MID(#REF!,20,1)</f>
        <v>#REF!</v>
      </c>
      <c r="U24" s="395" t="e">
        <f>+MID(#REF!,21,1)</f>
        <v>#REF!</v>
      </c>
      <c r="V24" s="395" t="e">
        <f>+MID(#REF!,22,1)</f>
        <v>#REF!</v>
      </c>
      <c r="W24" s="395" t="e">
        <f>+MID(#REF!,23,1)</f>
        <v>#REF!</v>
      </c>
      <c r="X24" s="395" t="e">
        <f>+MID(#REF!,24,1)</f>
        <v>#REF!</v>
      </c>
      <c r="Y24" s="395" t="e">
        <f>+MID(#REF!,25,1)</f>
        <v>#REF!</v>
      </c>
      <c r="Z24" s="395" t="e">
        <f>+MID(#REF!,26,1)</f>
        <v>#REF!</v>
      </c>
      <c r="AA24" s="395" t="e">
        <f>+MID(#REF!,27,1)</f>
        <v>#REF!</v>
      </c>
      <c r="AB24" s="395" t="e">
        <f>+MID(#REF!,28,1)</f>
        <v>#REF!</v>
      </c>
      <c r="AC24" s="397"/>
      <c r="AD24" s="395" t="e">
        <f>+LEFT(#REF!,1)</f>
        <v>#REF!</v>
      </c>
      <c r="AE24" s="395" t="e">
        <f>+MID(#REF!,2,1)</f>
        <v>#REF!</v>
      </c>
      <c r="AF24" s="395" t="e">
        <f>+MID(#REF!,3,1)</f>
        <v>#REF!</v>
      </c>
      <c r="AG24" s="395" t="e">
        <f>+MID(#REF!,4,1)</f>
        <v>#REF!</v>
      </c>
      <c r="AH24" s="395" t="e">
        <f>+MID(#REF!,5,1)</f>
        <v>#REF!</v>
      </c>
      <c r="AI24" s="395" t="e">
        <f>+MID(#REF!,6,1)</f>
        <v>#REF!</v>
      </c>
      <c r="AJ24" s="395" t="e">
        <f>+MID(#REF!,7,1)</f>
        <v>#REF!</v>
      </c>
      <c r="AK24" s="395" t="e">
        <f>+MID(#REF!,8,1)</f>
        <v>#REF!</v>
      </c>
      <c r="AL24" s="735"/>
    </row>
    <row r="25" spans="1:39" x14ac:dyDescent="0.25">
      <c r="A25" s="400" t="s">
        <v>1515</v>
      </c>
      <c r="B25" s="691"/>
      <c r="C25" s="691"/>
      <c r="D25" s="691"/>
      <c r="E25" s="691"/>
      <c r="F25" s="691"/>
      <c r="G25" s="399" t="s">
        <v>1516</v>
      </c>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53"/>
      <c r="AF25" s="353"/>
      <c r="AG25" s="353"/>
      <c r="AH25" s="353"/>
      <c r="AI25" s="353"/>
      <c r="AJ25" s="353"/>
      <c r="AK25" s="353"/>
      <c r="AL25" s="739"/>
    </row>
    <row r="26" spans="1:39" s="484" customFormat="1" ht="19.5" customHeight="1" x14ac:dyDescent="0.25">
      <c r="A26" s="403" t="e">
        <f>+LEFT(#REF!,1)</f>
        <v>#REF!</v>
      </c>
      <c r="B26" s="395" t="e">
        <f>+MID(#REF!,2,1)</f>
        <v>#REF!</v>
      </c>
      <c r="C26" s="395" t="e">
        <f>+MID(#REF!,3,1)</f>
        <v>#REF!</v>
      </c>
      <c r="D26" s="395" t="e">
        <f>+MID(#REF!,4,1)</f>
        <v>#REF!</v>
      </c>
      <c r="E26" s="395" t="e">
        <f>+MID(#REF!,5,1)</f>
        <v>#REF!</v>
      </c>
      <c r="F26" s="395"/>
      <c r="G26" s="395" t="e">
        <f>+LEFT(#REF!,1)</f>
        <v>#REF!</v>
      </c>
      <c r="H26" s="395" t="e">
        <f>+MID(#REF!,2,1)</f>
        <v>#REF!</v>
      </c>
      <c r="I26" s="395" t="e">
        <f>+MID(#REF!,3,1)</f>
        <v>#REF!</v>
      </c>
      <c r="J26" s="395" t="e">
        <f>+MID(#REF!,4,1)</f>
        <v>#REF!</v>
      </c>
      <c r="K26" s="395" t="e">
        <f>+MID(#REF!,5,1)</f>
        <v>#REF!</v>
      </c>
      <c r="L26" s="395" t="e">
        <f>+MID(#REF!,6,1)</f>
        <v>#REF!</v>
      </c>
      <c r="M26" s="395" t="e">
        <f>+MID(#REF!,7,1)</f>
        <v>#REF!</v>
      </c>
      <c r="N26" s="395" t="e">
        <f>+MID(#REF!,8,1)</f>
        <v>#REF!</v>
      </c>
      <c r="O26" s="395" t="e">
        <f>+MID(#REF!,9,1)</f>
        <v>#REF!</v>
      </c>
      <c r="P26" s="395" t="e">
        <f>+MID(#REF!,10,1)</f>
        <v>#REF!</v>
      </c>
      <c r="Q26" s="395" t="e">
        <f>+MID(#REF!,11,1)</f>
        <v>#REF!</v>
      </c>
      <c r="R26" s="395" t="e">
        <f>+MID(#REF!,12,1)</f>
        <v>#REF!</v>
      </c>
      <c r="S26" s="395" t="e">
        <f>+MID(#REF!,13,1)</f>
        <v>#REF!</v>
      </c>
      <c r="T26" s="395" t="e">
        <f>+MID(#REF!,14,1)</f>
        <v>#REF!</v>
      </c>
      <c r="U26" s="395" t="e">
        <f>+MID(#REF!,15,1)</f>
        <v>#REF!</v>
      </c>
      <c r="V26" s="395" t="e">
        <f>+MID(#REF!,16,1)</f>
        <v>#REF!</v>
      </c>
      <c r="W26" s="395" t="e">
        <f>+MID(#REF!,17,1)</f>
        <v>#REF!</v>
      </c>
      <c r="X26" s="395" t="e">
        <f>+MID(#REF!,18,1)</f>
        <v>#REF!</v>
      </c>
      <c r="Y26" s="395" t="e">
        <f>+MID(#REF!,19,1)</f>
        <v>#REF!</v>
      </c>
      <c r="Z26" s="395" t="e">
        <f>+MID(#REF!,20,1)</f>
        <v>#REF!</v>
      </c>
      <c r="AA26" s="395" t="e">
        <f>+MID(#REF!,21,1)</f>
        <v>#REF!</v>
      </c>
      <c r="AB26" s="395" t="e">
        <f>+MID(#REF!,22,1)</f>
        <v>#REF!</v>
      </c>
      <c r="AC26" s="395" t="e">
        <f>+MID(#REF!,23,1)</f>
        <v>#REF!</v>
      </c>
      <c r="AD26" s="395" t="e">
        <f>+MID(#REF!,24,1)</f>
        <v>#REF!</v>
      </c>
      <c r="AE26" s="395" t="e">
        <f>+MID(#REF!,25,1)</f>
        <v>#REF!</v>
      </c>
      <c r="AF26" s="395" t="e">
        <f>+MID(#REF!,26,1)</f>
        <v>#REF!</v>
      </c>
      <c r="AG26" s="395" t="e">
        <f>+MID(#REF!,27,1)</f>
        <v>#REF!</v>
      </c>
      <c r="AH26" s="395" t="e">
        <f>+MID(#REF!,28,1)</f>
        <v>#REF!</v>
      </c>
      <c r="AI26" s="395" t="e">
        <f>+MID(#REF!,29,1)</f>
        <v>#REF!</v>
      </c>
      <c r="AJ26" s="395" t="e">
        <f>+MID(#REF!,30,1)</f>
        <v>#REF!</v>
      </c>
      <c r="AK26" s="395" t="e">
        <f>+MID(#REF!,31,1)</f>
        <v>#REF!</v>
      </c>
      <c r="AL26" s="735"/>
    </row>
    <row r="27" spans="1:39" x14ac:dyDescent="0.25">
      <c r="A27" s="400" t="s">
        <v>1517</v>
      </c>
      <c r="B27" s="691"/>
      <c r="C27" s="691"/>
      <c r="D27" s="691"/>
      <c r="E27" s="691"/>
      <c r="F27" s="691"/>
      <c r="G27" s="399"/>
      <c r="H27" s="399"/>
      <c r="I27" s="399"/>
      <c r="J27" s="399"/>
      <c r="K27" s="399"/>
      <c r="L27" s="399"/>
      <c r="M27" s="399"/>
      <c r="N27" s="691"/>
      <c r="O27" s="399" t="s">
        <v>1518</v>
      </c>
      <c r="P27" s="399"/>
      <c r="Q27" s="399"/>
      <c r="R27" s="399"/>
      <c r="S27" s="399"/>
      <c r="T27" s="399"/>
      <c r="U27" s="399"/>
      <c r="V27" s="399"/>
      <c r="W27" s="399"/>
      <c r="X27" s="399"/>
      <c r="Y27" s="399"/>
      <c r="Z27" s="399"/>
      <c r="AA27" s="399"/>
      <c r="AB27" s="399"/>
      <c r="AC27" s="399"/>
      <c r="AD27" s="399"/>
      <c r="AE27" s="353"/>
      <c r="AF27" s="353"/>
      <c r="AG27" s="353"/>
      <c r="AH27" s="353"/>
      <c r="AI27" s="353"/>
      <c r="AJ27" s="353"/>
      <c r="AK27" s="353"/>
      <c r="AL27" s="739"/>
    </row>
    <row r="28" spans="1:39" s="484" customFormat="1" ht="19.5" customHeight="1" x14ac:dyDescent="0.25">
      <c r="A28" s="398">
        <v>0</v>
      </c>
      <c r="B28" s="395" t="e">
        <f>+LEFT(#REF!,1)</f>
        <v>#REF!</v>
      </c>
      <c r="C28" s="395" t="e">
        <f>+MID(#REF!,2,1)</f>
        <v>#REF!</v>
      </c>
      <c r="D28" s="395" t="e">
        <f>+MID(#REF!,3,1)</f>
        <v>#REF!</v>
      </c>
      <c r="E28" s="395" t="s">
        <v>982</v>
      </c>
      <c r="F28" s="395" t="e">
        <f>+LEFT(#REF!,1)</f>
        <v>#REF!</v>
      </c>
      <c r="G28" s="395" t="e">
        <f>+MID(#REF!,2,1)</f>
        <v>#REF!</v>
      </c>
      <c r="H28" s="395" t="e">
        <f>+MID(#REF!,3,1)</f>
        <v>#REF!</v>
      </c>
      <c r="I28" s="395" t="e">
        <f>+MID(#REF!,4,1)</f>
        <v>#REF!</v>
      </c>
      <c r="J28" s="395" t="e">
        <f>+MID(#REF!,5,1)</f>
        <v>#REF!</v>
      </c>
      <c r="K28" s="395" t="e">
        <f>+MID(#REF!,6,1)</f>
        <v>#REF!</v>
      </c>
      <c r="L28" s="395" t="e">
        <f>+MID(#REF!,7,1)</f>
        <v>#REF!</v>
      </c>
      <c r="M28" s="395" t="e">
        <f>+MID(#REF!,8,1)</f>
        <v>#REF!</v>
      </c>
      <c r="N28" s="397"/>
      <c r="O28" s="396">
        <v>0</v>
      </c>
      <c r="P28" s="395" t="e">
        <f>+LEFT(#REF!,1)</f>
        <v>#REF!</v>
      </c>
      <c r="Q28" s="395" t="e">
        <f>+MID(#REF!,2,1)</f>
        <v>#REF!</v>
      </c>
      <c r="R28" s="395" t="e">
        <f>+MID(#REF!,3,1)</f>
        <v>#REF!</v>
      </c>
      <c r="S28" s="395" t="s">
        <v>982</v>
      </c>
      <c r="T28" s="395" t="e">
        <f>+LEFT(#REF!,1)</f>
        <v>#REF!</v>
      </c>
      <c r="U28" s="395" t="e">
        <f>+MID(#REF!,2,1)</f>
        <v>#REF!</v>
      </c>
      <c r="V28" s="395" t="e">
        <f>+MID(#REF!,3,1)</f>
        <v>#REF!</v>
      </c>
      <c r="W28" s="395" t="e">
        <f>+MID(#REF!,4,1)</f>
        <v>#REF!</v>
      </c>
      <c r="X28" s="395" t="e">
        <f>+MID(#REF!,5,1)</f>
        <v>#REF!</v>
      </c>
      <c r="Y28" s="395" t="e">
        <f>+MID(#REF!,6,1)</f>
        <v>#REF!</v>
      </c>
      <c r="Z28" s="395" t="e">
        <f>+MID(#REF!,7,1)</f>
        <v>#REF!</v>
      </c>
      <c r="AA28" s="395" t="e">
        <f>+MID(#REF!,8,1)</f>
        <v>#REF!</v>
      </c>
      <c r="AB28" s="395"/>
      <c r="AC28" s="395"/>
      <c r="AD28" s="395"/>
      <c r="AE28" s="353"/>
      <c r="AF28" s="353"/>
      <c r="AG28" s="353"/>
      <c r="AH28" s="353"/>
      <c r="AI28" s="353"/>
      <c r="AJ28" s="353"/>
      <c r="AK28" s="353"/>
      <c r="AL28" s="735"/>
    </row>
    <row r="29" spans="1:39" s="345" customFormat="1" x14ac:dyDescent="0.25">
      <c r="A29" s="357" t="s">
        <v>1519</v>
      </c>
      <c r="B29" s="356"/>
      <c r="C29" s="356"/>
      <c r="D29" s="356"/>
      <c r="E29" s="356"/>
      <c r="F29" s="356"/>
      <c r="G29" s="356"/>
      <c r="H29" s="356"/>
      <c r="I29" s="356"/>
      <c r="J29" s="356"/>
      <c r="K29" s="356"/>
      <c r="L29" s="356"/>
      <c r="M29" s="356"/>
      <c r="N29" s="356"/>
      <c r="O29" s="356"/>
      <c r="P29" s="356"/>
      <c r="Q29" s="356"/>
      <c r="R29" s="356"/>
      <c r="S29" s="356"/>
      <c r="T29" s="356"/>
      <c r="U29" s="356"/>
      <c r="V29" s="356"/>
      <c r="W29" s="353"/>
      <c r="X29" s="353"/>
      <c r="Y29" s="353"/>
      <c r="Z29" s="353"/>
      <c r="AA29" s="353"/>
      <c r="AB29" s="353"/>
      <c r="AC29" s="353"/>
      <c r="AD29" s="353"/>
      <c r="AE29" s="353"/>
      <c r="AF29" s="353"/>
      <c r="AG29" s="353"/>
      <c r="AH29" s="353"/>
      <c r="AI29" s="353"/>
      <c r="AJ29" s="353"/>
      <c r="AK29" s="353"/>
      <c r="AL29" s="440"/>
    </row>
    <row r="30" spans="1:39" s="484" customFormat="1" ht="19.5" customHeight="1" thickBot="1" x14ac:dyDescent="0.3">
      <c r="A30" s="394" t="e">
        <f>+LEFT(#REF!,1)</f>
        <v>#REF!</v>
      </c>
      <c r="B30" s="393" t="e">
        <f>+MID(#REF!,2,1)</f>
        <v>#REF!</v>
      </c>
      <c r="C30" s="393" t="e">
        <f>+MID(#REF!,3,1)</f>
        <v>#REF!</v>
      </c>
      <c r="D30" s="393" t="e">
        <f>+MID(#REF!,4,1)</f>
        <v>#REF!</v>
      </c>
      <c r="E30" s="393" t="e">
        <f>+MID(#REF!,5,1)</f>
        <v>#REF!</v>
      </c>
      <c r="F30" s="393" t="e">
        <f>+MID(#REF!,6,1)</f>
        <v>#REF!</v>
      </c>
      <c r="G30" s="393" t="e">
        <f>+MID(#REF!,7,1)</f>
        <v>#REF!</v>
      </c>
      <c r="H30" s="393" t="e">
        <f>+MID(#REF!,8,1)</f>
        <v>#REF!</v>
      </c>
      <c r="I30" s="393" t="e">
        <f>+MID(#REF!,9,1)</f>
        <v>#REF!</v>
      </c>
      <c r="J30" s="393" t="e">
        <f>+MID(#REF!,10,1)</f>
        <v>#REF!</v>
      </c>
      <c r="K30" s="393" t="e">
        <f>+MID(#REF!,11,1)</f>
        <v>#REF!</v>
      </c>
      <c r="L30" s="393" t="e">
        <f>+MID(#REF!,12,1)</f>
        <v>#REF!</v>
      </c>
      <c r="M30" s="393" t="e">
        <f>+MID(#REF!,13,1)</f>
        <v>#REF!</v>
      </c>
      <c r="N30" s="393" t="e">
        <f>+MID(#REF!,14,1)</f>
        <v>#REF!</v>
      </c>
      <c r="O30" s="393" t="e">
        <f>+MID(#REF!,15,1)</f>
        <v>#REF!</v>
      </c>
      <c r="P30" s="393" t="e">
        <f>+MID(#REF!,16,1)</f>
        <v>#REF!</v>
      </c>
      <c r="Q30" s="393" t="e">
        <f>+MID(#REF!,17,1)</f>
        <v>#REF!</v>
      </c>
      <c r="R30" s="393" t="e">
        <f>+MID(#REF!,18,1)</f>
        <v>#REF!</v>
      </c>
      <c r="S30" s="393" t="e">
        <f>+MID(#REF!,19,1)</f>
        <v>#REF!</v>
      </c>
      <c r="T30" s="393" t="e">
        <f>+MID(#REF!,20,1)</f>
        <v>#REF!</v>
      </c>
      <c r="U30" s="393" t="e">
        <f>+MID(#REF!,21,1)</f>
        <v>#REF!</v>
      </c>
      <c r="V30" s="393" t="e">
        <f>+MID(#REF!,22,1)</f>
        <v>#REF!</v>
      </c>
      <c r="W30" s="393" t="e">
        <f>+MID(#REF!,23,1)</f>
        <v>#REF!</v>
      </c>
      <c r="X30" s="393" t="e">
        <f>+MID(#REF!,24,1)</f>
        <v>#REF!</v>
      </c>
      <c r="Y30" s="393" t="e">
        <f>+MID(#REF!,25,1)</f>
        <v>#REF!</v>
      </c>
      <c r="Z30" s="393" t="e">
        <f>+MID(#REF!,26,1)</f>
        <v>#REF!</v>
      </c>
      <c r="AA30" s="393" t="e">
        <f>+MID(#REF!,27,1)</f>
        <v>#REF!</v>
      </c>
      <c r="AB30" s="393" t="e">
        <f>+MID(#REF!,28,1)</f>
        <v>#REF!</v>
      </c>
      <c r="AC30" s="393" t="e">
        <f>+MID(#REF!,29,1)</f>
        <v>#REF!</v>
      </c>
      <c r="AD30" s="393" t="e">
        <f>+MID(#REF!,30,1)</f>
        <v>#REF!</v>
      </c>
      <c r="AE30" s="393" t="e">
        <f>+MID(#REF!,31,1)</f>
        <v>#REF!</v>
      </c>
      <c r="AF30" s="393" t="e">
        <f>+MID(#REF!,32,1)</f>
        <v>#REF!</v>
      </c>
      <c r="AG30" s="393" t="e">
        <f>+MID(#REF!,33,1)</f>
        <v>#REF!</v>
      </c>
      <c r="AH30" s="393" t="e">
        <f>+MID(#REF!,34,1)</f>
        <v>#REF!</v>
      </c>
      <c r="AI30" s="393" t="e">
        <f>+MID(#REF!,35,1)</f>
        <v>#REF!</v>
      </c>
      <c r="AJ30" s="393" t="e">
        <f>+MID(#REF!,36,1)</f>
        <v>#REF!</v>
      </c>
      <c r="AK30" s="393" t="e">
        <f>+MID(#REF!,37,1)</f>
        <v>#REF!</v>
      </c>
      <c r="AL30" s="740"/>
    </row>
    <row r="31" spans="1:39" s="345" customFormat="1" ht="4.5" customHeight="1" thickBot="1" x14ac:dyDescent="0.3">
      <c r="A31" s="356"/>
      <c r="B31" s="356"/>
      <c r="C31" s="356"/>
      <c r="D31" s="356"/>
      <c r="E31" s="356"/>
      <c r="F31" s="356"/>
      <c r="G31" s="356"/>
      <c r="H31" s="356"/>
      <c r="I31" s="356"/>
      <c r="J31" s="356"/>
      <c r="K31" s="356"/>
      <c r="L31" s="356"/>
      <c r="M31" s="356"/>
      <c r="N31" s="356"/>
      <c r="O31" s="356"/>
      <c r="P31" s="356"/>
      <c r="Q31" s="356"/>
      <c r="R31" s="356"/>
      <c r="S31" s="356"/>
      <c r="T31" s="356"/>
      <c r="U31" s="356"/>
      <c r="V31" s="356"/>
      <c r="W31" s="353"/>
      <c r="X31" s="353"/>
      <c r="Y31" s="353"/>
      <c r="Z31" s="353"/>
      <c r="AA31" s="353"/>
      <c r="AB31" s="353"/>
      <c r="AC31" s="353"/>
      <c r="AD31" s="353"/>
      <c r="AE31" s="353"/>
      <c r="AF31" s="353"/>
      <c r="AG31" s="353"/>
      <c r="AH31" s="353"/>
      <c r="AI31" s="353"/>
      <c r="AJ31" s="353"/>
      <c r="AK31" s="353"/>
      <c r="AL31" s="356"/>
      <c r="AM31" s="356"/>
    </row>
    <row r="32" spans="1:39" s="388" customFormat="1" ht="12.75" customHeight="1" x14ac:dyDescent="0.25">
      <c r="A32" s="391" t="s">
        <v>1520</v>
      </c>
      <c r="B32" s="390"/>
      <c r="C32" s="390"/>
      <c r="D32" s="390"/>
      <c r="E32" s="390"/>
      <c r="F32" s="390"/>
      <c r="G32" s="390"/>
      <c r="H32" s="390"/>
      <c r="I32" s="390"/>
      <c r="J32" s="390"/>
      <c r="K32" s="698"/>
      <c r="L32" s="698"/>
      <c r="M32" s="1551" t="s">
        <v>1521</v>
      </c>
      <c r="N32" s="1552"/>
      <c r="O32" s="1552"/>
      <c r="P32" s="1552"/>
      <c r="Q32" s="1552"/>
      <c r="R32" s="1552"/>
      <c r="S32" s="1552"/>
      <c r="T32" s="1552"/>
      <c r="U32" s="1553"/>
      <c r="V32" s="1551" t="s">
        <v>1522</v>
      </c>
      <c r="W32" s="1552"/>
      <c r="X32" s="1552"/>
      <c r="Y32" s="1552"/>
      <c r="Z32" s="1552"/>
      <c r="AA32" s="1552"/>
      <c r="AB32" s="1552"/>
      <c r="AC32" s="1553"/>
      <c r="AD32" s="1551" t="s">
        <v>1523</v>
      </c>
      <c r="AE32" s="1552"/>
      <c r="AF32" s="1552"/>
      <c r="AG32" s="1552"/>
      <c r="AH32" s="1552"/>
      <c r="AI32" s="1552"/>
      <c r="AJ32" s="1552"/>
      <c r="AK32" s="1552"/>
      <c r="AL32" s="1557"/>
    </row>
    <row r="33" spans="1:38" s="345" customFormat="1" ht="19.5" customHeight="1" x14ac:dyDescent="0.25">
      <c r="A33" s="374" t="e">
        <f>LEFT(TEXT(#REF!,"dd.m.yyyy"),1)</f>
        <v>#REF!</v>
      </c>
      <c r="B33" s="373" t="e">
        <f>MID(TEXT(#REF!,"dd.mm.yyyy"),2,1)</f>
        <v>#REF!</v>
      </c>
      <c r="C33" s="372" t="s">
        <v>953</v>
      </c>
      <c r="D33" s="373" t="e">
        <f>MID(TEXT(#REF!,"dd.mm.yyyy"),4,1)</f>
        <v>#REF!</v>
      </c>
      <c r="E33" s="373" t="e">
        <f>MID(TEXT(#REF!,"dd.mm.yyyy"),5,1)</f>
        <v>#REF!</v>
      </c>
      <c r="F33" s="372" t="s">
        <v>953</v>
      </c>
      <c r="G33" s="373" t="e">
        <f>MID(TEXT(#REF!,"dd.mm.yyyy"),7,1)</f>
        <v>#REF!</v>
      </c>
      <c r="H33" s="373" t="e">
        <f>MID(TEXT(#REF!,"dd.mm.yyyy"),8,1)</f>
        <v>#REF!</v>
      </c>
      <c r="I33" s="373" t="e">
        <f>MID(TEXT(#REF!,"dd.mm.yyyy"),9,1)</f>
        <v>#REF!</v>
      </c>
      <c r="J33" s="373" t="e">
        <f>MID(TEXT(#REF!,"dd.mm.yyyy"),10,1)</f>
        <v>#REF!</v>
      </c>
      <c r="K33" s="741"/>
      <c r="L33" s="380"/>
      <c r="M33" s="1554"/>
      <c r="N33" s="1555"/>
      <c r="O33" s="1555"/>
      <c r="P33" s="1555"/>
      <c r="Q33" s="1555"/>
      <c r="R33" s="1555"/>
      <c r="S33" s="1555"/>
      <c r="T33" s="1555"/>
      <c r="U33" s="1556"/>
      <c r="V33" s="1554"/>
      <c r="W33" s="1555"/>
      <c r="X33" s="1555"/>
      <c r="Y33" s="1555"/>
      <c r="Z33" s="1555"/>
      <c r="AA33" s="1555"/>
      <c r="AB33" s="1555"/>
      <c r="AC33" s="1556"/>
      <c r="AD33" s="1554"/>
      <c r="AE33" s="1555"/>
      <c r="AF33" s="1555"/>
      <c r="AG33" s="1555"/>
      <c r="AH33" s="1555"/>
      <c r="AI33" s="1555"/>
      <c r="AJ33" s="1555"/>
      <c r="AK33" s="1555"/>
      <c r="AL33" s="1558"/>
    </row>
    <row r="34" spans="1:38" s="345" customFormat="1" ht="12.75" customHeight="1" x14ac:dyDescent="0.25">
      <c r="A34" s="386"/>
      <c r="B34" s="385"/>
      <c r="C34" s="385"/>
      <c r="D34" s="385"/>
      <c r="E34" s="385"/>
      <c r="F34" s="385"/>
      <c r="G34" s="385"/>
      <c r="H34" s="385"/>
      <c r="I34" s="385"/>
      <c r="J34" s="385"/>
      <c r="K34" s="700"/>
      <c r="L34" s="700"/>
      <c r="M34" s="1554"/>
      <c r="N34" s="1555"/>
      <c r="O34" s="1555"/>
      <c r="P34" s="1555"/>
      <c r="Q34" s="1555"/>
      <c r="R34" s="1555"/>
      <c r="S34" s="1555"/>
      <c r="T34" s="1555"/>
      <c r="U34" s="1556"/>
      <c r="V34" s="1554"/>
      <c r="W34" s="1555"/>
      <c r="X34" s="1555"/>
      <c r="Y34" s="1555"/>
      <c r="Z34" s="1555"/>
      <c r="AA34" s="1555"/>
      <c r="AB34" s="1555"/>
      <c r="AC34" s="1556"/>
      <c r="AD34" s="1554"/>
      <c r="AE34" s="1555"/>
      <c r="AF34" s="1555"/>
      <c r="AG34" s="1555"/>
      <c r="AH34" s="1555"/>
      <c r="AI34" s="1555"/>
      <c r="AJ34" s="1555"/>
      <c r="AK34" s="1555"/>
      <c r="AL34" s="1558"/>
    </row>
    <row r="35" spans="1:38" s="345" customFormat="1" x14ac:dyDescent="0.2">
      <c r="A35" s="357" t="s">
        <v>1524</v>
      </c>
      <c r="B35" s="356"/>
      <c r="C35" s="356"/>
      <c r="D35" s="356"/>
      <c r="E35" s="356"/>
      <c r="F35" s="356"/>
      <c r="G35" s="356"/>
      <c r="H35" s="356"/>
      <c r="I35" s="356"/>
      <c r="J35" s="356"/>
      <c r="K35" s="380"/>
      <c r="L35" s="701"/>
      <c r="M35" s="380"/>
      <c r="N35" s="380"/>
      <c r="O35" s="380"/>
      <c r="P35" s="380"/>
      <c r="Q35" s="380"/>
      <c r="R35" s="380"/>
      <c r="S35" s="380"/>
      <c r="T35" s="356"/>
      <c r="U35" s="378"/>
      <c r="V35" s="379"/>
      <c r="W35" s="379"/>
      <c r="X35" s="379"/>
      <c r="Y35" s="379"/>
      <c r="Z35" s="379"/>
      <c r="AA35" s="353"/>
      <c r="AB35" s="379"/>
      <c r="AC35" s="378"/>
      <c r="AD35" s="377"/>
      <c r="AE35" s="376"/>
      <c r="AF35" s="376"/>
      <c r="AG35" s="376"/>
      <c r="AH35" s="376"/>
      <c r="AI35" s="376"/>
      <c r="AJ35" s="376"/>
      <c r="AK35" s="376"/>
      <c r="AL35" s="375"/>
    </row>
    <row r="36" spans="1:38" s="345" customFormat="1" ht="19.5" customHeight="1" x14ac:dyDescent="0.25">
      <c r="A36" s="374" t="e">
        <f>IF(#REF!="","",LEFT(TEXT(#REF!,"dd.mm.yyyy"),1))</f>
        <v>#REF!</v>
      </c>
      <c r="B36" s="373" t="e">
        <f>IF(#REF!="","",MID(TEXT(#REF!,"dd.mm.yyyy"),2,1))</f>
        <v>#REF!</v>
      </c>
      <c r="C36" s="372" t="s">
        <v>953</v>
      </c>
      <c r="D36" s="373" t="e">
        <f>IF(#REF!="","",MID(TEXT(#REF!,"dd.mm.yyyy"),4,1))</f>
        <v>#REF!</v>
      </c>
      <c r="E36" s="373" t="e">
        <f>IF(#REF!="","",MID(TEXT(#REF!,"dd.mm.yyyy"),5,1))</f>
        <v>#REF!</v>
      </c>
      <c r="F36" s="372" t="s">
        <v>953</v>
      </c>
      <c r="G36" s="371" t="e">
        <f>IF(#REF!="","",MID(TEXT(#REF!,"dd.mm.yyyy"),7,1))</f>
        <v>#REF!</v>
      </c>
      <c r="H36" s="371" t="e">
        <f>IF(#REF!="","",MID(TEXT(#REF!,"dd.mm.yyyy"),8,1))</f>
        <v>#REF!</v>
      </c>
      <c r="I36" s="371" t="e">
        <f>IF(#REF!="","",MID(TEXT(#REF!,"dd.mm.yyyy"),9,1))</f>
        <v>#REF!</v>
      </c>
      <c r="J36" s="371" t="e">
        <f>IF(#REF!="","",MID(TEXT(#REF!,"dd.mm.yyyy"),10,1))</f>
        <v>#REF!</v>
      </c>
      <c r="K36" s="702"/>
      <c r="L36" s="482"/>
      <c r="M36" s="356"/>
      <c r="N36" s="356"/>
      <c r="O36" s="356"/>
      <c r="P36" s="356"/>
      <c r="Q36" s="356"/>
      <c r="R36" s="356"/>
      <c r="S36" s="356"/>
      <c r="T36" s="356"/>
      <c r="U36" s="482"/>
      <c r="V36" s="356"/>
      <c r="W36" s="353"/>
      <c r="X36" s="353"/>
      <c r="Y36" s="353"/>
      <c r="Z36" s="353"/>
      <c r="AA36" s="353"/>
      <c r="AB36" s="353"/>
      <c r="AC36" s="481"/>
      <c r="AD36" s="353"/>
      <c r="AE36" s="353"/>
      <c r="AF36" s="353"/>
      <c r="AG36" s="353"/>
      <c r="AH36" s="353"/>
      <c r="AI36" s="353"/>
      <c r="AJ36" s="353"/>
      <c r="AK36" s="353"/>
      <c r="AL36" s="352"/>
    </row>
    <row r="37" spans="1:38" s="351" customFormat="1" thickBot="1" x14ac:dyDescent="0.3">
      <c r="A37" s="366"/>
      <c r="B37" s="365"/>
      <c r="C37" s="365"/>
      <c r="D37" s="365"/>
      <c r="E37" s="365"/>
      <c r="F37" s="365"/>
      <c r="G37" s="365"/>
      <c r="H37" s="365"/>
      <c r="I37" s="365"/>
      <c r="J37" s="365"/>
      <c r="K37" s="365"/>
      <c r="L37" s="364"/>
      <c r="M37" s="1456" t="e">
        <f>#REF!</f>
        <v>#REF!</v>
      </c>
      <c r="N37" s="1457"/>
      <c r="O37" s="1457"/>
      <c r="P37" s="1457"/>
      <c r="Q37" s="1457"/>
      <c r="R37" s="1457"/>
      <c r="S37" s="1457"/>
      <c r="T37" s="1457"/>
      <c r="U37" s="1458"/>
      <c r="V37" s="1456" t="e">
        <f>#REF!</f>
        <v>#REF!</v>
      </c>
      <c r="W37" s="1457"/>
      <c r="X37" s="1457"/>
      <c r="Y37" s="1457"/>
      <c r="Z37" s="1457"/>
      <c r="AA37" s="1457"/>
      <c r="AB37" s="1457"/>
      <c r="AC37" s="1458"/>
      <c r="AD37" s="1459" t="e">
        <f>#REF!</f>
        <v>#REF!</v>
      </c>
      <c r="AE37" s="1457"/>
      <c r="AF37" s="1457"/>
      <c r="AG37" s="1457"/>
      <c r="AH37" s="1457"/>
      <c r="AI37" s="1457"/>
      <c r="AJ37" s="1457"/>
      <c r="AK37" s="1457"/>
      <c r="AL37" s="1460"/>
    </row>
    <row r="38" spans="1:38" s="351" customFormat="1" x14ac:dyDescent="0.2">
      <c r="A38" s="354"/>
      <c r="B38" s="354"/>
      <c r="C38" s="354"/>
      <c r="D38" s="354"/>
      <c r="E38" s="354"/>
      <c r="F38" s="354"/>
      <c r="G38" s="354"/>
      <c r="H38" s="354"/>
      <c r="I38" s="354"/>
      <c r="J38" s="354"/>
      <c r="K38" s="354"/>
      <c r="L38" s="354"/>
      <c r="M38" s="742"/>
      <c r="N38" s="742"/>
      <c r="O38" s="742"/>
      <c r="P38" s="742"/>
      <c r="Q38" s="742"/>
      <c r="R38" s="742"/>
      <c r="S38" s="742"/>
      <c r="T38" s="742"/>
      <c r="U38" s="742"/>
      <c r="V38" s="354"/>
      <c r="W38" s="353"/>
      <c r="X38" s="353"/>
      <c r="Y38" s="353"/>
      <c r="Z38" s="353"/>
      <c r="AA38" s="353"/>
      <c r="AB38" s="353"/>
      <c r="AC38" s="353"/>
      <c r="AD38" s="354"/>
      <c r="AE38" s="354"/>
      <c r="AF38" s="354"/>
      <c r="AG38" s="354"/>
      <c r="AH38" s="354"/>
      <c r="AI38" s="354"/>
      <c r="AJ38" s="354"/>
      <c r="AK38" s="354"/>
      <c r="AL38" s="354"/>
    </row>
    <row r="39" spans="1:38" s="351" customFormat="1" x14ac:dyDescent="0.2">
      <c r="A39" s="354"/>
      <c r="B39" s="354"/>
      <c r="C39" s="354"/>
      <c r="D39" s="354"/>
      <c r="E39" s="354"/>
      <c r="F39" s="354"/>
      <c r="G39" s="354"/>
      <c r="H39" s="354"/>
      <c r="I39" s="354"/>
      <c r="J39" s="354"/>
      <c r="K39" s="354"/>
      <c r="L39" s="354"/>
      <c r="M39" s="742"/>
      <c r="N39" s="742"/>
      <c r="O39" s="742"/>
      <c r="P39" s="742"/>
      <c r="Q39" s="742"/>
      <c r="R39" s="742"/>
      <c r="S39" s="742"/>
      <c r="T39" s="742"/>
      <c r="U39" s="742"/>
      <c r="V39" s="354"/>
      <c r="W39" s="353"/>
      <c r="X39" s="353"/>
      <c r="Y39" s="353"/>
      <c r="Z39" s="353"/>
      <c r="AA39" s="353"/>
      <c r="AB39" s="353"/>
      <c r="AC39" s="353"/>
      <c r="AD39" s="354"/>
      <c r="AE39" s="354"/>
      <c r="AF39" s="354"/>
      <c r="AG39" s="354"/>
      <c r="AH39" s="354"/>
      <c r="AI39" s="354"/>
      <c r="AJ39" s="354"/>
      <c r="AK39" s="354"/>
      <c r="AL39" s="354"/>
    </row>
    <row r="40" spans="1:38" s="351" customFormat="1" x14ac:dyDescent="0.25">
      <c r="W40" s="346"/>
      <c r="X40" s="346"/>
      <c r="Y40" s="346"/>
      <c r="Z40" s="346"/>
      <c r="AA40" s="346"/>
      <c r="AB40" s="346"/>
      <c r="AC40" s="346"/>
      <c r="AD40" s="346"/>
      <c r="AE40" s="346"/>
      <c r="AF40" s="346"/>
      <c r="AG40" s="346"/>
      <c r="AH40" s="346"/>
      <c r="AI40" s="346"/>
      <c r="AJ40" s="346"/>
      <c r="AK40" s="346"/>
    </row>
    <row r="41" spans="1:38" ht="13.5" thickBot="1" x14ac:dyDescent="0.3">
      <c r="W41" s="346"/>
      <c r="X41" s="346"/>
      <c r="Y41" s="346"/>
      <c r="Z41" s="346"/>
      <c r="AA41" s="346"/>
      <c r="AB41" s="346"/>
      <c r="AC41" s="346"/>
      <c r="AD41" s="346"/>
      <c r="AE41" s="346"/>
      <c r="AF41" s="346"/>
      <c r="AG41" s="346"/>
      <c r="AH41" s="346"/>
      <c r="AI41" s="346"/>
      <c r="AJ41" s="346"/>
      <c r="AK41" s="346"/>
    </row>
    <row r="42" spans="1:38" s="351" customFormat="1" x14ac:dyDescent="0.25">
      <c r="B42" s="363" t="s">
        <v>1525</v>
      </c>
      <c r="C42" s="362"/>
      <c r="D42" s="362"/>
      <c r="E42" s="362"/>
      <c r="F42" s="362"/>
      <c r="G42" s="362"/>
      <c r="H42" s="362"/>
      <c r="I42" s="362"/>
      <c r="J42" s="362"/>
      <c r="K42" s="362"/>
      <c r="L42" s="362"/>
      <c r="M42" s="362"/>
      <c r="N42" s="362"/>
      <c r="O42" s="362"/>
      <c r="P42" s="362"/>
      <c r="Q42" s="362"/>
      <c r="R42" s="362"/>
      <c r="S42" s="362"/>
      <c r="T42" s="362"/>
      <c r="U42" s="362"/>
      <c r="V42" s="362"/>
      <c r="W42" s="361"/>
      <c r="X42" s="361"/>
      <c r="Y42" s="361"/>
      <c r="Z42" s="361"/>
      <c r="AA42" s="361"/>
      <c r="AB42" s="361"/>
      <c r="AC42" s="361"/>
      <c r="AD42" s="361"/>
      <c r="AE42" s="361"/>
      <c r="AF42" s="361"/>
      <c r="AG42" s="361"/>
      <c r="AH42" s="361"/>
      <c r="AI42" s="361"/>
      <c r="AJ42" s="360"/>
      <c r="AK42" s="346"/>
    </row>
    <row r="43" spans="1:38" s="351" customFormat="1" x14ac:dyDescent="0.25">
      <c r="B43" s="355"/>
      <c r="C43" s="354"/>
      <c r="D43" s="354"/>
      <c r="E43" s="354"/>
      <c r="F43" s="354"/>
      <c r="G43" s="354"/>
      <c r="H43" s="354"/>
      <c r="I43" s="354"/>
      <c r="J43" s="354"/>
      <c r="K43" s="354"/>
      <c r="L43" s="354"/>
      <c r="M43" s="354"/>
      <c r="N43" s="354"/>
      <c r="O43" s="354"/>
      <c r="P43" s="354"/>
      <c r="Q43" s="354"/>
      <c r="R43" s="354"/>
      <c r="S43" s="354"/>
      <c r="T43" s="354"/>
      <c r="U43" s="354"/>
      <c r="V43" s="354"/>
      <c r="W43" s="353"/>
      <c r="X43" s="353"/>
      <c r="Y43" s="353"/>
      <c r="Z43" s="353"/>
      <c r="AA43" s="353"/>
      <c r="AB43" s="353"/>
      <c r="AC43" s="353"/>
      <c r="AD43" s="353"/>
      <c r="AE43" s="353"/>
      <c r="AF43" s="353"/>
      <c r="AG43" s="353"/>
      <c r="AH43" s="353"/>
      <c r="AI43" s="353"/>
      <c r="AJ43" s="352"/>
      <c r="AK43" s="346"/>
    </row>
    <row r="44" spans="1:38" x14ac:dyDescent="0.25">
      <c r="B44" s="359"/>
      <c r="C44" s="691"/>
      <c r="D44" s="691"/>
      <c r="E44" s="691"/>
      <c r="F44" s="691"/>
      <c r="G44" s="691"/>
      <c r="H44" s="691"/>
      <c r="I44" s="691"/>
      <c r="J44" s="691"/>
      <c r="K44" s="691"/>
      <c r="L44" s="691"/>
      <c r="M44" s="691"/>
      <c r="N44" s="691"/>
      <c r="O44" s="691"/>
      <c r="P44" s="691"/>
      <c r="Q44" s="691"/>
      <c r="R44" s="691"/>
      <c r="S44" s="691"/>
      <c r="T44" s="691"/>
      <c r="U44" s="691"/>
      <c r="V44" s="691"/>
      <c r="W44" s="353"/>
      <c r="X44" s="353"/>
      <c r="Y44" s="353"/>
      <c r="Z44" s="353"/>
      <c r="AA44" s="353"/>
      <c r="AB44" s="353"/>
      <c r="AC44" s="353"/>
      <c r="AD44" s="353"/>
      <c r="AE44" s="353"/>
      <c r="AF44" s="353"/>
      <c r="AG44" s="353"/>
      <c r="AH44" s="353"/>
      <c r="AI44" s="353"/>
      <c r="AJ44" s="352"/>
      <c r="AK44" s="346"/>
    </row>
    <row r="45" spans="1:38" s="351" customFormat="1" x14ac:dyDescent="0.25">
      <c r="B45" s="355"/>
      <c r="C45" s="354"/>
      <c r="D45" s="354"/>
      <c r="E45" s="354"/>
      <c r="F45" s="354"/>
      <c r="G45" s="354"/>
      <c r="H45" s="354"/>
      <c r="I45" s="354"/>
      <c r="J45" s="354"/>
      <c r="K45" s="354"/>
      <c r="L45" s="354"/>
      <c r="M45" s="354"/>
      <c r="N45" s="354"/>
      <c r="O45" s="354"/>
      <c r="P45" s="354"/>
      <c r="Q45" s="354"/>
      <c r="R45" s="354"/>
      <c r="S45" s="354"/>
      <c r="T45" s="354"/>
      <c r="U45" s="354"/>
      <c r="V45" s="354"/>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45" customFormat="1" ht="13.5" thickBot="1" x14ac:dyDescent="0.3">
      <c r="B52" s="350"/>
      <c r="C52" s="349"/>
      <c r="D52" s="349"/>
      <c r="E52" s="349"/>
      <c r="F52" s="349"/>
      <c r="G52" s="349" t="s">
        <v>1526</v>
      </c>
      <c r="H52" s="349"/>
      <c r="I52" s="349"/>
      <c r="J52" s="349"/>
      <c r="K52" s="349"/>
      <c r="L52" s="349"/>
      <c r="M52" s="349"/>
      <c r="N52" s="349"/>
      <c r="O52" s="349"/>
      <c r="P52" s="349"/>
      <c r="Q52" s="349"/>
      <c r="R52" s="349"/>
      <c r="S52" s="349"/>
      <c r="T52" s="349"/>
      <c r="U52" s="349" t="s">
        <v>1527</v>
      </c>
      <c r="V52" s="349"/>
      <c r="W52" s="348"/>
      <c r="X52" s="348"/>
      <c r="Y52" s="348"/>
      <c r="Z52" s="348"/>
      <c r="AA52" s="348"/>
      <c r="AB52" s="348"/>
      <c r="AC52" s="348"/>
      <c r="AD52" s="348"/>
      <c r="AE52" s="348"/>
      <c r="AF52" s="348"/>
      <c r="AG52" s="348"/>
      <c r="AH52" s="348"/>
      <c r="AI52" s="348"/>
      <c r="AJ52" s="347"/>
      <c r="AK52" s="346"/>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0000"/>
  </sheetPr>
  <dimension ref="A1:M213"/>
  <sheetViews>
    <sheetView topLeftCell="A166" zoomScaleNormal="100" zoomScaleSheetLayoutView="100" workbookViewId="0">
      <selection activeCell="B174" sqref="B174:E174"/>
    </sheetView>
  </sheetViews>
  <sheetFormatPr defaultColWidth="9.140625" defaultRowHeight="11.25" x14ac:dyDescent="0.25"/>
  <cols>
    <col min="1" max="1" width="5.5703125" style="456" customWidth="1"/>
    <col min="2" max="2" width="18.7109375" style="456" customWidth="1"/>
    <col min="3" max="3" width="3.7109375" style="456" customWidth="1"/>
    <col min="4" max="4" width="3.5703125" style="456" customWidth="1"/>
    <col min="5" max="5" width="12.42578125" style="456" customWidth="1"/>
    <col min="6" max="6" width="12.140625" style="456" customWidth="1"/>
    <col min="7" max="7" width="14.7109375" style="456" customWidth="1"/>
    <col min="8" max="8" width="3.5703125" style="456" customWidth="1"/>
    <col min="9" max="9" width="10.5703125" style="456" customWidth="1"/>
    <col min="10" max="10" width="14.42578125" style="456" customWidth="1"/>
    <col min="11" max="16384" width="9.140625" style="456"/>
  </cols>
  <sheetData>
    <row r="1" spans="1:13" ht="7.5" customHeight="1" x14ac:dyDescent="0.25">
      <c r="A1" s="455"/>
      <c r="F1" s="399"/>
      <c r="G1" s="399"/>
      <c r="H1" s="399"/>
      <c r="I1" s="399"/>
    </row>
    <row r="2" spans="1:13" ht="17.25" customHeight="1" x14ac:dyDescent="0.25">
      <c r="A2" s="455"/>
      <c r="B2" s="1617" t="s">
        <v>1489</v>
      </c>
      <c r="C2" s="1618"/>
      <c r="E2" s="399"/>
      <c r="F2" s="743" t="s">
        <v>1528</v>
      </c>
      <c r="G2" s="703" t="e">
        <f>"  "&amp;#REF!&amp;"  "&amp;#REF!&amp;"  "&amp;#REF!&amp;"  "&amp;#REF!&amp;"  "&amp;#REF!&amp;"  "&amp;#REF!&amp;"  "&amp;#REF!&amp;"  "&amp;#REF!&amp;"  "&amp;#REF!&amp;"  "&amp;#REF!</f>
        <v>#REF!</v>
      </c>
      <c r="H2" s="477"/>
      <c r="I2" s="476"/>
    </row>
    <row r="3" spans="1:13" ht="7.5" customHeight="1" thickBot="1" x14ac:dyDescent="0.3">
      <c r="A3" s="455"/>
    </row>
    <row r="4" spans="1:13" s="473" customFormat="1" ht="11.25" customHeight="1" x14ac:dyDescent="0.25">
      <c r="A4" s="1622" t="s">
        <v>1529</v>
      </c>
      <c r="B4" s="1623" t="s">
        <v>1530</v>
      </c>
      <c r="C4" s="1624" t="s">
        <v>1531</v>
      </c>
      <c r="D4" s="1477" t="s">
        <v>1532</v>
      </c>
      <c r="E4" s="1536"/>
      <c r="F4" s="1536"/>
      <c r="G4" s="1536"/>
      <c r="H4" s="1481"/>
      <c r="I4" s="1539" t="s">
        <v>1510</v>
      </c>
      <c r="J4" s="1540"/>
    </row>
    <row r="5" spans="1:13" s="473" customFormat="1" ht="11.25" customHeight="1" x14ac:dyDescent="0.25">
      <c r="A5" s="1591"/>
      <c r="B5" s="1592"/>
      <c r="C5" s="1593"/>
      <c r="D5" s="1519">
        <v>1</v>
      </c>
      <c r="E5" s="1487" t="s">
        <v>1533</v>
      </c>
      <c r="F5" s="1547"/>
      <c r="G5" s="1638" t="s">
        <v>1068</v>
      </c>
      <c r="H5" s="1639"/>
      <c r="I5" s="1479"/>
      <c r="J5" s="1480"/>
    </row>
    <row r="6" spans="1:13" s="473" customFormat="1" ht="12" customHeight="1" x14ac:dyDescent="0.25">
      <c r="A6" s="1489"/>
      <c r="B6" s="1497"/>
      <c r="C6" s="1499"/>
      <c r="D6" s="1594"/>
      <c r="E6" s="1487" t="s">
        <v>1534</v>
      </c>
      <c r="F6" s="1547"/>
      <c r="G6" s="1640"/>
      <c r="H6" s="1641"/>
      <c r="I6" s="1487" t="s">
        <v>1066</v>
      </c>
      <c r="J6" s="1488"/>
    </row>
    <row r="7" spans="1:13" s="475" customFormat="1" ht="27.95" customHeight="1" x14ac:dyDescent="0.25">
      <c r="A7" s="1525"/>
      <c r="B7" s="1637" t="s">
        <v>1535</v>
      </c>
      <c r="C7" s="1509" t="s">
        <v>486</v>
      </c>
      <c r="D7" s="1475">
        <f>'BS old'!D10</f>
        <v>0</v>
      </c>
      <c r="E7" s="1475"/>
      <c r="F7" s="1475"/>
      <c r="G7" s="1472">
        <f>'BS old'!F10</f>
        <v>0</v>
      </c>
      <c r="H7" s="1473"/>
      <c r="I7" s="1474"/>
      <c r="J7" s="474"/>
    </row>
    <row r="8" spans="1:13" s="475" customFormat="1" ht="27.95" customHeight="1" x14ac:dyDescent="0.25">
      <c r="A8" s="1525"/>
      <c r="B8" s="1616"/>
      <c r="C8" s="1509"/>
      <c r="D8" s="1475">
        <f>'BS old'!E10</f>
        <v>0</v>
      </c>
      <c r="E8" s="1475"/>
      <c r="F8" s="1475"/>
      <c r="G8" s="678"/>
      <c r="H8" s="1472">
        <f>'BS old'!G10</f>
        <v>0</v>
      </c>
      <c r="I8" s="1473"/>
      <c r="J8" s="1476"/>
      <c r="M8" s="475" t="s">
        <v>983</v>
      </c>
    </row>
    <row r="9" spans="1:13" s="475" customFormat="1" ht="27.95" customHeight="1" x14ac:dyDescent="0.25">
      <c r="A9" s="1504" t="s">
        <v>487</v>
      </c>
      <c r="B9" s="1642" t="s">
        <v>1536</v>
      </c>
      <c r="C9" s="1509" t="s">
        <v>489</v>
      </c>
      <c r="D9" s="1475">
        <f>'BS old'!D11</f>
        <v>0</v>
      </c>
      <c r="E9" s="1475"/>
      <c r="F9" s="1475"/>
      <c r="G9" s="1472">
        <f>'BS old'!F11</f>
        <v>0</v>
      </c>
      <c r="H9" s="1473"/>
      <c r="I9" s="1474"/>
      <c r="J9" s="474"/>
    </row>
    <row r="10" spans="1:13" s="475" customFormat="1" ht="27.95" customHeight="1" x14ac:dyDescent="0.25">
      <c r="A10" s="1504"/>
      <c r="B10" s="1505"/>
      <c r="C10" s="1509"/>
      <c r="D10" s="1475">
        <f>'BS old'!E11</f>
        <v>0</v>
      </c>
      <c r="E10" s="1475"/>
      <c r="F10" s="1475"/>
      <c r="G10" s="678"/>
      <c r="H10" s="1472">
        <f>'BS old'!G11</f>
        <v>0</v>
      </c>
      <c r="I10" s="1473"/>
      <c r="J10" s="1476"/>
    </row>
    <row r="11" spans="1:13" s="475" customFormat="1" ht="27.95" customHeight="1" x14ac:dyDescent="0.25">
      <c r="A11" s="1504" t="s">
        <v>490</v>
      </c>
      <c r="B11" s="1642" t="s">
        <v>1537</v>
      </c>
      <c r="C11" s="1509" t="s">
        <v>492</v>
      </c>
      <c r="D11" s="1475">
        <f>'BS old'!D12</f>
        <v>0</v>
      </c>
      <c r="E11" s="1475"/>
      <c r="F11" s="1475"/>
      <c r="G11" s="1472">
        <f>'BS old'!F12</f>
        <v>0</v>
      </c>
      <c r="H11" s="1473"/>
      <c r="I11" s="1474"/>
      <c r="J11" s="704"/>
    </row>
    <row r="12" spans="1:13" s="475" customFormat="1" ht="27.95" customHeight="1" x14ac:dyDescent="0.25">
      <c r="A12" s="1504"/>
      <c r="B12" s="1505"/>
      <c r="C12" s="1509"/>
      <c r="D12" s="1475">
        <f>'BS old'!E12</f>
        <v>0</v>
      </c>
      <c r="E12" s="1475"/>
      <c r="F12" s="1475"/>
      <c r="G12" s="678"/>
      <c r="H12" s="1472">
        <f>'BS old'!G12</f>
        <v>0</v>
      </c>
      <c r="I12" s="1473"/>
      <c r="J12" s="1476"/>
    </row>
    <row r="13" spans="1:13" s="473" customFormat="1" ht="27.95" customHeight="1" x14ac:dyDescent="0.25">
      <c r="A13" s="1516" t="s">
        <v>493</v>
      </c>
      <c r="B13" s="1597" t="s">
        <v>1538</v>
      </c>
      <c r="C13" s="1608" t="s">
        <v>495</v>
      </c>
      <c r="D13" s="1475">
        <f>'BS old'!D13</f>
        <v>0</v>
      </c>
      <c r="E13" s="1475"/>
      <c r="F13" s="1475"/>
      <c r="G13" s="1472">
        <f>'BS old'!F13</f>
        <v>0</v>
      </c>
      <c r="H13" s="1473"/>
      <c r="I13" s="1474"/>
      <c r="J13" s="474"/>
    </row>
    <row r="14" spans="1:13" s="473" customFormat="1" ht="27.95" customHeight="1" x14ac:dyDescent="0.25">
      <c r="A14" s="1522"/>
      <c r="B14" s="1493"/>
      <c r="C14" s="1495"/>
      <c r="D14" s="1475">
        <f>'BS old'!E13</f>
        <v>0</v>
      </c>
      <c r="E14" s="1475"/>
      <c r="F14" s="1475"/>
      <c r="G14" s="678"/>
      <c r="H14" s="1472">
        <f>'BS old'!G13</f>
        <v>0</v>
      </c>
      <c r="I14" s="1473"/>
      <c r="J14" s="1476"/>
    </row>
    <row r="15" spans="1:13" s="473" customFormat="1" ht="27.95" customHeight="1" x14ac:dyDescent="0.25">
      <c r="A15" s="1492" t="s">
        <v>496</v>
      </c>
      <c r="B15" s="1597" t="s">
        <v>1539</v>
      </c>
      <c r="C15" s="1608" t="s">
        <v>498</v>
      </c>
      <c r="D15" s="1475">
        <f>'BS old'!D14</f>
        <v>0</v>
      </c>
      <c r="E15" s="1475"/>
      <c r="F15" s="1475"/>
      <c r="G15" s="1472">
        <f>'BS old'!F14</f>
        <v>0</v>
      </c>
      <c r="H15" s="1473"/>
      <c r="I15" s="1474"/>
      <c r="J15" s="474"/>
    </row>
    <row r="16" spans="1:13" s="473" customFormat="1" ht="27.95" customHeight="1" x14ac:dyDescent="0.25">
      <c r="A16" s="1492"/>
      <c r="B16" s="1493"/>
      <c r="C16" s="1495"/>
      <c r="D16" s="1475">
        <f>'BS old'!E14</f>
        <v>0</v>
      </c>
      <c r="E16" s="1475"/>
      <c r="F16" s="1475"/>
      <c r="G16" s="678"/>
      <c r="H16" s="1472">
        <f>'BS old'!G14</f>
        <v>0</v>
      </c>
      <c r="I16" s="1473"/>
      <c r="J16" s="1476"/>
    </row>
    <row r="17" spans="1:10" s="473" customFormat="1" ht="27.95" customHeight="1" x14ac:dyDescent="0.25">
      <c r="A17" s="1492" t="s">
        <v>499</v>
      </c>
      <c r="B17" s="1597" t="s">
        <v>1540</v>
      </c>
      <c r="C17" s="1608" t="s">
        <v>501</v>
      </c>
      <c r="D17" s="1475">
        <f>'BS old'!D15</f>
        <v>0</v>
      </c>
      <c r="E17" s="1475"/>
      <c r="F17" s="1475"/>
      <c r="G17" s="1472">
        <f>'BS old'!F15</f>
        <v>0</v>
      </c>
      <c r="H17" s="1473"/>
      <c r="I17" s="1474"/>
      <c r="J17" s="474"/>
    </row>
    <row r="18" spans="1:10" s="473" customFormat="1" ht="27.95" customHeight="1" x14ac:dyDescent="0.25">
      <c r="A18" s="1492"/>
      <c r="B18" s="1493"/>
      <c r="C18" s="1495"/>
      <c r="D18" s="1475">
        <f>'BS old'!E15</f>
        <v>0</v>
      </c>
      <c r="E18" s="1475"/>
      <c r="F18" s="1475"/>
      <c r="G18" s="678"/>
      <c r="H18" s="1472">
        <f>'BS old'!G15</f>
        <v>0</v>
      </c>
      <c r="I18" s="1473"/>
      <c r="J18" s="1476"/>
    </row>
    <row r="19" spans="1:10" s="473" customFormat="1" ht="27.95" customHeight="1" x14ac:dyDescent="0.25">
      <c r="A19" s="1492" t="s">
        <v>502</v>
      </c>
      <c r="B19" s="1597" t="s">
        <v>1541</v>
      </c>
      <c r="C19" s="1608" t="s">
        <v>504</v>
      </c>
      <c r="D19" s="1475">
        <f>'BS old'!D16</f>
        <v>0</v>
      </c>
      <c r="E19" s="1475"/>
      <c r="F19" s="1475"/>
      <c r="G19" s="1472">
        <f>'BS old'!F16</f>
        <v>0</v>
      </c>
      <c r="H19" s="1473"/>
      <c r="I19" s="1474"/>
      <c r="J19" s="474"/>
    </row>
    <row r="20" spans="1:10" s="473" customFormat="1" ht="27.95" customHeight="1" x14ac:dyDescent="0.25">
      <c r="A20" s="1492"/>
      <c r="B20" s="1493"/>
      <c r="C20" s="1495"/>
      <c r="D20" s="1475">
        <f>'BS old'!E16</f>
        <v>0</v>
      </c>
      <c r="E20" s="1475"/>
      <c r="F20" s="1475"/>
      <c r="G20" s="678"/>
      <c r="H20" s="1472">
        <f>'BS old'!G16</f>
        <v>0</v>
      </c>
      <c r="I20" s="1473"/>
      <c r="J20" s="1476"/>
    </row>
    <row r="21" spans="1:10" s="473" customFormat="1" ht="27.95" customHeight="1" x14ac:dyDescent="0.25">
      <c r="A21" s="1492" t="s">
        <v>505</v>
      </c>
      <c r="B21" s="1597" t="s">
        <v>1542</v>
      </c>
      <c r="C21" s="1608" t="s">
        <v>507</v>
      </c>
      <c r="D21" s="1475">
        <f>'BS old'!D17</f>
        <v>0</v>
      </c>
      <c r="E21" s="1475"/>
      <c r="F21" s="1475"/>
      <c r="G21" s="1472">
        <f>'BS old'!F17</f>
        <v>0</v>
      </c>
      <c r="H21" s="1473"/>
      <c r="I21" s="1474"/>
      <c r="J21" s="474"/>
    </row>
    <row r="22" spans="1:10" s="473" customFormat="1" ht="27.95" customHeight="1" x14ac:dyDescent="0.25">
      <c r="A22" s="1492"/>
      <c r="B22" s="1493"/>
      <c r="C22" s="1495"/>
      <c r="D22" s="1475">
        <f>'BS old'!E17</f>
        <v>0</v>
      </c>
      <c r="E22" s="1475"/>
      <c r="F22" s="1475"/>
      <c r="G22" s="678"/>
      <c r="H22" s="1472">
        <f>'BS old'!G17</f>
        <v>0</v>
      </c>
      <c r="I22" s="1473"/>
      <c r="J22" s="1476"/>
    </row>
    <row r="23" spans="1:10" s="473" customFormat="1" ht="27.95" customHeight="1" x14ac:dyDescent="0.25">
      <c r="A23" s="1492" t="s">
        <v>508</v>
      </c>
      <c r="B23" s="1597" t="s">
        <v>1543</v>
      </c>
      <c r="C23" s="1608" t="s">
        <v>510</v>
      </c>
      <c r="D23" s="1475">
        <f>'BS old'!D18</f>
        <v>0</v>
      </c>
      <c r="E23" s="1475"/>
      <c r="F23" s="1475"/>
      <c r="G23" s="1472">
        <f>'BS old'!F18</f>
        <v>0</v>
      </c>
      <c r="H23" s="1473"/>
      <c r="I23" s="1474"/>
      <c r="J23" s="474"/>
    </row>
    <row r="24" spans="1:10" s="473" customFormat="1" ht="27.95" customHeight="1" x14ac:dyDescent="0.25">
      <c r="A24" s="1492"/>
      <c r="B24" s="1493"/>
      <c r="C24" s="1495"/>
      <c r="D24" s="1475">
        <f>'BS old'!E18</f>
        <v>0</v>
      </c>
      <c r="E24" s="1475"/>
      <c r="F24" s="1475"/>
      <c r="G24" s="678"/>
      <c r="H24" s="1472">
        <f>'BS old'!G18</f>
        <v>0</v>
      </c>
      <c r="I24" s="1473"/>
      <c r="J24" s="1476"/>
    </row>
    <row r="25" spans="1:10" s="473" customFormat="1" ht="27.95" customHeight="1" x14ac:dyDescent="0.25">
      <c r="A25" s="1492" t="s">
        <v>511</v>
      </c>
      <c r="B25" s="1597" t="s">
        <v>1544</v>
      </c>
      <c r="C25" s="1608" t="s">
        <v>513</v>
      </c>
      <c r="D25" s="1475">
        <f>'BS old'!D19</f>
        <v>0</v>
      </c>
      <c r="E25" s="1475"/>
      <c r="F25" s="1475"/>
      <c r="G25" s="1472">
        <f>'BS old'!F19</f>
        <v>0</v>
      </c>
      <c r="H25" s="1473"/>
      <c r="I25" s="1474"/>
      <c r="J25" s="474"/>
    </row>
    <row r="26" spans="1:10" s="473" customFormat="1" ht="27.95" customHeight="1" x14ac:dyDescent="0.25">
      <c r="A26" s="1492"/>
      <c r="B26" s="1493"/>
      <c r="C26" s="1495"/>
      <c r="D26" s="1475">
        <f>'BS old'!E19</f>
        <v>0</v>
      </c>
      <c r="E26" s="1475"/>
      <c r="F26" s="1475"/>
      <c r="G26" s="678"/>
      <c r="H26" s="1472">
        <f>'BS old'!G19</f>
        <v>0</v>
      </c>
      <c r="I26" s="1473"/>
      <c r="J26" s="1476"/>
    </row>
    <row r="27" spans="1:10" s="475" customFormat="1" ht="27.95" customHeight="1" x14ac:dyDescent="0.25">
      <c r="A27" s="1517" t="s">
        <v>514</v>
      </c>
      <c r="B27" s="1637" t="s">
        <v>1545</v>
      </c>
      <c r="C27" s="1612" t="s">
        <v>516</v>
      </c>
      <c r="D27" s="1475">
        <f>'BS old'!D20</f>
        <v>0</v>
      </c>
      <c r="E27" s="1475"/>
      <c r="F27" s="1475"/>
      <c r="G27" s="1472">
        <f>'BS old'!F20</f>
        <v>0</v>
      </c>
      <c r="H27" s="1473"/>
      <c r="I27" s="1474"/>
      <c r="J27" s="474"/>
    </row>
    <row r="28" spans="1:10" s="475" customFormat="1" ht="27.95" customHeight="1" x14ac:dyDescent="0.25">
      <c r="A28" s="1504"/>
      <c r="B28" s="1616"/>
      <c r="C28" s="1613"/>
      <c r="D28" s="1475">
        <f>'BS old'!E20</f>
        <v>0</v>
      </c>
      <c r="E28" s="1475"/>
      <c r="F28" s="1475"/>
      <c r="G28" s="678"/>
      <c r="H28" s="1472">
        <f>'BS old'!G20</f>
        <v>0</v>
      </c>
      <c r="I28" s="1473"/>
      <c r="J28" s="1476"/>
    </row>
    <row r="29" spans="1:10" s="473" customFormat="1" ht="27.95" customHeight="1" x14ac:dyDescent="0.25">
      <c r="A29" s="1516" t="s">
        <v>517</v>
      </c>
      <c r="B29" s="1597" t="s">
        <v>1546</v>
      </c>
      <c r="C29" s="1608" t="s">
        <v>519</v>
      </c>
      <c r="D29" s="1475">
        <f>'BS old'!D21</f>
        <v>0</v>
      </c>
      <c r="E29" s="1475"/>
      <c r="F29" s="1475"/>
      <c r="G29" s="1472">
        <f>'BS old'!F21</f>
        <v>0</v>
      </c>
      <c r="H29" s="1473"/>
      <c r="I29" s="1474"/>
      <c r="J29" s="474"/>
    </row>
    <row r="30" spans="1:10" s="473" customFormat="1" ht="27.95" customHeight="1" x14ac:dyDescent="0.25">
      <c r="A30" s="1503"/>
      <c r="B30" s="1493"/>
      <c r="C30" s="1495"/>
      <c r="D30" s="1475">
        <f>'BS old'!E21</f>
        <v>0</v>
      </c>
      <c r="E30" s="1475"/>
      <c r="F30" s="1475"/>
      <c r="G30" s="678"/>
      <c r="H30" s="1472">
        <f>'BS old'!G21</f>
        <v>0</v>
      </c>
      <c r="I30" s="1473"/>
      <c r="J30" s="1476"/>
    </row>
    <row r="31" spans="1:10" s="473" customFormat="1" ht="27.95" customHeight="1" x14ac:dyDescent="0.25">
      <c r="A31" s="1492" t="s">
        <v>496</v>
      </c>
      <c r="B31" s="1597" t="s">
        <v>1547</v>
      </c>
      <c r="C31" s="1608" t="s">
        <v>521</v>
      </c>
      <c r="D31" s="1475">
        <f>'BS old'!D22</f>
        <v>0</v>
      </c>
      <c r="E31" s="1475"/>
      <c r="F31" s="1475"/>
      <c r="G31" s="1609">
        <f>'BS old'!F22</f>
        <v>0</v>
      </c>
      <c r="H31" s="1610"/>
      <c r="I31" s="1611"/>
      <c r="J31" s="474"/>
    </row>
    <row r="32" spans="1:10" s="473" customFormat="1" ht="27.95" customHeight="1" thickBot="1" x14ac:dyDescent="0.3">
      <c r="A32" s="1492"/>
      <c r="B32" s="1493"/>
      <c r="C32" s="1495"/>
      <c r="D32" s="1475">
        <f>'BS old'!E22</f>
        <v>0</v>
      </c>
      <c r="E32" s="1475"/>
      <c r="F32" s="1475"/>
      <c r="G32" s="678"/>
      <c r="H32" s="1472">
        <f>'BS old'!G22</f>
        <v>0</v>
      </c>
      <c r="I32" s="1473"/>
      <c r="J32" s="1476"/>
    </row>
    <row r="33" spans="1:10" s="473" customFormat="1" ht="11.25" customHeight="1" x14ac:dyDescent="0.25">
      <c r="A33" s="1622" t="s">
        <v>1529</v>
      </c>
      <c r="B33" s="1623" t="s">
        <v>1530</v>
      </c>
      <c r="C33" s="1624" t="s">
        <v>1531</v>
      </c>
      <c r="D33" s="1477" t="s">
        <v>1532</v>
      </c>
      <c r="E33" s="1536"/>
      <c r="F33" s="1536"/>
      <c r="G33" s="1536"/>
      <c r="H33" s="1481"/>
      <c r="I33" s="1539" t="s">
        <v>1510</v>
      </c>
      <c r="J33" s="1540"/>
    </row>
    <row r="34" spans="1:10" s="473" customFormat="1" ht="11.25" customHeight="1" x14ac:dyDescent="0.25">
      <c r="A34" s="1591"/>
      <c r="B34" s="1592"/>
      <c r="C34" s="1593"/>
      <c r="D34" s="1519">
        <v>1</v>
      </c>
      <c r="E34" s="1487" t="s">
        <v>1533</v>
      </c>
      <c r="F34" s="1547"/>
      <c r="G34" s="1638" t="s">
        <v>1068</v>
      </c>
      <c r="H34" s="1639"/>
      <c r="I34" s="1479"/>
      <c r="J34" s="1480"/>
    </row>
    <row r="35" spans="1:10" s="473" customFormat="1" ht="12" customHeight="1" x14ac:dyDescent="0.25">
      <c r="A35" s="1489"/>
      <c r="B35" s="1497"/>
      <c r="C35" s="1499"/>
      <c r="D35" s="1594"/>
      <c r="E35" s="1487" t="s">
        <v>1534</v>
      </c>
      <c r="F35" s="1547"/>
      <c r="G35" s="1640"/>
      <c r="H35" s="1641"/>
      <c r="I35" s="1487" t="s">
        <v>1066</v>
      </c>
      <c r="J35" s="1488"/>
    </row>
    <row r="36" spans="1:10" ht="27.95" customHeight="1" x14ac:dyDescent="0.25">
      <c r="A36" s="1491" t="s">
        <v>499</v>
      </c>
      <c r="B36" s="1597" t="s">
        <v>1548</v>
      </c>
      <c r="C36" s="1495" t="s">
        <v>523</v>
      </c>
      <c r="D36" s="1596">
        <f>'BS old'!D23</f>
        <v>0</v>
      </c>
      <c r="E36" s="1596"/>
      <c r="F36" s="1596"/>
      <c r="G36" s="1541">
        <f>'BS old'!F23</f>
        <v>0</v>
      </c>
      <c r="H36" s="1542"/>
      <c r="I36" s="1607"/>
      <c r="J36" s="705"/>
    </row>
    <row r="37" spans="1:10" ht="27.95" customHeight="1" x14ac:dyDescent="0.25">
      <c r="A37" s="1492"/>
      <c r="B37" s="1493"/>
      <c r="C37" s="1496"/>
      <c r="D37" s="1475">
        <f>'BS old'!E23</f>
        <v>0</v>
      </c>
      <c r="E37" s="1475"/>
      <c r="F37" s="1475"/>
      <c r="G37" s="706"/>
      <c r="H37" s="1472">
        <f>'BS old'!G23</f>
        <v>0</v>
      </c>
      <c r="I37" s="1473"/>
      <c r="J37" s="1476"/>
    </row>
    <row r="38" spans="1:10" ht="27.95" customHeight="1" x14ac:dyDescent="0.25">
      <c r="A38" s="1492" t="s">
        <v>502</v>
      </c>
      <c r="B38" s="1597" t="s">
        <v>1549</v>
      </c>
      <c r="C38" s="1496" t="s">
        <v>525</v>
      </c>
      <c r="D38" s="1475">
        <f>'BS old'!D24</f>
        <v>0</v>
      </c>
      <c r="E38" s="1475"/>
      <c r="F38" s="1475"/>
      <c r="G38" s="1472">
        <f>'BS old'!F24</f>
        <v>0</v>
      </c>
      <c r="H38" s="1473"/>
      <c r="I38" s="1474"/>
      <c r="J38" s="705"/>
    </row>
    <row r="39" spans="1:10" ht="27.95" customHeight="1" x14ac:dyDescent="0.25">
      <c r="A39" s="1492"/>
      <c r="B39" s="1493"/>
      <c r="C39" s="1496"/>
      <c r="D39" s="1475">
        <f>'BS old'!E24</f>
        <v>0</v>
      </c>
      <c r="E39" s="1475"/>
      <c r="F39" s="1475"/>
      <c r="G39" s="706"/>
      <c r="H39" s="1472">
        <f>'BS old'!G24</f>
        <v>0</v>
      </c>
      <c r="I39" s="1473"/>
      <c r="J39" s="1476"/>
    </row>
    <row r="40" spans="1:10" ht="27.95" customHeight="1" x14ac:dyDescent="0.25">
      <c r="A40" s="1492" t="s">
        <v>505</v>
      </c>
      <c r="B40" s="1597" t="s">
        <v>1550</v>
      </c>
      <c r="C40" s="1495" t="s">
        <v>527</v>
      </c>
      <c r="D40" s="1475">
        <f>'BS old'!D25</f>
        <v>0</v>
      </c>
      <c r="E40" s="1475"/>
      <c r="F40" s="1475"/>
      <c r="G40" s="1472">
        <f>'BS old'!F25</f>
        <v>0</v>
      </c>
      <c r="H40" s="1473"/>
      <c r="I40" s="1474"/>
      <c r="J40" s="705"/>
    </row>
    <row r="41" spans="1:10" ht="27.95" customHeight="1" x14ac:dyDescent="0.25">
      <c r="A41" s="1492"/>
      <c r="B41" s="1493"/>
      <c r="C41" s="1496"/>
      <c r="D41" s="1475">
        <f>'BS old'!E25</f>
        <v>0</v>
      </c>
      <c r="E41" s="1475"/>
      <c r="F41" s="1475"/>
      <c r="G41" s="706"/>
      <c r="H41" s="1472">
        <f>'BS old'!G25</f>
        <v>0</v>
      </c>
      <c r="I41" s="1473"/>
      <c r="J41" s="1476"/>
    </row>
    <row r="42" spans="1:10" ht="27.95" customHeight="1" x14ac:dyDescent="0.25">
      <c r="A42" s="1492" t="s">
        <v>508</v>
      </c>
      <c r="B42" s="1597" t="s">
        <v>1551</v>
      </c>
      <c r="C42" s="1496" t="s">
        <v>529</v>
      </c>
      <c r="D42" s="1475">
        <f>'BS old'!D26</f>
        <v>0</v>
      </c>
      <c r="E42" s="1475"/>
      <c r="F42" s="1475"/>
      <c r="G42" s="1472">
        <f>'BS old'!F26</f>
        <v>0</v>
      </c>
      <c r="H42" s="1473"/>
      <c r="I42" s="1474"/>
      <c r="J42" s="705"/>
    </row>
    <row r="43" spans="1:10" ht="27.95" customHeight="1" x14ac:dyDescent="0.25">
      <c r="A43" s="1492"/>
      <c r="B43" s="1493"/>
      <c r="C43" s="1496"/>
      <c r="D43" s="1475">
        <f>'BS old'!E26</f>
        <v>0</v>
      </c>
      <c r="E43" s="1475"/>
      <c r="F43" s="1475"/>
      <c r="G43" s="706"/>
      <c r="H43" s="1472">
        <f>'BS old'!G26</f>
        <v>0</v>
      </c>
      <c r="I43" s="1473"/>
      <c r="J43" s="1476"/>
    </row>
    <row r="44" spans="1:10" ht="27.95" customHeight="1" x14ac:dyDescent="0.25">
      <c r="A44" s="1492" t="s">
        <v>511</v>
      </c>
      <c r="B44" s="1597" t="s">
        <v>1552</v>
      </c>
      <c r="C44" s="1495" t="s">
        <v>531</v>
      </c>
      <c r="D44" s="1475">
        <f>'BS old'!D27</f>
        <v>0</v>
      </c>
      <c r="E44" s="1475"/>
      <c r="F44" s="1475"/>
      <c r="G44" s="1472">
        <f>'BS old'!F27</f>
        <v>0</v>
      </c>
      <c r="H44" s="1473"/>
      <c r="I44" s="1474"/>
      <c r="J44" s="705"/>
    </row>
    <row r="45" spans="1:10" ht="27.95" customHeight="1" x14ac:dyDescent="0.25">
      <c r="A45" s="1492"/>
      <c r="B45" s="1493"/>
      <c r="C45" s="1496"/>
      <c r="D45" s="1475">
        <f>'BS old'!E27</f>
        <v>0</v>
      </c>
      <c r="E45" s="1475"/>
      <c r="F45" s="1475"/>
      <c r="G45" s="706"/>
      <c r="H45" s="1472">
        <f>'BS old'!G27</f>
        <v>0</v>
      </c>
      <c r="I45" s="1473"/>
      <c r="J45" s="1476"/>
    </row>
    <row r="46" spans="1:10" ht="27.95" customHeight="1" x14ac:dyDescent="0.25">
      <c r="A46" s="1492" t="s">
        <v>532</v>
      </c>
      <c r="B46" s="1597" t="s">
        <v>1553</v>
      </c>
      <c r="C46" s="1496" t="s">
        <v>534</v>
      </c>
      <c r="D46" s="1475">
        <f>'BS old'!D28</f>
        <v>0</v>
      </c>
      <c r="E46" s="1475"/>
      <c r="F46" s="1475"/>
      <c r="G46" s="1472">
        <f>'BS old'!F28</f>
        <v>0</v>
      </c>
      <c r="H46" s="1473"/>
      <c r="I46" s="1474"/>
      <c r="J46" s="705"/>
    </row>
    <row r="47" spans="1:10" ht="27.95" customHeight="1" x14ac:dyDescent="0.25">
      <c r="A47" s="1492"/>
      <c r="B47" s="1493"/>
      <c r="C47" s="1496"/>
      <c r="D47" s="1475">
        <f>'BS old'!E28</f>
        <v>0</v>
      </c>
      <c r="E47" s="1475"/>
      <c r="F47" s="1475"/>
      <c r="G47" s="706"/>
      <c r="H47" s="1472">
        <f>'BS old'!G28</f>
        <v>0</v>
      </c>
      <c r="I47" s="1473"/>
      <c r="J47" s="1476"/>
    </row>
    <row r="48" spans="1:10" ht="27.95" customHeight="1" x14ac:dyDescent="0.25">
      <c r="A48" s="1492" t="s">
        <v>535</v>
      </c>
      <c r="B48" s="1597" t="s">
        <v>1554</v>
      </c>
      <c r="C48" s="1495" t="s">
        <v>537</v>
      </c>
      <c r="D48" s="1475">
        <f>'BS old'!D29</f>
        <v>0</v>
      </c>
      <c r="E48" s="1475"/>
      <c r="F48" s="1475"/>
      <c r="G48" s="1472">
        <f>'BS old'!F29</f>
        <v>0</v>
      </c>
      <c r="H48" s="1473"/>
      <c r="I48" s="1474"/>
      <c r="J48" s="705"/>
    </row>
    <row r="49" spans="1:10" ht="27.95" customHeight="1" x14ac:dyDescent="0.25">
      <c r="A49" s="1492"/>
      <c r="B49" s="1493"/>
      <c r="C49" s="1496"/>
      <c r="D49" s="1475">
        <f>'BS old'!E29</f>
        <v>0</v>
      </c>
      <c r="E49" s="1475"/>
      <c r="F49" s="1475"/>
      <c r="G49" s="707"/>
      <c r="H49" s="1472">
        <f>'BS old'!G29</f>
        <v>0</v>
      </c>
      <c r="I49" s="1473"/>
      <c r="J49" s="1476"/>
    </row>
    <row r="50" spans="1:10" ht="27.95" customHeight="1" x14ac:dyDescent="0.25">
      <c r="A50" s="1517" t="s">
        <v>538</v>
      </c>
      <c r="B50" s="1642" t="s">
        <v>1555</v>
      </c>
      <c r="C50" s="1496" t="s">
        <v>540</v>
      </c>
      <c r="D50" s="1475">
        <f>'BS old'!D30</f>
        <v>0</v>
      </c>
      <c r="E50" s="1475"/>
      <c r="F50" s="1475"/>
      <c r="G50" s="1472">
        <f>'BS old'!F30</f>
        <v>0</v>
      </c>
      <c r="H50" s="1473"/>
      <c r="I50" s="1474"/>
      <c r="J50" s="705"/>
    </row>
    <row r="51" spans="1:10" ht="27.95" customHeight="1" x14ac:dyDescent="0.25">
      <c r="A51" s="1517"/>
      <c r="B51" s="1505"/>
      <c r="C51" s="1496"/>
      <c r="D51" s="1475">
        <f>'BS old'!E30</f>
        <v>0</v>
      </c>
      <c r="E51" s="1475"/>
      <c r="F51" s="1475"/>
      <c r="G51" s="707"/>
      <c r="H51" s="1472">
        <f>'BS old'!G30</f>
        <v>0</v>
      </c>
      <c r="I51" s="1473"/>
      <c r="J51" s="1476"/>
    </row>
    <row r="52" spans="1:10" s="404" customFormat="1" ht="27.95" customHeight="1" x14ac:dyDescent="0.25">
      <c r="A52" s="1521" t="s">
        <v>541</v>
      </c>
      <c r="B52" s="1597" t="s">
        <v>1556</v>
      </c>
      <c r="C52" s="1495" t="s">
        <v>543</v>
      </c>
      <c r="D52" s="1475">
        <f>'BS old'!D31</f>
        <v>0</v>
      </c>
      <c r="E52" s="1475"/>
      <c r="F52" s="1475"/>
      <c r="G52" s="1472">
        <f>'BS old'!F31</f>
        <v>0</v>
      </c>
      <c r="H52" s="1473"/>
      <c r="I52" s="1474"/>
      <c r="J52" s="705"/>
    </row>
    <row r="53" spans="1:10" s="404" customFormat="1" ht="27.95" customHeight="1" x14ac:dyDescent="0.25">
      <c r="A53" s="1521"/>
      <c r="B53" s="1493"/>
      <c r="C53" s="1496"/>
      <c r="D53" s="1475">
        <f>'BS old'!E31</f>
        <v>0</v>
      </c>
      <c r="E53" s="1475"/>
      <c r="F53" s="1475"/>
      <c r="G53" s="707"/>
      <c r="H53" s="1472">
        <f>'BS old'!G31</f>
        <v>0</v>
      </c>
      <c r="I53" s="1473"/>
      <c r="J53" s="1476"/>
    </row>
    <row r="54" spans="1:10" ht="27.95" customHeight="1" x14ac:dyDescent="0.25">
      <c r="A54" s="1492" t="s">
        <v>496</v>
      </c>
      <c r="B54" s="1597" t="s">
        <v>1557</v>
      </c>
      <c r="C54" s="1496" t="s">
        <v>545</v>
      </c>
      <c r="D54" s="1475">
        <f>'BS old'!D32</f>
        <v>0</v>
      </c>
      <c r="E54" s="1475"/>
      <c r="F54" s="1475"/>
      <c r="G54" s="1472">
        <f>'BS old'!F32</f>
        <v>0</v>
      </c>
      <c r="H54" s="1473"/>
      <c r="I54" s="1474"/>
      <c r="J54" s="705"/>
    </row>
    <row r="55" spans="1:10" ht="27.95" customHeight="1" x14ac:dyDescent="0.25">
      <c r="A55" s="1492"/>
      <c r="B55" s="1493"/>
      <c r="C55" s="1496"/>
      <c r="D55" s="1475">
        <f>'BS old'!E32</f>
        <v>0</v>
      </c>
      <c r="E55" s="1475"/>
      <c r="F55" s="1475"/>
      <c r="G55" s="707"/>
      <c r="H55" s="1472">
        <f>'BS old'!G32</f>
        <v>0</v>
      </c>
      <c r="I55" s="1473"/>
      <c r="J55" s="1476"/>
    </row>
    <row r="56" spans="1:10" ht="27.95" customHeight="1" x14ac:dyDescent="0.25">
      <c r="A56" s="1492" t="s">
        <v>499</v>
      </c>
      <c r="B56" s="1597" t="s">
        <v>1558</v>
      </c>
      <c r="C56" s="1495" t="s">
        <v>547</v>
      </c>
      <c r="D56" s="1475">
        <f>'BS old'!D33</f>
        <v>0</v>
      </c>
      <c r="E56" s="1475"/>
      <c r="F56" s="1475"/>
      <c r="G56" s="1472">
        <f>'BS old'!F33</f>
        <v>0</v>
      </c>
      <c r="H56" s="1473"/>
      <c r="I56" s="1474"/>
      <c r="J56" s="705"/>
    </row>
    <row r="57" spans="1:10" ht="27.95" customHeight="1" x14ac:dyDescent="0.25">
      <c r="A57" s="1492"/>
      <c r="B57" s="1493"/>
      <c r="C57" s="1496"/>
      <c r="D57" s="1475">
        <f>'BS old'!E33</f>
        <v>0</v>
      </c>
      <c r="E57" s="1475"/>
      <c r="F57" s="1475"/>
      <c r="G57" s="707"/>
      <c r="H57" s="1472">
        <f>'BS old'!G33</f>
        <v>0</v>
      </c>
      <c r="I57" s="1473"/>
      <c r="J57" s="1476"/>
    </row>
    <row r="58" spans="1:10" ht="27.95" customHeight="1" x14ac:dyDescent="0.25">
      <c r="A58" s="1492" t="s">
        <v>502</v>
      </c>
      <c r="B58" s="1597" t="s">
        <v>1559</v>
      </c>
      <c r="C58" s="1496" t="s">
        <v>549</v>
      </c>
      <c r="D58" s="1475">
        <f>'BS old'!D34</f>
        <v>0</v>
      </c>
      <c r="E58" s="1475"/>
      <c r="F58" s="1475"/>
      <c r="G58" s="1472">
        <f>'BS old'!F34</f>
        <v>0</v>
      </c>
      <c r="H58" s="1473"/>
      <c r="I58" s="1474"/>
      <c r="J58" s="705"/>
    </row>
    <row r="59" spans="1:10" ht="27.95" customHeight="1" x14ac:dyDescent="0.25">
      <c r="A59" s="1492"/>
      <c r="B59" s="1493"/>
      <c r="C59" s="1496"/>
      <c r="D59" s="1475">
        <f>'BS old'!E34</f>
        <v>0</v>
      </c>
      <c r="E59" s="1475"/>
      <c r="F59" s="1475"/>
      <c r="G59" s="707"/>
      <c r="H59" s="1472">
        <f>'BS old'!G34</f>
        <v>0</v>
      </c>
      <c r="I59" s="1473"/>
      <c r="J59" s="1476"/>
    </row>
    <row r="60" spans="1:10" ht="27.95" customHeight="1" x14ac:dyDescent="0.25">
      <c r="A60" s="1492" t="s">
        <v>505</v>
      </c>
      <c r="B60" s="1597" t="s">
        <v>1560</v>
      </c>
      <c r="C60" s="1495" t="s">
        <v>551</v>
      </c>
      <c r="D60" s="1475">
        <f>'BS old'!D35</f>
        <v>0</v>
      </c>
      <c r="E60" s="1475"/>
      <c r="F60" s="1475"/>
      <c r="G60" s="1472">
        <f>'BS old'!F35</f>
        <v>0</v>
      </c>
      <c r="H60" s="1473"/>
      <c r="I60" s="1474"/>
      <c r="J60" s="705"/>
    </row>
    <row r="61" spans="1:10" ht="27.95" customHeight="1" x14ac:dyDescent="0.25">
      <c r="A61" s="1492"/>
      <c r="B61" s="1493"/>
      <c r="C61" s="1496"/>
      <c r="D61" s="1475">
        <f>'BS old'!E35</f>
        <v>0</v>
      </c>
      <c r="E61" s="1475"/>
      <c r="F61" s="1475"/>
      <c r="G61" s="707"/>
      <c r="H61" s="1472">
        <f>'BS old'!G35</f>
        <v>0</v>
      </c>
      <c r="I61" s="1473"/>
      <c r="J61" s="1476"/>
    </row>
    <row r="62" spans="1:10" ht="27.95" customHeight="1" x14ac:dyDescent="0.25">
      <c r="A62" s="1492" t="s">
        <v>508</v>
      </c>
      <c r="B62" s="1597" t="s">
        <v>1561</v>
      </c>
      <c r="C62" s="1496" t="s">
        <v>553</v>
      </c>
      <c r="D62" s="1475">
        <f>'BS old'!D36</f>
        <v>0</v>
      </c>
      <c r="E62" s="1475"/>
      <c r="F62" s="1475"/>
      <c r="G62" s="1472">
        <f>'BS old'!F36</f>
        <v>0</v>
      </c>
      <c r="H62" s="1473"/>
      <c r="I62" s="1474"/>
      <c r="J62" s="705"/>
    </row>
    <row r="63" spans="1:10" ht="27.95" customHeight="1" thickBot="1" x14ac:dyDescent="0.3">
      <c r="A63" s="1492"/>
      <c r="B63" s="1493"/>
      <c r="C63" s="1496"/>
      <c r="D63" s="1475">
        <f>'BS old'!E36</f>
        <v>0</v>
      </c>
      <c r="E63" s="1475"/>
      <c r="F63" s="1475"/>
      <c r="G63" s="678"/>
      <c r="H63" s="1472">
        <f>'BS old'!G36</f>
        <v>0</v>
      </c>
      <c r="I63" s="1473"/>
      <c r="J63" s="1476"/>
    </row>
    <row r="64" spans="1:10" ht="11.25" customHeight="1" x14ac:dyDescent="0.25">
      <c r="A64" s="1622" t="s">
        <v>1529</v>
      </c>
      <c r="B64" s="1623" t="s">
        <v>1530</v>
      </c>
      <c r="C64" s="1624" t="s">
        <v>1531</v>
      </c>
      <c r="D64" s="1477" t="s">
        <v>1532</v>
      </c>
      <c r="E64" s="1536"/>
      <c r="F64" s="1536"/>
      <c r="G64" s="1536"/>
      <c r="H64" s="1481"/>
      <c r="I64" s="1539" t="s">
        <v>1510</v>
      </c>
      <c r="J64" s="1540"/>
    </row>
    <row r="65" spans="1:10" ht="11.25" customHeight="1" x14ac:dyDescent="0.25">
      <c r="A65" s="1591"/>
      <c r="B65" s="1592"/>
      <c r="C65" s="1593"/>
      <c r="D65" s="1519">
        <v>1</v>
      </c>
      <c r="E65" s="1487" t="s">
        <v>1533</v>
      </c>
      <c r="F65" s="1547"/>
      <c r="G65" s="1638" t="s">
        <v>1068</v>
      </c>
      <c r="H65" s="1639"/>
      <c r="I65" s="1479"/>
      <c r="J65" s="1480"/>
    </row>
    <row r="66" spans="1:10" ht="11.25" customHeight="1" x14ac:dyDescent="0.25">
      <c r="A66" s="1489"/>
      <c r="B66" s="1497"/>
      <c r="C66" s="1499"/>
      <c r="D66" s="1594"/>
      <c r="E66" s="1487" t="s">
        <v>1534</v>
      </c>
      <c r="F66" s="1547"/>
      <c r="G66" s="1640"/>
      <c r="H66" s="1641"/>
      <c r="I66" s="1487" t="s">
        <v>1066</v>
      </c>
      <c r="J66" s="1488"/>
    </row>
    <row r="67" spans="1:10" ht="27.95" customHeight="1" x14ac:dyDescent="0.25">
      <c r="A67" s="1492" t="s">
        <v>511</v>
      </c>
      <c r="B67" s="1597" t="s">
        <v>1562</v>
      </c>
      <c r="C67" s="1496" t="s">
        <v>852</v>
      </c>
      <c r="D67" s="1475">
        <f>'BS old'!D37</f>
        <v>0</v>
      </c>
      <c r="E67" s="1475"/>
      <c r="F67" s="1472"/>
      <c r="G67" s="1472">
        <f>'BS old'!F37</f>
        <v>0</v>
      </c>
      <c r="H67" s="1473"/>
      <c r="I67" s="1474"/>
      <c r="J67" s="705"/>
    </row>
    <row r="68" spans="1:10" ht="27.95" customHeight="1" x14ac:dyDescent="0.25">
      <c r="A68" s="1492"/>
      <c r="B68" s="1493"/>
      <c r="C68" s="1496"/>
      <c r="D68" s="1475">
        <f>'BS old'!E37</f>
        <v>0</v>
      </c>
      <c r="E68" s="1475"/>
      <c r="F68" s="1475"/>
      <c r="G68" s="708"/>
      <c r="H68" s="1472">
        <f>'BS old'!G37</f>
        <v>0</v>
      </c>
      <c r="I68" s="1473"/>
      <c r="J68" s="1476"/>
    </row>
    <row r="69" spans="1:10" ht="27.95" customHeight="1" x14ac:dyDescent="0.25">
      <c r="A69" s="1492" t="s">
        <v>532</v>
      </c>
      <c r="B69" s="1597" t="s">
        <v>1563</v>
      </c>
      <c r="C69" s="1496" t="s">
        <v>855</v>
      </c>
      <c r="D69" s="1475">
        <f>'BS old'!D38</f>
        <v>0</v>
      </c>
      <c r="E69" s="1475"/>
      <c r="F69" s="1472"/>
      <c r="G69" s="1472">
        <f>'BS old'!F38</f>
        <v>0</v>
      </c>
      <c r="H69" s="1473"/>
      <c r="I69" s="1474"/>
      <c r="J69" s="705"/>
    </row>
    <row r="70" spans="1:10" ht="27.95" customHeight="1" x14ac:dyDescent="0.25">
      <c r="A70" s="1492"/>
      <c r="B70" s="1493"/>
      <c r="C70" s="1496"/>
      <c r="D70" s="1475">
        <f>'BS old'!E38</f>
        <v>0</v>
      </c>
      <c r="E70" s="1475"/>
      <c r="F70" s="1475"/>
      <c r="G70" s="708"/>
      <c r="H70" s="1472">
        <f>'BS old'!G38</f>
        <v>0</v>
      </c>
      <c r="I70" s="1473"/>
      <c r="J70" s="1476"/>
    </row>
    <row r="71" spans="1:10" ht="27.95" customHeight="1" x14ac:dyDescent="0.25">
      <c r="A71" s="1504" t="s">
        <v>558</v>
      </c>
      <c r="B71" s="1642" t="s">
        <v>1564</v>
      </c>
      <c r="C71" s="1496" t="s">
        <v>858</v>
      </c>
      <c r="D71" s="1475">
        <f>'BS old'!D39</f>
        <v>0</v>
      </c>
      <c r="E71" s="1475"/>
      <c r="F71" s="1472"/>
      <c r="G71" s="1472">
        <f>'BS old'!F39</f>
        <v>0</v>
      </c>
      <c r="H71" s="1473"/>
      <c r="I71" s="1474"/>
      <c r="J71" s="705"/>
    </row>
    <row r="72" spans="1:10" ht="27.95" customHeight="1" x14ac:dyDescent="0.25">
      <c r="A72" s="1504"/>
      <c r="B72" s="1505"/>
      <c r="C72" s="1496"/>
      <c r="D72" s="1475">
        <f>'BS old'!E39</f>
        <v>0</v>
      </c>
      <c r="E72" s="1475"/>
      <c r="F72" s="1475"/>
      <c r="G72" s="708"/>
      <c r="H72" s="1472">
        <f>'BS old'!G39</f>
        <v>0</v>
      </c>
      <c r="I72" s="1473"/>
      <c r="J72" s="1476"/>
    </row>
    <row r="73" spans="1:10" s="404" customFormat="1" ht="27.95" customHeight="1" x14ac:dyDescent="0.25">
      <c r="A73" s="1517" t="s">
        <v>561</v>
      </c>
      <c r="B73" s="1642" t="s">
        <v>1565</v>
      </c>
      <c r="C73" s="1496" t="s">
        <v>861</v>
      </c>
      <c r="D73" s="1475">
        <f>'BS old'!D40</f>
        <v>0</v>
      </c>
      <c r="E73" s="1475"/>
      <c r="F73" s="1472"/>
      <c r="G73" s="1472">
        <f>'BS old'!F40</f>
        <v>0</v>
      </c>
      <c r="H73" s="1473"/>
      <c r="I73" s="1474"/>
      <c r="J73" s="705"/>
    </row>
    <row r="74" spans="1:10" s="404" customFormat="1" ht="27.95" customHeight="1" x14ac:dyDescent="0.25">
      <c r="A74" s="1504"/>
      <c r="B74" s="1505"/>
      <c r="C74" s="1496"/>
      <c r="D74" s="1475">
        <f>'BS old'!E40</f>
        <v>0</v>
      </c>
      <c r="E74" s="1475"/>
      <c r="F74" s="1475"/>
      <c r="G74" s="708"/>
      <c r="H74" s="1472">
        <f>'BS old'!G40</f>
        <v>0</v>
      </c>
      <c r="I74" s="1473"/>
      <c r="J74" s="1476"/>
    </row>
    <row r="75" spans="1:10" s="404" customFormat="1" ht="27.95" customHeight="1" x14ac:dyDescent="0.25">
      <c r="A75" s="1516" t="s">
        <v>564</v>
      </c>
      <c r="B75" s="1597" t="s">
        <v>1566</v>
      </c>
      <c r="C75" s="1496" t="s">
        <v>864</v>
      </c>
      <c r="D75" s="1475">
        <f>'BS old'!D41</f>
        <v>0</v>
      </c>
      <c r="E75" s="1475"/>
      <c r="F75" s="1472"/>
      <c r="G75" s="1472">
        <f>'BS old'!F41</f>
        <v>0</v>
      </c>
      <c r="H75" s="1473"/>
      <c r="I75" s="1474"/>
      <c r="J75" s="705"/>
    </row>
    <row r="76" spans="1:10" s="404" customFormat="1" ht="27.95" customHeight="1" x14ac:dyDescent="0.25">
      <c r="A76" s="1503"/>
      <c r="B76" s="1493"/>
      <c r="C76" s="1496"/>
      <c r="D76" s="1475">
        <f>'BS old'!E41</f>
        <v>0</v>
      </c>
      <c r="E76" s="1475"/>
      <c r="F76" s="1475"/>
      <c r="G76" s="708"/>
      <c r="H76" s="1472">
        <f>'BS old'!G41</f>
        <v>0</v>
      </c>
      <c r="I76" s="1473"/>
      <c r="J76" s="1476"/>
    </row>
    <row r="77" spans="1:10" ht="27.95" customHeight="1" x14ac:dyDescent="0.25">
      <c r="A77" s="1492" t="s">
        <v>496</v>
      </c>
      <c r="B77" s="1597" t="s">
        <v>1567</v>
      </c>
      <c r="C77" s="1496" t="s">
        <v>867</v>
      </c>
      <c r="D77" s="1475">
        <f>'BS old'!D42</f>
        <v>0</v>
      </c>
      <c r="E77" s="1475"/>
      <c r="F77" s="1472"/>
      <c r="G77" s="1472">
        <f>'BS old'!F42</f>
        <v>0</v>
      </c>
      <c r="H77" s="1473"/>
      <c r="I77" s="1474"/>
      <c r="J77" s="705"/>
    </row>
    <row r="78" spans="1:10" ht="27.95" customHeight="1" x14ac:dyDescent="0.25">
      <c r="A78" s="1492"/>
      <c r="B78" s="1493"/>
      <c r="C78" s="1496"/>
      <c r="D78" s="1475">
        <f>'BS old'!E42</f>
        <v>0</v>
      </c>
      <c r="E78" s="1475"/>
      <c r="F78" s="1475"/>
      <c r="G78" s="708"/>
      <c r="H78" s="1472">
        <f>'BS old'!G42</f>
        <v>0</v>
      </c>
      <c r="I78" s="1473"/>
      <c r="J78" s="1476"/>
    </row>
    <row r="79" spans="1:10" ht="27.95" customHeight="1" x14ac:dyDescent="0.25">
      <c r="A79" s="1492" t="s">
        <v>499</v>
      </c>
      <c r="B79" s="1597" t="s">
        <v>1568</v>
      </c>
      <c r="C79" s="1496" t="s">
        <v>870</v>
      </c>
      <c r="D79" s="1475">
        <f>'BS old'!D43</f>
        <v>0</v>
      </c>
      <c r="E79" s="1475"/>
      <c r="F79" s="1472"/>
      <c r="G79" s="1472">
        <f>'BS old'!F43</f>
        <v>0</v>
      </c>
      <c r="H79" s="1473"/>
      <c r="I79" s="1474"/>
      <c r="J79" s="705"/>
    </row>
    <row r="80" spans="1:10" ht="27.95" customHeight="1" x14ac:dyDescent="0.25">
      <c r="A80" s="1492"/>
      <c r="B80" s="1493"/>
      <c r="C80" s="1496"/>
      <c r="D80" s="1475">
        <f>'BS old'!E43</f>
        <v>0</v>
      </c>
      <c r="E80" s="1475"/>
      <c r="F80" s="1475"/>
      <c r="G80" s="708"/>
      <c r="H80" s="1472">
        <f>'BS old'!G43</f>
        <v>0</v>
      </c>
      <c r="I80" s="1473"/>
      <c r="J80" s="1476"/>
    </row>
    <row r="81" spans="1:10" ht="27.95" customHeight="1" x14ac:dyDescent="0.25">
      <c r="A81" s="1492" t="s">
        <v>502</v>
      </c>
      <c r="B81" s="1597" t="s">
        <v>1569</v>
      </c>
      <c r="C81" s="1496" t="s">
        <v>873</v>
      </c>
      <c r="D81" s="1475">
        <f>'BS old'!D44</f>
        <v>0</v>
      </c>
      <c r="E81" s="1475"/>
      <c r="F81" s="1472"/>
      <c r="G81" s="1472">
        <f>'BS old'!F44</f>
        <v>0</v>
      </c>
      <c r="H81" s="1473"/>
      <c r="I81" s="1474"/>
      <c r="J81" s="705"/>
    </row>
    <row r="82" spans="1:10" ht="27.95" customHeight="1" x14ac:dyDescent="0.25">
      <c r="A82" s="1492"/>
      <c r="B82" s="1493"/>
      <c r="C82" s="1496"/>
      <c r="D82" s="1475">
        <f>'BS old'!E44</f>
        <v>0</v>
      </c>
      <c r="E82" s="1475"/>
      <c r="F82" s="1475"/>
      <c r="G82" s="708"/>
      <c r="H82" s="1472">
        <f>'BS old'!G44</f>
        <v>0</v>
      </c>
      <c r="I82" s="1473"/>
      <c r="J82" s="1476"/>
    </row>
    <row r="83" spans="1:10" ht="27.95" customHeight="1" x14ac:dyDescent="0.25">
      <c r="A83" s="1492" t="s">
        <v>505</v>
      </c>
      <c r="B83" s="1597" t="s">
        <v>1570</v>
      </c>
      <c r="C83" s="1496" t="s">
        <v>876</v>
      </c>
      <c r="D83" s="1475">
        <f>'BS old'!D45</f>
        <v>0</v>
      </c>
      <c r="E83" s="1475"/>
      <c r="F83" s="1472"/>
      <c r="G83" s="1472">
        <f>'BS old'!F45</f>
        <v>0</v>
      </c>
      <c r="H83" s="1473"/>
      <c r="I83" s="1474"/>
      <c r="J83" s="705"/>
    </row>
    <row r="84" spans="1:10" ht="27.95" customHeight="1" x14ac:dyDescent="0.25">
      <c r="A84" s="1492"/>
      <c r="B84" s="1493"/>
      <c r="C84" s="1496"/>
      <c r="D84" s="1475">
        <f>'BS old'!E45</f>
        <v>0</v>
      </c>
      <c r="E84" s="1475"/>
      <c r="F84" s="1475"/>
      <c r="G84" s="708"/>
      <c r="H84" s="1472">
        <f>'BS old'!G45</f>
        <v>0</v>
      </c>
      <c r="I84" s="1473"/>
      <c r="J84" s="1476"/>
    </row>
    <row r="85" spans="1:10" ht="27.95" customHeight="1" x14ac:dyDescent="0.25">
      <c r="A85" s="1492" t="s">
        <v>508</v>
      </c>
      <c r="B85" s="1597" t="s">
        <v>1571</v>
      </c>
      <c r="C85" s="1496" t="s">
        <v>879</v>
      </c>
      <c r="D85" s="1475">
        <f>'BS old'!D46</f>
        <v>0</v>
      </c>
      <c r="E85" s="1475"/>
      <c r="F85" s="1472"/>
      <c r="G85" s="1472">
        <f>'BS old'!F46</f>
        <v>0</v>
      </c>
      <c r="H85" s="1473"/>
      <c r="I85" s="1474"/>
      <c r="J85" s="705"/>
    </row>
    <row r="86" spans="1:10" ht="27.95" customHeight="1" x14ac:dyDescent="0.25">
      <c r="A86" s="1492"/>
      <c r="B86" s="1493"/>
      <c r="C86" s="1496"/>
      <c r="D86" s="1475">
        <f>'BS old'!E46</f>
        <v>0</v>
      </c>
      <c r="E86" s="1475"/>
      <c r="F86" s="1475"/>
      <c r="G86" s="708"/>
      <c r="H86" s="1472">
        <f>'BS old'!G46</f>
        <v>0</v>
      </c>
      <c r="I86" s="1473"/>
      <c r="J86" s="1476"/>
    </row>
    <row r="87" spans="1:10" ht="27.95" customHeight="1" x14ac:dyDescent="0.25">
      <c r="A87" s="1517" t="s">
        <v>577</v>
      </c>
      <c r="B87" s="1637" t="s">
        <v>1572</v>
      </c>
      <c r="C87" s="1496" t="s">
        <v>882</v>
      </c>
      <c r="D87" s="1475">
        <f>'BS old'!D47</f>
        <v>0</v>
      </c>
      <c r="E87" s="1475"/>
      <c r="F87" s="1472"/>
      <c r="G87" s="1472">
        <f>'BS old'!F47</f>
        <v>0</v>
      </c>
      <c r="H87" s="1473"/>
      <c r="I87" s="1474"/>
      <c r="J87" s="705"/>
    </row>
    <row r="88" spans="1:10" ht="27.95" customHeight="1" x14ac:dyDescent="0.25">
      <c r="A88" s="1504"/>
      <c r="B88" s="1616"/>
      <c r="C88" s="1496"/>
      <c r="D88" s="1475">
        <f>'BS old'!E47</f>
        <v>0</v>
      </c>
      <c r="E88" s="1475"/>
      <c r="F88" s="1475"/>
      <c r="G88" s="708"/>
      <c r="H88" s="1472">
        <f>'BS old'!G47</f>
        <v>0</v>
      </c>
      <c r="I88" s="1473"/>
      <c r="J88" s="1476"/>
    </row>
    <row r="89" spans="1:10" s="404" customFormat="1" ht="27.95" customHeight="1" x14ac:dyDescent="0.25">
      <c r="A89" s="1516" t="s">
        <v>580</v>
      </c>
      <c r="B89" s="1597" t="s">
        <v>1573</v>
      </c>
      <c r="C89" s="1496" t="s">
        <v>885</v>
      </c>
      <c r="D89" s="1475">
        <f>'BS old'!D48</f>
        <v>0</v>
      </c>
      <c r="E89" s="1475"/>
      <c r="F89" s="1472"/>
      <c r="G89" s="1472">
        <f>'BS old'!F48</f>
        <v>0</v>
      </c>
      <c r="H89" s="1473"/>
      <c r="I89" s="1474"/>
      <c r="J89" s="705"/>
    </row>
    <row r="90" spans="1:10" s="404" customFormat="1" ht="27.95" customHeight="1" x14ac:dyDescent="0.25">
      <c r="A90" s="1503"/>
      <c r="B90" s="1493"/>
      <c r="C90" s="1496"/>
      <c r="D90" s="1475">
        <f>'BS old'!E48</f>
        <v>0</v>
      </c>
      <c r="E90" s="1475"/>
      <c r="F90" s="1475"/>
      <c r="G90" s="708"/>
      <c r="H90" s="1472">
        <f>'BS old'!G48</f>
        <v>0</v>
      </c>
      <c r="I90" s="1473"/>
      <c r="J90" s="1476"/>
    </row>
    <row r="91" spans="1:10" s="404" customFormat="1" ht="27.95" customHeight="1" x14ac:dyDescent="0.25">
      <c r="A91" s="1492" t="s">
        <v>496</v>
      </c>
      <c r="B91" s="1494" t="s">
        <v>1574</v>
      </c>
      <c r="C91" s="1496" t="s">
        <v>888</v>
      </c>
      <c r="D91" s="1475">
        <f>'BS old'!D49</f>
        <v>0</v>
      </c>
      <c r="E91" s="1475"/>
      <c r="F91" s="1472"/>
      <c r="G91" s="1472">
        <f>'BS old'!F49</f>
        <v>0</v>
      </c>
      <c r="H91" s="1473"/>
      <c r="I91" s="1474"/>
      <c r="J91" s="705"/>
    </row>
    <row r="92" spans="1:10" s="404" customFormat="1" ht="27.95" customHeight="1" x14ac:dyDescent="0.25">
      <c r="A92" s="1492"/>
      <c r="B92" s="1494"/>
      <c r="C92" s="1496"/>
      <c r="D92" s="1475">
        <f>'BS old'!E49</f>
        <v>0</v>
      </c>
      <c r="E92" s="1475"/>
      <c r="F92" s="1475"/>
      <c r="G92" s="708"/>
      <c r="H92" s="1472">
        <f>'BS old'!G49</f>
        <v>0</v>
      </c>
      <c r="I92" s="1473"/>
      <c r="J92" s="1476"/>
    </row>
    <row r="93" spans="1:10" ht="27.95" customHeight="1" x14ac:dyDescent="0.25">
      <c r="A93" s="1492" t="s">
        <v>499</v>
      </c>
      <c r="B93" s="1597" t="s">
        <v>1575</v>
      </c>
      <c r="C93" s="1496" t="s">
        <v>891</v>
      </c>
      <c r="D93" s="1475">
        <f>'BS old'!D50</f>
        <v>0</v>
      </c>
      <c r="E93" s="1475"/>
      <c r="F93" s="1472"/>
      <c r="G93" s="1472">
        <f>'BS old'!F50</f>
        <v>0</v>
      </c>
      <c r="H93" s="1473"/>
      <c r="I93" s="1474"/>
      <c r="J93" s="705"/>
    </row>
    <row r="94" spans="1:10" ht="27.95" customHeight="1" thickBot="1" x14ac:dyDescent="0.3">
      <c r="A94" s="1492"/>
      <c r="B94" s="1493"/>
      <c r="C94" s="1496"/>
      <c r="D94" s="1475">
        <f>'BS old'!E50</f>
        <v>0</v>
      </c>
      <c r="E94" s="1475"/>
      <c r="F94" s="1475"/>
      <c r="G94" s="677"/>
      <c r="H94" s="1472">
        <f>'BS old'!G50</f>
        <v>0</v>
      </c>
      <c r="I94" s="1473"/>
      <c r="J94" s="1476"/>
    </row>
    <row r="95" spans="1:10" ht="11.25" customHeight="1" x14ac:dyDescent="0.25">
      <c r="A95" s="1622" t="s">
        <v>1529</v>
      </c>
      <c r="B95" s="1623" t="s">
        <v>1530</v>
      </c>
      <c r="C95" s="1624" t="s">
        <v>1531</v>
      </c>
      <c r="D95" s="1477" t="s">
        <v>1532</v>
      </c>
      <c r="E95" s="1536"/>
      <c r="F95" s="1536"/>
      <c r="G95" s="1536"/>
      <c r="H95" s="1481"/>
      <c r="I95" s="1539" t="s">
        <v>1510</v>
      </c>
      <c r="J95" s="1540"/>
    </row>
    <row r="96" spans="1:10" ht="11.25" customHeight="1" x14ac:dyDescent="0.25">
      <c r="A96" s="1591"/>
      <c r="B96" s="1592"/>
      <c r="C96" s="1593"/>
      <c r="D96" s="1519">
        <v>1</v>
      </c>
      <c r="E96" s="1487" t="s">
        <v>1533</v>
      </c>
      <c r="F96" s="1547"/>
      <c r="G96" s="1638" t="s">
        <v>1068</v>
      </c>
      <c r="H96" s="1639"/>
      <c r="I96" s="1479"/>
      <c r="J96" s="1480"/>
    </row>
    <row r="97" spans="1:12" ht="12" customHeight="1" x14ac:dyDescent="0.25">
      <c r="A97" s="1489"/>
      <c r="B97" s="1497"/>
      <c r="C97" s="1499"/>
      <c r="D97" s="1594"/>
      <c r="E97" s="1487" t="s">
        <v>1534</v>
      </c>
      <c r="F97" s="1547"/>
      <c r="G97" s="1640"/>
      <c r="H97" s="1641"/>
      <c r="I97" s="1487" t="s">
        <v>1066</v>
      </c>
      <c r="J97" s="1488"/>
    </row>
    <row r="98" spans="1:12" ht="27.95" customHeight="1" x14ac:dyDescent="0.25">
      <c r="A98" s="1492" t="s">
        <v>502</v>
      </c>
      <c r="B98" s="1597" t="s">
        <v>1576</v>
      </c>
      <c r="C98" s="1495" t="s">
        <v>894</v>
      </c>
      <c r="D98" s="1475">
        <f>'BS old'!D51</f>
        <v>0</v>
      </c>
      <c r="E98" s="1475"/>
      <c r="F98" s="1475"/>
      <c r="G98" s="1472">
        <f>'BS old'!F51</f>
        <v>0</v>
      </c>
      <c r="H98" s="1473"/>
      <c r="I98" s="1474"/>
      <c r="J98" s="705"/>
      <c r="L98" s="456" t="s">
        <v>983</v>
      </c>
    </row>
    <row r="99" spans="1:12" ht="27.95" customHeight="1" x14ac:dyDescent="0.25">
      <c r="A99" s="1492"/>
      <c r="B99" s="1493"/>
      <c r="C99" s="1496"/>
      <c r="D99" s="1475">
        <f>'BS old'!E51</f>
        <v>0</v>
      </c>
      <c r="E99" s="1475"/>
      <c r="F99" s="1475"/>
      <c r="G99" s="706"/>
      <c r="H99" s="1472">
        <f>'BS old'!G51</f>
        <v>0</v>
      </c>
      <c r="I99" s="1473"/>
      <c r="J99" s="1476"/>
    </row>
    <row r="100" spans="1:12" ht="27.95" customHeight="1" x14ac:dyDescent="0.25">
      <c r="A100" s="1492" t="s">
        <v>505</v>
      </c>
      <c r="B100" s="1597" t="s">
        <v>1577</v>
      </c>
      <c r="C100" s="1496" t="s">
        <v>897</v>
      </c>
      <c r="D100" s="1475">
        <f>'BS old'!D52</f>
        <v>0</v>
      </c>
      <c r="E100" s="1475"/>
      <c r="F100" s="1475"/>
      <c r="G100" s="1472">
        <f>'BS old'!F52</f>
        <v>0</v>
      </c>
      <c r="H100" s="1473"/>
      <c r="I100" s="1474"/>
      <c r="J100" s="705"/>
    </row>
    <row r="101" spans="1:12" ht="27.95" customHeight="1" x14ac:dyDescent="0.25">
      <c r="A101" s="1492"/>
      <c r="B101" s="1493"/>
      <c r="C101" s="1496"/>
      <c r="D101" s="1475">
        <f>'BS old'!E52</f>
        <v>0</v>
      </c>
      <c r="E101" s="1475"/>
      <c r="F101" s="1475"/>
      <c r="G101" s="706"/>
      <c r="H101" s="1472">
        <f>'BS old'!G52</f>
        <v>0</v>
      </c>
      <c r="I101" s="1473"/>
      <c r="J101" s="1476"/>
    </row>
    <row r="102" spans="1:12" ht="27.95" customHeight="1" x14ac:dyDescent="0.25">
      <c r="A102" s="1492" t="s">
        <v>508</v>
      </c>
      <c r="B102" s="1597" t="s">
        <v>1578</v>
      </c>
      <c r="C102" s="1495" t="s">
        <v>900</v>
      </c>
      <c r="D102" s="1475">
        <f>'BS old'!D53</f>
        <v>0</v>
      </c>
      <c r="E102" s="1475"/>
      <c r="F102" s="1475"/>
      <c r="G102" s="1472">
        <f>'BS old'!F53</f>
        <v>0</v>
      </c>
      <c r="H102" s="1473"/>
      <c r="I102" s="1474"/>
      <c r="J102" s="705"/>
    </row>
    <row r="103" spans="1:12" ht="27.95" customHeight="1" x14ac:dyDescent="0.25">
      <c r="A103" s="1492"/>
      <c r="B103" s="1493"/>
      <c r="C103" s="1496"/>
      <c r="D103" s="1475">
        <f>'BS old'!E53</f>
        <v>0</v>
      </c>
      <c r="E103" s="1475"/>
      <c r="F103" s="1475"/>
      <c r="G103" s="706"/>
      <c r="H103" s="1472">
        <f>'BS old'!G53</f>
        <v>0</v>
      </c>
      <c r="I103" s="1473"/>
      <c r="J103" s="1476"/>
    </row>
    <row r="104" spans="1:12" ht="27.95" customHeight="1" x14ac:dyDescent="0.25">
      <c r="A104" s="1492" t="s">
        <v>511</v>
      </c>
      <c r="B104" s="1597" t="s">
        <v>1579</v>
      </c>
      <c r="C104" s="1496" t="s">
        <v>903</v>
      </c>
      <c r="D104" s="1475">
        <f>'BS old'!D54</f>
        <v>0</v>
      </c>
      <c r="E104" s="1475"/>
      <c r="F104" s="1475"/>
      <c r="G104" s="1472">
        <f>'BS old'!F54</f>
        <v>0</v>
      </c>
      <c r="H104" s="1473"/>
      <c r="I104" s="1474"/>
      <c r="J104" s="705"/>
    </row>
    <row r="105" spans="1:12" ht="27.95" customHeight="1" x14ac:dyDescent="0.25">
      <c r="A105" s="1492"/>
      <c r="B105" s="1493"/>
      <c r="C105" s="1496"/>
      <c r="D105" s="1475">
        <f>'BS old'!E54</f>
        <v>0</v>
      </c>
      <c r="E105" s="1475"/>
      <c r="F105" s="1475"/>
      <c r="G105" s="706"/>
      <c r="H105" s="1472">
        <f>'BS old'!G54</f>
        <v>0</v>
      </c>
      <c r="I105" s="1473"/>
      <c r="J105" s="1476"/>
    </row>
    <row r="106" spans="1:12" ht="27.95" customHeight="1" x14ac:dyDescent="0.25">
      <c r="A106" s="1510" t="s">
        <v>595</v>
      </c>
      <c r="B106" s="1642" t="s">
        <v>1580</v>
      </c>
      <c r="C106" s="1495" t="s">
        <v>905</v>
      </c>
      <c r="D106" s="1475">
        <f>'BS old'!D55</f>
        <v>0</v>
      </c>
      <c r="E106" s="1475"/>
      <c r="F106" s="1475"/>
      <c r="G106" s="1472">
        <f>'BS old'!F55</f>
        <v>0</v>
      </c>
      <c r="H106" s="1473"/>
      <c r="I106" s="1474"/>
      <c r="J106" s="705"/>
    </row>
    <row r="107" spans="1:12" ht="27.95" customHeight="1" x14ac:dyDescent="0.25">
      <c r="A107" s="1508"/>
      <c r="B107" s="1505"/>
      <c r="C107" s="1496"/>
      <c r="D107" s="1475">
        <f>'BS old'!E55</f>
        <v>0</v>
      </c>
      <c r="E107" s="1475"/>
      <c r="F107" s="1475"/>
      <c r="G107" s="706"/>
      <c r="H107" s="1472">
        <f>'BS old'!G55</f>
        <v>0</v>
      </c>
      <c r="I107" s="1473"/>
      <c r="J107" s="1476"/>
    </row>
    <row r="108" spans="1:12" s="404" customFormat="1" ht="27.95" customHeight="1" x14ac:dyDescent="0.25">
      <c r="A108" s="1520" t="s">
        <v>598</v>
      </c>
      <c r="B108" s="1597" t="s">
        <v>1581</v>
      </c>
      <c r="C108" s="1496" t="s">
        <v>908</v>
      </c>
      <c r="D108" s="1475">
        <f>'BS old'!D56</f>
        <v>0</v>
      </c>
      <c r="E108" s="1475"/>
      <c r="F108" s="1475"/>
      <c r="G108" s="1472">
        <f>'BS old'!F56</f>
        <v>0</v>
      </c>
      <c r="H108" s="1473"/>
      <c r="I108" s="1474"/>
      <c r="J108" s="705"/>
    </row>
    <row r="109" spans="1:12" s="404" customFormat="1" ht="27.95" customHeight="1" x14ac:dyDescent="0.25">
      <c r="A109" s="1520"/>
      <c r="B109" s="1493"/>
      <c r="C109" s="1496"/>
      <c r="D109" s="1475">
        <f>'BS old'!E56</f>
        <v>0</v>
      </c>
      <c r="E109" s="1475"/>
      <c r="F109" s="1475"/>
      <c r="G109" s="706"/>
      <c r="H109" s="1472">
        <f>'BS old'!G56</f>
        <v>0</v>
      </c>
      <c r="I109" s="1473"/>
      <c r="J109" s="1476"/>
    </row>
    <row r="110" spans="1:12" s="404" customFormat="1" ht="27.95" customHeight="1" x14ac:dyDescent="0.25">
      <c r="A110" s="1492" t="s">
        <v>496</v>
      </c>
      <c r="B110" s="1494" t="s">
        <v>1574</v>
      </c>
      <c r="C110" s="1495" t="s">
        <v>911</v>
      </c>
      <c r="D110" s="1475">
        <f>'BS old'!D57</f>
        <v>0</v>
      </c>
      <c r="E110" s="1475"/>
      <c r="F110" s="1475"/>
      <c r="G110" s="1472">
        <f>'BS old'!F57</f>
        <v>0</v>
      </c>
      <c r="H110" s="1473"/>
      <c r="I110" s="1474"/>
      <c r="J110" s="705"/>
    </row>
    <row r="111" spans="1:12" s="404" customFormat="1" ht="27.95" customHeight="1" x14ac:dyDescent="0.25">
      <c r="A111" s="1492"/>
      <c r="B111" s="1494"/>
      <c r="C111" s="1496"/>
      <c r="D111" s="1475">
        <f>'BS old'!E57</f>
        <v>0</v>
      </c>
      <c r="E111" s="1475"/>
      <c r="F111" s="1475"/>
      <c r="G111" s="706"/>
      <c r="H111" s="1472">
        <f>'BS old'!G57</f>
        <v>0</v>
      </c>
      <c r="I111" s="1473"/>
      <c r="J111" s="1476"/>
    </row>
    <row r="112" spans="1:12" ht="27.95" customHeight="1" x14ac:dyDescent="0.25">
      <c r="A112" s="1492" t="s">
        <v>499</v>
      </c>
      <c r="B112" s="1597" t="s">
        <v>1575</v>
      </c>
      <c r="C112" s="1496" t="s">
        <v>914</v>
      </c>
      <c r="D112" s="1475">
        <f>'BS old'!D58</f>
        <v>0</v>
      </c>
      <c r="E112" s="1475"/>
      <c r="F112" s="1475"/>
      <c r="G112" s="1472">
        <f>'BS old'!F58</f>
        <v>0</v>
      </c>
      <c r="H112" s="1473"/>
      <c r="I112" s="1474"/>
      <c r="J112" s="705"/>
    </row>
    <row r="113" spans="1:10" ht="27.95" customHeight="1" x14ac:dyDescent="0.25">
      <c r="A113" s="1492"/>
      <c r="B113" s="1493"/>
      <c r="C113" s="1496"/>
      <c r="D113" s="1475">
        <f>'BS old'!E58</f>
        <v>0</v>
      </c>
      <c r="E113" s="1475"/>
      <c r="F113" s="1475"/>
      <c r="G113" s="706"/>
      <c r="H113" s="1472">
        <f>'BS old'!G58</f>
        <v>0</v>
      </c>
      <c r="I113" s="1473"/>
      <c r="J113" s="1476"/>
    </row>
    <row r="114" spans="1:10" ht="27.95" customHeight="1" x14ac:dyDescent="0.25">
      <c r="A114" s="1492" t="s">
        <v>502</v>
      </c>
      <c r="B114" s="1597" t="s">
        <v>1576</v>
      </c>
      <c r="C114" s="1495" t="s">
        <v>916</v>
      </c>
      <c r="D114" s="1475">
        <f>'BS old'!D59</f>
        <v>0</v>
      </c>
      <c r="E114" s="1475"/>
      <c r="F114" s="1475"/>
      <c r="G114" s="1472">
        <f>'BS old'!F59</f>
        <v>0</v>
      </c>
      <c r="H114" s="1473"/>
      <c r="I114" s="1474"/>
      <c r="J114" s="705"/>
    </row>
    <row r="115" spans="1:10" ht="27.95" customHeight="1" x14ac:dyDescent="0.25">
      <c r="A115" s="1492"/>
      <c r="B115" s="1493"/>
      <c r="C115" s="1496"/>
      <c r="D115" s="1475">
        <f>'BS old'!E59</f>
        <v>0</v>
      </c>
      <c r="E115" s="1475"/>
      <c r="F115" s="1475"/>
      <c r="G115" s="706"/>
      <c r="H115" s="1472">
        <f>'BS old'!G59</f>
        <v>0</v>
      </c>
      <c r="I115" s="1473"/>
      <c r="J115" s="1476"/>
    </row>
    <row r="116" spans="1:10" ht="27.95" customHeight="1" x14ac:dyDescent="0.25">
      <c r="A116" s="1492" t="s">
        <v>505</v>
      </c>
      <c r="B116" s="1597" t="s">
        <v>1582</v>
      </c>
      <c r="C116" s="1496" t="s">
        <v>918</v>
      </c>
      <c r="D116" s="1475">
        <f>'BS old'!D60</f>
        <v>0</v>
      </c>
      <c r="E116" s="1475"/>
      <c r="F116" s="1475"/>
      <c r="G116" s="1472">
        <f>'BS old'!F60</f>
        <v>0</v>
      </c>
      <c r="H116" s="1473"/>
      <c r="I116" s="1474"/>
      <c r="J116" s="705"/>
    </row>
    <row r="117" spans="1:10" ht="27.95" customHeight="1" x14ac:dyDescent="0.25">
      <c r="A117" s="1492"/>
      <c r="B117" s="1493"/>
      <c r="C117" s="1496"/>
      <c r="D117" s="1475">
        <f>'BS old'!E60</f>
        <v>0</v>
      </c>
      <c r="E117" s="1475"/>
      <c r="F117" s="1475"/>
      <c r="G117" s="706"/>
      <c r="H117" s="1472">
        <f>'BS old'!G60</f>
        <v>0</v>
      </c>
      <c r="I117" s="1473"/>
      <c r="J117" s="1476"/>
    </row>
    <row r="118" spans="1:10" ht="27.95" customHeight="1" x14ac:dyDescent="0.25">
      <c r="A118" s="1492" t="s">
        <v>508</v>
      </c>
      <c r="B118" s="1597" t="s">
        <v>1583</v>
      </c>
      <c r="C118" s="1495" t="s">
        <v>921</v>
      </c>
      <c r="D118" s="1475">
        <f>'BS old'!D61</f>
        <v>0</v>
      </c>
      <c r="E118" s="1475"/>
      <c r="F118" s="1475"/>
      <c r="G118" s="1472">
        <f>'BS old'!F61</f>
        <v>0</v>
      </c>
      <c r="H118" s="1473"/>
      <c r="I118" s="1474"/>
      <c r="J118" s="705"/>
    </row>
    <row r="119" spans="1:10" ht="27.95" customHeight="1" x14ac:dyDescent="0.25">
      <c r="A119" s="1492"/>
      <c r="B119" s="1493"/>
      <c r="C119" s="1496"/>
      <c r="D119" s="1475">
        <f>'BS old'!E61</f>
        <v>0</v>
      </c>
      <c r="E119" s="1475"/>
      <c r="F119" s="1475"/>
      <c r="G119" s="706"/>
      <c r="H119" s="1472">
        <f>'BS old'!G61</f>
        <v>0</v>
      </c>
      <c r="I119" s="1473"/>
      <c r="J119" s="1476"/>
    </row>
    <row r="120" spans="1:10" ht="27.95" customHeight="1" x14ac:dyDescent="0.25">
      <c r="A120" s="1492" t="s">
        <v>511</v>
      </c>
      <c r="B120" s="1597" t="s">
        <v>1584</v>
      </c>
      <c r="C120" s="1496" t="s">
        <v>924</v>
      </c>
      <c r="D120" s="1475">
        <f>'BS old'!D62</f>
        <v>0</v>
      </c>
      <c r="E120" s="1475"/>
      <c r="F120" s="1475"/>
      <c r="G120" s="1472">
        <f>'BS old'!F62</f>
        <v>0</v>
      </c>
      <c r="H120" s="1473"/>
      <c r="I120" s="1474"/>
      <c r="J120" s="705"/>
    </row>
    <row r="121" spans="1:10" ht="27.95" customHeight="1" x14ac:dyDescent="0.25">
      <c r="A121" s="1492"/>
      <c r="B121" s="1493"/>
      <c r="C121" s="1496"/>
      <c r="D121" s="1475">
        <f>'BS old'!E62</f>
        <v>0</v>
      </c>
      <c r="E121" s="1475"/>
      <c r="F121" s="1475"/>
      <c r="G121" s="706"/>
      <c r="H121" s="1472">
        <f>'BS old'!G62</f>
        <v>0</v>
      </c>
      <c r="I121" s="1473"/>
      <c r="J121" s="1476"/>
    </row>
    <row r="122" spans="1:10" ht="27.95" customHeight="1" x14ac:dyDescent="0.25">
      <c r="A122" s="1492" t="s">
        <v>532</v>
      </c>
      <c r="B122" s="1597" t="s">
        <v>1578</v>
      </c>
      <c r="C122" s="1495" t="s">
        <v>926</v>
      </c>
      <c r="D122" s="1475">
        <f>'BS old'!D63</f>
        <v>0</v>
      </c>
      <c r="E122" s="1475"/>
      <c r="F122" s="1475"/>
      <c r="G122" s="1472">
        <f>'BS old'!F63</f>
        <v>0</v>
      </c>
      <c r="H122" s="1473"/>
      <c r="I122" s="1474"/>
      <c r="J122" s="705"/>
    </row>
    <row r="123" spans="1:10" ht="27.95" customHeight="1" x14ac:dyDescent="0.25">
      <c r="A123" s="1492"/>
      <c r="B123" s="1493"/>
      <c r="C123" s="1496"/>
      <c r="D123" s="1475">
        <f>'BS old'!E63</f>
        <v>0</v>
      </c>
      <c r="E123" s="1475"/>
      <c r="F123" s="1475"/>
      <c r="G123" s="706"/>
      <c r="H123" s="1472">
        <f>'BS old'!G63</f>
        <v>0</v>
      </c>
      <c r="I123" s="1473"/>
      <c r="J123" s="1476"/>
    </row>
    <row r="124" spans="1:10" ht="27.95" customHeight="1" x14ac:dyDescent="0.25">
      <c r="A124" s="1507" t="s">
        <v>613</v>
      </c>
      <c r="B124" s="1642" t="s">
        <v>1585</v>
      </c>
      <c r="C124" s="1496" t="s">
        <v>929</v>
      </c>
      <c r="D124" s="1596">
        <f>'BS old'!D64</f>
        <v>0</v>
      </c>
      <c r="E124" s="1596"/>
      <c r="F124" s="1596"/>
      <c r="G124" s="1472">
        <f>'BS old'!F64</f>
        <v>0</v>
      </c>
      <c r="H124" s="1473"/>
      <c r="I124" s="1474"/>
      <c r="J124" s="705"/>
    </row>
    <row r="125" spans="1:10" ht="27.95" customHeight="1" x14ac:dyDescent="0.25">
      <c r="A125" s="1508"/>
      <c r="B125" s="1505"/>
      <c r="C125" s="1496"/>
      <c r="D125" s="1475">
        <f>'BS old'!E64</f>
        <v>0</v>
      </c>
      <c r="E125" s="1475"/>
      <c r="F125" s="1475"/>
      <c r="G125" s="706"/>
      <c r="H125" s="1472">
        <f>'BS old'!G64</f>
        <v>0</v>
      </c>
      <c r="I125" s="1473"/>
      <c r="J125" s="1476"/>
    </row>
    <row r="126" spans="1:10" s="404" customFormat="1" ht="27.95" customHeight="1" x14ac:dyDescent="0.25">
      <c r="A126" s="1503" t="s">
        <v>616</v>
      </c>
      <c r="B126" s="1597" t="s">
        <v>1586</v>
      </c>
      <c r="C126" s="1495" t="s">
        <v>932</v>
      </c>
      <c r="D126" s="1475">
        <f>'BS old'!D65</f>
        <v>0</v>
      </c>
      <c r="E126" s="1475"/>
      <c r="F126" s="1475"/>
      <c r="G126" s="1472">
        <f>'BS old'!F65</f>
        <v>0</v>
      </c>
      <c r="H126" s="1473"/>
      <c r="I126" s="1474"/>
      <c r="J126" s="705"/>
    </row>
    <row r="127" spans="1:10" s="404" customFormat="1" ht="27.95" customHeight="1" thickBot="1" x14ac:dyDescent="0.3">
      <c r="A127" s="1503"/>
      <c r="B127" s="1493"/>
      <c r="C127" s="1496"/>
      <c r="D127" s="1475">
        <f>'BS old'!E65</f>
        <v>0</v>
      </c>
      <c r="E127" s="1475"/>
      <c r="F127" s="1475"/>
      <c r="G127" s="678"/>
      <c r="H127" s="1472">
        <f>'BS old'!G65</f>
        <v>0</v>
      </c>
      <c r="I127" s="1473"/>
      <c r="J127" s="1476"/>
    </row>
    <row r="128" spans="1:10" ht="11.25" customHeight="1" x14ac:dyDescent="0.25">
      <c r="A128" s="1622" t="s">
        <v>1529</v>
      </c>
      <c r="B128" s="1623" t="s">
        <v>1530</v>
      </c>
      <c r="C128" s="1624" t="s">
        <v>1531</v>
      </c>
      <c r="D128" s="1477" t="s">
        <v>1532</v>
      </c>
      <c r="E128" s="1536"/>
      <c r="F128" s="1536"/>
      <c r="G128" s="1536"/>
      <c r="H128" s="1481"/>
      <c r="I128" s="1539" t="s">
        <v>1510</v>
      </c>
      <c r="J128" s="1540"/>
    </row>
    <row r="129" spans="1:10" ht="11.25" customHeight="1" x14ac:dyDescent="0.25">
      <c r="A129" s="1591"/>
      <c r="B129" s="1592"/>
      <c r="C129" s="1593"/>
      <c r="D129" s="1519">
        <v>1</v>
      </c>
      <c r="E129" s="1487" t="s">
        <v>1533</v>
      </c>
      <c r="F129" s="1547"/>
      <c r="G129" s="1638" t="s">
        <v>1068</v>
      </c>
      <c r="H129" s="1639"/>
      <c r="I129" s="1479"/>
      <c r="J129" s="1480"/>
    </row>
    <row r="130" spans="1:10" ht="11.25" customHeight="1" x14ac:dyDescent="0.25">
      <c r="A130" s="1489"/>
      <c r="B130" s="1497"/>
      <c r="C130" s="1499"/>
      <c r="D130" s="1594"/>
      <c r="E130" s="1487" t="s">
        <v>1534</v>
      </c>
      <c r="F130" s="1547"/>
      <c r="G130" s="1640"/>
      <c r="H130" s="1641"/>
      <c r="I130" s="1487" t="s">
        <v>1066</v>
      </c>
      <c r="J130" s="1488"/>
    </row>
    <row r="131" spans="1:10" s="473" customFormat="1" ht="27.95" customHeight="1" x14ac:dyDescent="0.25">
      <c r="A131" s="1492" t="s">
        <v>496</v>
      </c>
      <c r="B131" s="1597" t="s">
        <v>1587</v>
      </c>
      <c r="C131" s="1496" t="s">
        <v>620</v>
      </c>
      <c r="D131" s="1475">
        <f>'BS old'!D66</f>
        <v>0</v>
      </c>
      <c r="E131" s="1475"/>
      <c r="F131" s="1475"/>
      <c r="G131" s="1472">
        <f>'BS old'!F66</f>
        <v>0</v>
      </c>
      <c r="H131" s="1473"/>
      <c r="I131" s="1474"/>
      <c r="J131" s="474"/>
    </row>
    <row r="132" spans="1:10" s="473" customFormat="1" ht="27.95" customHeight="1" x14ac:dyDescent="0.25">
      <c r="A132" s="1492"/>
      <c r="B132" s="1493"/>
      <c r="C132" s="1496"/>
      <c r="D132" s="1475">
        <f>'BS old'!E66</f>
        <v>0</v>
      </c>
      <c r="E132" s="1475"/>
      <c r="F132" s="1475"/>
      <c r="G132" s="707"/>
      <c r="H132" s="1472">
        <f>'BS old'!G66</f>
        <v>0</v>
      </c>
      <c r="I132" s="1473"/>
      <c r="J132" s="1476"/>
    </row>
    <row r="133" spans="1:10" s="473" customFormat="1" ht="27.95" customHeight="1" x14ac:dyDescent="0.25">
      <c r="A133" s="1492" t="s">
        <v>499</v>
      </c>
      <c r="B133" s="1597" t="s">
        <v>1588</v>
      </c>
      <c r="C133" s="1496" t="s">
        <v>622</v>
      </c>
      <c r="D133" s="1475">
        <f>'BS old'!D67</f>
        <v>0</v>
      </c>
      <c r="E133" s="1475"/>
      <c r="F133" s="1475"/>
      <c r="G133" s="1472">
        <f>'BS old'!F67</f>
        <v>0</v>
      </c>
      <c r="H133" s="1473"/>
      <c r="I133" s="1474"/>
      <c r="J133" s="474"/>
    </row>
    <row r="134" spans="1:10" ht="27.95" customHeight="1" x14ac:dyDescent="0.25">
      <c r="A134" s="1492"/>
      <c r="B134" s="1493"/>
      <c r="C134" s="1496"/>
      <c r="D134" s="1475">
        <f>'BS old'!E67</f>
        <v>0</v>
      </c>
      <c r="E134" s="1475"/>
      <c r="F134" s="1475"/>
      <c r="G134" s="707"/>
      <c r="H134" s="1472">
        <f>'BS old'!G67</f>
        <v>0</v>
      </c>
      <c r="I134" s="1473"/>
      <c r="J134" s="1476"/>
    </row>
    <row r="135" spans="1:10" ht="27.95" customHeight="1" x14ac:dyDescent="0.25">
      <c r="A135" s="1492" t="s">
        <v>502</v>
      </c>
      <c r="B135" s="1597" t="s">
        <v>1589</v>
      </c>
      <c r="C135" s="1496" t="s">
        <v>624</v>
      </c>
      <c r="D135" s="1475">
        <f>'BS old'!D68</f>
        <v>0</v>
      </c>
      <c r="E135" s="1475"/>
      <c r="F135" s="1475"/>
      <c r="G135" s="1472">
        <f>'BS old'!F68</f>
        <v>0</v>
      </c>
      <c r="H135" s="1473"/>
      <c r="I135" s="1474"/>
      <c r="J135" s="705"/>
    </row>
    <row r="136" spans="1:10" ht="27.95" customHeight="1" x14ac:dyDescent="0.25">
      <c r="A136" s="1492"/>
      <c r="B136" s="1493"/>
      <c r="C136" s="1496"/>
      <c r="D136" s="1475">
        <f>'BS old'!E68</f>
        <v>0</v>
      </c>
      <c r="E136" s="1475"/>
      <c r="F136" s="1475"/>
      <c r="G136" s="707"/>
      <c r="H136" s="1472">
        <f>'BS old'!G68</f>
        <v>0</v>
      </c>
      <c r="I136" s="1473"/>
      <c r="J136" s="1476"/>
    </row>
    <row r="137" spans="1:10" ht="27.95" customHeight="1" x14ac:dyDescent="0.25">
      <c r="A137" s="1492" t="s">
        <v>505</v>
      </c>
      <c r="B137" s="1597" t="s">
        <v>1590</v>
      </c>
      <c r="C137" s="1496" t="s">
        <v>626</v>
      </c>
      <c r="D137" s="1475">
        <f>'BS old'!D69</f>
        <v>0</v>
      </c>
      <c r="E137" s="1475"/>
      <c r="F137" s="1475"/>
      <c r="G137" s="1472">
        <f>'BS old'!F69</f>
        <v>0</v>
      </c>
      <c r="H137" s="1473"/>
      <c r="I137" s="1474"/>
      <c r="J137" s="705"/>
    </row>
    <row r="138" spans="1:10" ht="27.95" customHeight="1" x14ac:dyDescent="0.25">
      <c r="A138" s="1492"/>
      <c r="B138" s="1493"/>
      <c r="C138" s="1496"/>
      <c r="D138" s="1475">
        <f>'BS old'!E69</f>
        <v>0</v>
      </c>
      <c r="E138" s="1475"/>
      <c r="F138" s="1475"/>
      <c r="G138" s="707"/>
      <c r="H138" s="1472">
        <f>'BS old'!G69</f>
        <v>0</v>
      </c>
      <c r="I138" s="1473"/>
      <c r="J138" s="1476"/>
    </row>
    <row r="139" spans="1:10" ht="27.95" customHeight="1" x14ac:dyDescent="0.25">
      <c r="A139" s="1504" t="s">
        <v>627</v>
      </c>
      <c r="B139" s="1637" t="s">
        <v>1591</v>
      </c>
      <c r="C139" s="1509" t="s">
        <v>629</v>
      </c>
      <c r="D139" s="1475">
        <f>'BS old'!D70</f>
        <v>0</v>
      </c>
      <c r="E139" s="1475"/>
      <c r="F139" s="1475"/>
      <c r="G139" s="1472">
        <f>'BS old'!F70</f>
        <v>0</v>
      </c>
      <c r="H139" s="1473"/>
      <c r="I139" s="1474"/>
      <c r="J139" s="705"/>
    </row>
    <row r="140" spans="1:10" ht="27.95" customHeight="1" x14ac:dyDescent="0.25">
      <c r="A140" s="1504"/>
      <c r="B140" s="1616"/>
      <c r="C140" s="1509"/>
      <c r="D140" s="1475">
        <f>'BS old'!E70</f>
        <v>0</v>
      </c>
      <c r="E140" s="1475"/>
      <c r="F140" s="1475"/>
      <c r="G140" s="707"/>
      <c r="H140" s="1472">
        <f>'BS old'!G70</f>
        <v>0</v>
      </c>
      <c r="I140" s="1473"/>
      <c r="J140" s="1476"/>
    </row>
    <row r="141" spans="1:10" ht="27.95" customHeight="1" x14ac:dyDescent="0.25">
      <c r="A141" s="1503" t="s">
        <v>630</v>
      </c>
      <c r="B141" s="1597" t="s">
        <v>1592</v>
      </c>
      <c r="C141" s="1496" t="s">
        <v>632</v>
      </c>
      <c r="D141" s="1475">
        <f>'BS old'!D71</f>
        <v>0</v>
      </c>
      <c r="E141" s="1475"/>
      <c r="F141" s="1475"/>
      <c r="G141" s="1472">
        <f>'BS old'!F71</f>
        <v>0</v>
      </c>
      <c r="H141" s="1473"/>
      <c r="I141" s="1474"/>
      <c r="J141" s="705"/>
    </row>
    <row r="142" spans="1:10" ht="27.95" customHeight="1" x14ac:dyDescent="0.25">
      <c r="A142" s="1503"/>
      <c r="B142" s="1493"/>
      <c r="C142" s="1496"/>
      <c r="D142" s="1475">
        <f>'BS old'!E71</f>
        <v>0</v>
      </c>
      <c r="E142" s="1475"/>
      <c r="F142" s="1475"/>
      <c r="G142" s="707"/>
      <c r="H142" s="1472">
        <f>'BS old'!G71</f>
        <v>0</v>
      </c>
      <c r="I142" s="1473"/>
      <c r="J142" s="1476"/>
    </row>
    <row r="143" spans="1:10" ht="27.95" customHeight="1" x14ac:dyDescent="0.25">
      <c r="A143" s="1492" t="s">
        <v>496</v>
      </c>
      <c r="B143" s="1597" t="s">
        <v>1593</v>
      </c>
      <c r="C143" s="1496" t="s">
        <v>634</v>
      </c>
      <c r="D143" s="1475">
        <f>'BS old'!D72</f>
        <v>0</v>
      </c>
      <c r="E143" s="1475"/>
      <c r="F143" s="1475"/>
      <c r="G143" s="1472">
        <f>'BS old'!F72</f>
        <v>0</v>
      </c>
      <c r="H143" s="1473"/>
      <c r="I143" s="1474"/>
      <c r="J143" s="705"/>
    </row>
    <row r="144" spans="1:10" s="404" customFormat="1" ht="27.95" customHeight="1" x14ac:dyDescent="0.25">
      <c r="A144" s="1492"/>
      <c r="B144" s="1493"/>
      <c r="C144" s="1496"/>
      <c r="D144" s="1475">
        <f>'BS old'!E72</f>
        <v>0</v>
      </c>
      <c r="E144" s="1475"/>
      <c r="F144" s="1475"/>
      <c r="G144" s="707"/>
      <c r="H144" s="1472">
        <f>'BS old'!G72</f>
        <v>0</v>
      </c>
      <c r="I144" s="1473"/>
      <c r="J144" s="1476"/>
    </row>
    <row r="145" spans="1:10" s="404" customFormat="1" ht="27.95" customHeight="1" x14ac:dyDescent="0.25">
      <c r="A145" s="1492" t="s">
        <v>499</v>
      </c>
      <c r="B145" s="1597" t="s">
        <v>1594</v>
      </c>
      <c r="C145" s="1496" t="s">
        <v>636</v>
      </c>
      <c r="D145" s="1475">
        <f>'BS old'!D73</f>
        <v>0</v>
      </c>
      <c r="E145" s="1475"/>
      <c r="F145" s="1475"/>
      <c r="G145" s="1472">
        <f>'BS old'!F73</f>
        <v>0</v>
      </c>
      <c r="H145" s="1473"/>
      <c r="I145" s="1474"/>
      <c r="J145" s="705"/>
    </row>
    <row r="146" spans="1:10" ht="27.95" customHeight="1" x14ac:dyDescent="0.25">
      <c r="A146" s="1492"/>
      <c r="B146" s="1493"/>
      <c r="C146" s="1496"/>
      <c r="D146" s="1475">
        <f>'BS old'!E73</f>
        <v>0</v>
      </c>
      <c r="E146" s="1475"/>
      <c r="F146" s="1475"/>
      <c r="G146" s="707"/>
      <c r="H146" s="1472">
        <f>'BS old'!G73</f>
        <v>0</v>
      </c>
      <c r="I146" s="1473"/>
      <c r="J146" s="1476"/>
    </row>
    <row r="147" spans="1:10" ht="27.95" customHeight="1" x14ac:dyDescent="0.25">
      <c r="A147" s="1492" t="s">
        <v>502</v>
      </c>
      <c r="B147" s="1597" t="s">
        <v>1595</v>
      </c>
      <c r="C147" s="1496" t="s">
        <v>638</v>
      </c>
      <c r="D147" s="1475">
        <f>'BS old'!D74</f>
        <v>0</v>
      </c>
      <c r="E147" s="1475"/>
      <c r="F147" s="1475"/>
      <c r="G147" s="1472">
        <f>'BS old'!F74</f>
        <v>0</v>
      </c>
      <c r="H147" s="1473"/>
      <c r="I147" s="1474"/>
      <c r="J147" s="705"/>
    </row>
    <row r="148" spans="1:10" s="469" customFormat="1" ht="27.95" customHeight="1" x14ac:dyDescent="0.2">
      <c r="A148" s="1492"/>
      <c r="B148" s="1493"/>
      <c r="C148" s="1496"/>
      <c r="D148" s="1475">
        <f>'BS old'!E74</f>
        <v>0</v>
      </c>
      <c r="E148" s="1475"/>
      <c r="F148" s="1475"/>
      <c r="G148" s="678"/>
      <c r="H148" s="1472">
        <f>'BS old'!G74</f>
        <v>0</v>
      </c>
      <c r="I148" s="1473"/>
      <c r="J148" s="1476"/>
    </row>
    <row r="149" spans="1:10" s="469" customFormat="1" ht="30" customHeight="1" x14ac:dyDescent="0.2">
      <c r="A149" s="472" t="s">
        <v>1529</v>
      </c>
      <c r="B149" s="1487" t="s">
        <v>1596</v>
      </c>
      <c r="C149" s="1546"/>
      <c r="D149" s="1546"/>
      <c r="E149" s="1547"/>
      <c r="F149" s="471" t="s">
        <v>1531</v>
      </c>
      <c r="G149" s="1487" t="s">
        <v>1597</v>
      </c>
      <c r="H149" s="1547"/>
      <c r="I149" s="1479" t="s">
        <v>1598</v>
      </c>
      <c r="J149" s="1480"/>
    </row>
    <row r="150" spans="1:10" s="469" customFormat="1" ht="27.75" customHeight="1" x14ac:dyDescent="0.2">
      <c r="A150" s="470"/>
      <c r="B150" s="1579" t="s">
        <v>1599</v>
      </c>
      <c r="C150" s="1580"/>
      <c r="D150" s="1580"/>
      <c r="E150" s="1581"/>
      <c r="F150" s="682" t="s">
        <v>645</v>
      </c>
      <c r="G150" s="1472">
        <f>'BS old'!D81</f>
        <v>0</v>
      </c>
      <c r="H150" s="1474"/>
      <c r="I150" s="1472">
        <f>'BS old'!E81</f>
        <v>0</v>
      </c>
      <c r="J150" s="1476"/>
    </row>
    <row r="151" spans="1:10" s="469" customFormat="1" ht="27.75" customHeight="1" x14ac:dyDescent="0.2">
      <c r="A151" s="681" t="s">
        <v>487</v>
      </c>
      <c r="B151" s="1579" t="s">
        <v>1600</v>
      </c>
      <c r="C151" s="1580"/>
      <c r="D151" s="1580"/>
      <c r="E151" s="1581"/>
      <c r="F151" s="682" t="s">
        <v>647</v>
      </c>
      <c r="G151" s="1472">
        <f>'BS old'!D82</f>
        <v>0</v>
      </c>
      <c r="H151" s="1474"/>
      <c r="I151" s="1472">
        <f>'BS old'!E82</f>
        <v>0</v>
      </c>
      <c r="J151" s="1476"/>
    </row>
    <row r="152" spans="1:10" ht="27.75" customHeight="1" x14ac:dyDescent="0.25">
      <c r="A152" s="681" t="s">
        <v>490</v>
      </c>
      <c r="B152" s="1579" t="s">
        <v>1601</v>
      </c>
      <c r="C152" s="1580"/>
      <c r="D152" s="1580"/>
      <c r="E152" s="1581"/>
      <c r="F152" s="682" t="s">
        <v>649</v>
      </c>
      <c r="G152" s="1472">
        <f>'BS old'!D83</f>
        <v>0</v>
      </c>
      <c r="H152" s="1474"/>
      <c r="I152" s="1472">
        <f>'BS old'!E83</f>
        <v>0</v>
      </c>
      <c r="J152" s="1476"/>
    </row>
    <row r="153" spans="1:10" s="404" customFormat="1" ht="27.75" customHeight="1" x14ac:dyDescent="0.25">
      <c r="A153" s="684" t="s">
        <v>493</v>
      </c>
      <c r="B153" s="1570" t="s">
        <v>1602</v>
      </c>
      <c r="C153" s="1571"/>
      <c r="D153" s="1571"/>
      <c r="E153" s="1572"/>
      <c r="F153" s="679" t="s">
        <v>651</v>
      </c>
      <c r="G153" s="1472">
        <f>'BS old'!D84</f>
        <v>0</v>
      </c>
      <c r="H153" s="1474"/>
      <c r="I153" s="1472">
        <f>'BS old'!E84</f>
        <v>0</v>
      </c>
      <c r="J153" s="1476"/>
    </row>
    <row r="154" spans="1:10" s="404" customFormat="1" ht="27.75" customHeight="1" x14ac:dyDescent="0.25">
      <c r="A154" s="680" t="s">
        <v>496</v>
      </c>
      <c r="B154" s="1570" t="s">
        <v>1603</v>
      </c>
      <c r="C154" s="1571"/>
      <c r="D154" s="1571"/>
      <c r="E154" s="1572"/>
      <c r="F154" s="679" t="s">
        <v>653</v>
      </c>
      <c r="G154" s="1472">
        <f>'BS old'!D85</f>
        <v>0</v>
      </c>
      <c r="H154" s="1474"/>
      <c r="I154" s="1472">
        <f>'BS old'!E85</f>
        <v>0</v>
      </c>
      <c r="J154" s="1476"/>
    </row>
    <row r="155" spans="1:10" s="404" customFormat="1" ht="27.75" customHeight="1" x14ac:dyDescent="0.25">
      <c r="A155" s="680" t="s">
        <v>499</v>
      </c>
      <c r="B155" s="1570" t="s">
        <v>1604</v>
      </c>
      <c r="C155" s="1571"/>
      <c r="D155" s="1571"/>
      <c r="E155" s="1572"/>
      <c r="F155" s="679" t="s">
        <v>655</v>
      </c>
      <c r="G155" s="1472">
        <f>'BS old'!D86</f>
        <v>0</v>
      </c>
      <c r="H155" s="1474"/>
      <c r="I155" s="1472">
        <f>'BS old'!E86</f>
        <v>0</v>
      </c>
      <c r="J155" s="1476"/>
    </row>
    <row r="156" spans="1:10" ht="27.75" customHeight="1" x14ac:dyDescent="0.25">
      <c r="A156" s="680" t="s">
        <v>502</v>
      </c>
      <c r="B156" s="1570" t="s">
        <v>656</v>
      </c>
      <c r="C156" s="1571"/>
      <c r="D156" s="1571"/>
      <c r="E156" s="1572"/>
      <c r="F156" s="679" t="s">
        <v>657</v>
      </c>
      <c r="G156" s="1472">
        <f>'BS old'!D87</f>
        <v>0</v>
      </c>
      <c r="H156" s="1474"/>
      <c r="I156" s="1472">
        <f>'BS old'!E87</f>
        <v>0</v>
      </c>
      <c r="J156" s="1476"/>
    </row>
    <row r="157" spans="1:10" ht="27.75" customHeight="1" x14ac:dyDescent="0.25">
      <c r="A157" s="681" t="s">
        <v>514</v>
      </c>
      <c r="B157" s="1579" t="s">
        <v>1605</v>
      </c>
      <c r="C157" s="1580"/>
      <c r="D157" s="1580"/>
      <c r="E157" s="1581"/>
      <c r="F157" s="682" t="s">
        <v>659</v>
      </c>
      <c r="G157" s="1472">
        <f>'BS old'!D88</f>
        <v>0</v>
      </c>
      <c r="H157" s="1474"/>
      <c r="I157" s="1472">
        <f>'BS old'!E88</f>
        <v>0</v>
      </c>
      <c r="J157" s="1476"/>
    </row>
    <row r="158" spans="1:10" ht="27.75" customHeight="1" x14ac:dyDescent="0.25">
      <c r="A158" s="684" t="s">
        <v>517</v>
      </c>
      <c r="B158" s="1570" t="s">
        <v>1606</v>
      </c>
      <c r="C158" s="1571"/>
      <c r="D158" s="1571"/>
      <c r="E158" s="1572"/>
      <c r="F158" s="679" t="s">
        <v>661</v>
      </c>
      <c r="G158" s="1472">
        <f>'BS old'!D89</f>
        <v>0</v>
      </c>
      <c r="H158" s="1474"/>
      <c r="I158" s="1472">
        <f>'BS old'!E89</f>
        <v>0</v>
      </c>
      <c r="J158" s="1476"/>
    </row>
    <row r="159" spans="1:10" ht="27.75" customHeight="1" x14ac:dyDescent="0.25">
      <c r="A159" s="680" t="s">
        <v>496</v>
      </c>
      <c r="B159" s="1570" t="s">
        <v>1607</v>
      </c>
      <c r="C159" s="1571"/>
      <c r="D159" s="1571"/>
      <c r="E159" s="1572"/>
      <c r="F159" s="679" t="s">
        <v>663</v>
      </c>
      <c r="G159" s="1472">
        <f>'BS old'!D90</f>
        <v>0</v>
      </c>
      <c r="H159" s="1474"/>
      <c r="I159" s="1472">
        <f>'BS old'!E90</f>
        <v>0</v>
      </c>
      <c r="J159" s="1476"/>
    </row>
    <row r="160" spans="1:10" s="404" customFormat="1" ht="27.75" customHeight="1" x14ac:dyDescent="0.25">
      <c r="A160" s="680" t="s">
        <v>499</v>
      </c>
      <c r="B160" s="1570" t="s">
        <v>1608</v>
      </c>
      <c r="C160" s="1571"/>
      <c r="D160" s="1571"/>
      <c r="E160" s="1572"/>
      <c r="F160" s="679" t="s">
        <v>665</v>
      </c>
      <c r="G160" s="1472">
        <f>'BS old'!D91</f>
        <v>0</v>
      </c>
      <c r="H160" s="1474"/>
      <c r="I160" s="1472">
        <f>'BS old'!E91</f>
        <v>0</v>
      </c>
      <c r="J160" s="1476"/>
    </row>
    <row r="161" spans="1:10" ht="27.75" customHeight="1" x14ac:dyDescent="0.25">
      <c r="A161" s="680" t="s">
        <v>502</v>
      </c>
      <c r="B161" s="1570" t="s">
        <v>1609</v>
      </c>
      <c r="C161" s="1571"/>
      <c r="D161" s="1571"/>
      <c r="E161" s="1572"/>
      <c r="F161" s="679" t="s">
        <v>667</v>
      </c>
      <c r="G161" s="1472">
        <f>'BS old'!D92</f>
        <v>0</v>
      </c>
      <c r="H161" s="1474"/>
      <c r="I161" s="1472">
        <f>'BS old'!E92</f>
        <v>0</v>
      </c>
      <c r="J161" s="1476"/>
    </row>
    <row r="162" spans="1:10" ht="27.75" customHeight="1" x14ac:dyDescent="0.25">
      <c r="A162" s="680" t="s">
        <v>505</v>
      </c>
      <c r="B162" s="1570" t="s">
        <v>1610</v>
      </c>
      <c r="C162" s="1571"/>
      <c r="D162" s="1571"/>
      <c r="E162" s="1572"/>
      <c r="F162" s="679" t="s">
        <v>669</v>
      </c>
      <c r="G162" s="1472">
        <f>'BS old'!D93</f>
        <v>0</v>
      </c>
      <c r="H162" s="1474"/>
      <c r="I162" s="1472">
        <f>'BS old'!E93</f>
        <v>0</v>
      </c>
      <c r="J162" s="1476"/>
    </row>
    <row r="163" spans="1:10" ht="27.75" customHeight="1" x14ac:dyDescent="0.25">
      <c r="A163" s="680" t="s">
        <v>508</v>
      </c>
      <c r="B163" s="1570" t="s">
        <v>1611</v>
      </c>
      <c r="C163" s="1571"/>
      <c r="D163" s="1571"/>
      <c r="E163" s="1572"/>
      <c r="F163" s="679" t="s">
        <v>671</v>
      </c>
      <c r="G163" s="1472">
        <f>'BS old'!D94</f>
        <v>0</v>
      </c>
      <c r="H163" s="1474"/>
      <c r="I163" s="1472">
        <f>'BS old'!E94</f>
        <v>0</v>
      </c>
      <c r="J163" s="1476"/>
    </row>
    <row r="164" spans="1:10" ht="27.75" customHeight="1" x14ac:dyDescent="0.25">
      <c r="A164" s="681" t="s">
        <v>538</v>
      </c>
      <c r="B164" s="1579" t="s">
        <v>1612</v>
      </c>
      <c r="C164" s="1580"/>
      <c r="D164" s="1580"/>
      <c r="E164" s="1581"/>
      <c r="F164" s="682" t="s">
        <v>673</v>
      </c>
      <c r="G164" s="1472">
        <f>'BS old'!D95</f>
        <v>0</v>
      </c>
      <c r="H164" s="1474"/>
      <c r="I164" s="1472">
        <f>'BS old'!E95</f>
        <v>0</v>
      </c>
      <c r="J164" s="1476"/>
    </row>
    <row r="165" spans="1:10" ht="27.75" customHeight="1" x14ac:dyDescent="0.25">
      <c r="A165" s="680" t="s">
        <v>541</v>
      </c>
      <c r="B165" s="1570" t="s">
        <v>1613</v>
      </c>
      <c r="C165" s="1571"/>
      <c r="D165" s="1571"/>
      <c r="E165" s="1572"/>
      <c r="F165" s="679" t="s">
        <v>675</v>
      </c>
      <c r="G165" s="1472">
        <f>'BS old'!D96</f>
        <v>0</v>
      </c>
      <c r="H165" s="1474"/>
      <c r="I165" s="1472">
        <f>'BS old'!E96</f>
        <v>0</v>
      </c>
      <c r="J165" s="1476"/>
    </row>
    <row r="166" spans="1:10" ht="27.75" customHeight="1" x14ac:dyDescent="0.25">
      <c r="A166" s="680" t="s">
        <v>496</v>
      </c>
      <c r="B166" s="1570" t="s">
        <v>1614</v>
      </c>
      <c r="C166" s="1571"/>
      <c r="D166" s="1571"/>
      <c r="E166" s="1572"/>
      <c r="F166" s="679" t="s">
        <v>677</v>
      </c>
      <c r="G166" s="1472">
        <f>'BS old'!D97</f>
        <v>0</v>
      </c>
      <c r="H166" s="1474"/>
      <c r="I166" s="1472">
        <f>'BS old'!E97</f>
        <v>0</v>
      </c>
      <c r="J166" s="1476"/>
    </row>
    <row r="167" spans="1:10" s="404" customFormat="1" ht="27.75" customHeight="1" x14ac:dyDescent="0.25">
      <c r="A167" s="680" t="s">
        <v>499</v>
      </c>
      <c r="B167" s="1570" t="s">
        <v>1615</v>
      </c>
      <c r="C167" s="1571"/>
      <c r="D167" s="1571"/>
      <c r="E167" s="1572"/>
      <c r="F167" s="679" t="s">
        <v>679</v>
      </c>
      <c r="G167" s="1472">
        <f>'BS old'!D98</f>
        <v>0</v>
      </c>
      <c r="H167" s="1474"/>
      <c r="I167" s="1472">
        <f>'BS old'!E98</f>
        <v>0</v>
      </c>
      <c r="J167" s="1476"/>
    </row>
    <row r="168" spans="1:10" ht="27.75" customHeight="1" x14ac:dyDescent="0.25">
      <c r="A168" s="681" t="s">
        <v>680</v>
      </c>
      <c r="B168" s="1579" t="s">
        <v>1616</v>
      </c>
      <c r="C168" s="1580"/>
      <c r="D168" s="1580"/>
      <c r="E168" s="1581"/>
      <c r="F168" s="682" t="s">
        <v>682</v>
      </c>
      <c r="G168" s="1472">
        <f>'BS old'!D99</f>
        <v>0</v>
      </c>
      <c r="H168" s="1474"/>
      <c r="I168" s="1472">
        <f>'BS old'!E99</f>
        <v>0</v>
      </c>
      <c r="J168" s="1476"/>
    </row>
    <row r="169" spans="1:10" ht="27.75" customHeight="1" x14ac:dyDescent="0.25">
      <c r="A169" s="468" t="s">
        <v>683</v>
      </c>
      <c r="B169" s="1570" t="s">
        <v>1617</v>
      </c>
      <c r="C169" s="1571"/>
      <c r="D169" s="1571"/>
      <c r="E169" s="1572"/>
      <c r="F169" s="679" t="s">
        <v>685</v>
      </c>
      <c r="G169" s="1472">
        <f>'BS old'!D100</f>
        <v>0</v>
      </c>
      <c r="H169" s="1474"/>
      <c r="I169" s="1472">
        <f>'BS old'!E100</f>
        <v>0</v>
      </c>
      <c r="J169" s="1476"/>
    </row>
    <row r="170" spans="1:10" ht="27.75" customHeight="1" x14ac:dyDescent="0.25">
      <c r="A170" s="680" t="s">
        <v>496</v>
      </c>
      <c r="B170" s="1570" t="s">
        <v>1618</v>
      </c>
      <c r="C170" s="1571"/>
      <c r="D170" s="1571"/>
      <c r="E170" s="1572"/>
      <c r="F170" s="679" t="s">
        <v>687</v>
      </c>
      <c r="G170" s="1472">
        <f>'BS old'!D101</f>
        <v>0</v>
      </c>
      <c r="H170" s="1474"/>
      <c r="I170" s="1472">
        <f>'BS old'!E101</f>
        <v>0</v>
      </c>
      <c r="J170" s="1476"/>
    </row>
    <row r="171" spans="1:10" s="404" customFormat="1" ht="31.5" customHeight="1" x14ac:dyDescent="0.25">
      <c r="A171" s="681" t="s">
        <v>688</v>
      </c>
      <c r="B171" s="1579" t="s">
        <v>1619</v>
      </c>
      <c r="C171" s="1580"/>
      <c r="D171" s="1580"/>
      <c r="E171" s="1581"/>
      <c r="F171" s="682" t="s">
        <v>690</v>
      </c>
      <c r="G171" s="1472">
        <f>'BS old'!D102</f>
        <v>0</v>
      </c>
      <c r="H171" s="1474"/>
      <c r="I171" s="1472">
        <f>'BS old'!E102</f>
        <v>0</v>
      </c>
      <c r="J171" s="1476"/>
    </row>
    <row r="172" spans="1:10" ht="27.75" customHeight="1" x14ac:dyDescent="0.25">
      <c r="A172" s="681" t="s">
        <v>558</v>
      </c>
      <c r="B172" s="1579" t="s">
        <v>1620</v>
      </c>
      <c r="C172" s="1580"/>
      <c r="D172" s="1580"/>
      <c r="E172" s="1581"/>
      <c r="F172" s="682" t="s">
        <v>692</v>
      </c>
      <c r="G172" s="1472">
        <f>'BS old'!D103</f>
        <v>0</v>
      </c>
      <c r="H172" s="1474"/>
      <c r="I172" s="1472">
        <f>'BS old'!E103</f>
        <v>0</v>
      </c>
      <c r="J172" s="1476"/>
    </row>
    <row r="173" spans="1:10" ht="27.75" customHeight="1" x14ac:dyDescent="0.25">
      <c r="A173" s="681" t="s">
        <v>561</v>
      </c>
      <c r="B173" s="1579" t="s">
        <v>1621</v>
      </c>
      <c r="C173" s="1580"/>
      <c r="D173" s="1580"/>
      <c r="E173" s="1581"/>
      <c r="F173" s="682" t="s">
        <v>694</v>
      </c>
      <c r="G173" s="1472">
        <f>'BS old'!D104</f>
        <v>0</v>
      </c>
      <c r="H173" s="1474"/>
      <c r="I173" s="1472">
        <f>'BS old'!E104</f>
        <v>0</v>
      </c>
      <c r="J173" s="1476"/>
    </row>
    <row r="174" spans="1:10" s="404" customFormat="1" ht="27.75" customHeight="1" x14ac:dyDescent="0.25">
      <c r="A174" s="684" t="s">
        <v>564</v>
      </c>
      <c r="B174" s="1570" t="s">
        <v>1622</v>
      </c>
      <c r="C174" s="1571"/>
      <c r="D174" s="1571"/>
      <c r="E174" s="1572"/>
      <c r="F174" s="679" t="s">
        <v>696</v>
      </c>
      <c r="G174" s="1472">
        <f>'BS old'!D105</f>
        <v>0</v>
      </c>
      <c r="H174" s="1474"/>
      <c r="I174" s="1472">
        <f>'BS old'!E105</f>
        <v>0</v>
      </c>
      <c r="J174" s="1476"/>
    </row>
    <row r="175" spans="1:10" s="404" customFormat="1" ht="27.75" customHeight="1" x14ac:dyDescent="0.25">
      <c r="A175" s="680" t="s">
        <v>496</v>
      </c>
      <c r="B175" s="1570" t="s">
        <v>1623</v>
      </c>
      <c r="C175" s="1571"/>
      <c r="D175" s="1571"/>
      <c r="E175" s="1572"/>
      <c r="F175" s="679" t="s">
        <v>698</v>
      </c>
      <c r="G175" s="1472">
        <f>'BS old'!D106</f>
        <v>0</v>
      </c>
      <c r="H175" s="1474"/>
      <c r="I175" s="1472">
        <f>'BS old'!E106</f>
        <v>0</v>
      </c>
      <c r="J175" s="1476"/>
    </row>
    <row r="176" spans="1:10" s="404" customFormat="1" ht="27.75" customHeight="1" x14ac:dyDescent="0.25">
      <c r="A176" s="680" t="s">
        <v>499</v>
      </c>
      <c r="B176" s="1570" t="s">
        <v>1624</v>
      </c>
      <c r="C176" s="1571"/>
      <c r="D176" s="1571"/>
      <c r="E176" s="1572"/>
      <c r="F176" s="679" t="s">
        <v>700</v>
      </c>
      <c r="G176" s="1472">
        <f>'BS old'!D107</f>
        <v>0</v>
      </c>
      <c r="H176" s="1474"/>
      <c r="I176" s="1472">
        <f>'BS old'!E107</f>
        <v>0</v>
      </c>
      <c r="J176" s="1476"/>
    </row>
    <row r="177" spans="1:10" ht="27.75" customHeight="1" x14ac:dyDescent="0.25">
      <c r="A177" s="680" t="s">
        <v>502</v>
      </c>
      <c r="B177" s="1570" t="s">
        <v>1625</v>
      </c>
      <c r="C177" s="1571"/>
      <c r="D177" s="1571"/>
      <c r="E177" s="1572"/>
      <c r="F177" s="679" t="s">
        <v>702</v>
      </c>
      <c r="G177" s="1472">
        <f>'BS old'!D108</f>
        <v>0</v>
      </c>
      <c r="H177" s="1474"/>
      <c r="I177" s="1472">
        <f>'BS old'!E108</f>
        <v>0</v>
      </c>
      <c r="J177" s="1476"/>
    </row>
    <row r="178" spans="1:10" ht="25.5" customHeight="1" thickBot="1" x14ac:dyDescent="0.3">
      <c r="A178" s="466" t="s">
        <v>577</v>
      </c>
      <c r="B178" s="1643" t="s">
        <v>1626</v>
      </c>
      <c r="C178" s="1644"/>
      <c r="D178" s="1644"/>
      <c r="E178" s="1645"/>
      <c r="F178" s="465" t="s">
        <v>704</v>
      </c>
      <c r="G178" s="1576">
        <f>'BS old'!D109</f>
        <v>0</v>
      </c>
      <c r="H178" s="1577"/>
      <c r="I178" s="1576">
        <f>'BS old'!E109</f>
        <v>0</v>
      </c>
      <c r="J178" s="1578"/>
    </row>
    <row r="179" spans="1:10" ht="30" customHeight="1" x14ac:dyDescent="0.15">
      <c r="A179" s="472" t="s">
        <v>1529</v>
      </c>
      <c r="B179" s="1487" t="s">
        <v>1596</v>
      </c>
      <c r="C179" s="1546"/>
      <c r="D179" s="1546"/>
      <c r="E179" s="1547"/>
      <c r="F179" s="471" t="s">
        <v>1531</v>
      </c>
      <c r="G179" s="1487" t="s">
        <v>1597</v>
      </c>
      <c r="H179" s="1547"/>
      <c r="I179" s="1479" t="s">
        <v>1598</v>
      </c>
      <c r="J179" s="1480"/>
    </row>
    <row r="180" spans="1:10" ht="27.75" customHeight="1" x14ac:dyDescent="0.25">
      <c r="A180" s="684" t="s">
        <v>580</v>
      </c>
      <c r="B180" s="1570" t="s">
        <v>1627</v>
      </c>
      <c r="C180" s="1571"/>
      <c r="D180" s="1571"/>
      <c r="E180" s="1572"/>
      <c r="F180" s="679" t="s">
        <v>706</v>
      </c>
      <c r="G180" s="1472">
        <f>'BS old'!D110</f>
        <v>0</v>
      </c>
      <c r="H180" s="1474"/>
      <c r="I180" s="1472">
        <f>'BS old'!E110</f>
        <v>0</v>
      </c>
      <c r="J180" s="1476"/>
    </row>
    <row r="181" spans="1:10" ht="27.75" customHeight="1" x14ac:dyDescent="0.25">
      <c r="A181" s="680" t="s">
        <v>496</v>
      </c>
      <c r="B181" s="1494" t="s">
        <v>1574</v>
      </c>
      <c r="C181" s="1530"/>
      <c r="D181" s="1530"/>
      <c r="E181" s="1530"/>
      <c r="F181" s="679" t="s">
        <v>707</v>
      </c>
      <c r="G181" s="1472">
        <f>'BS old'!D111</f>
        <v>0</v>
      </c>
      <c r="H181" s="1474"/>
      <c r="I181" s="1472">
        <f>'BS old'!E111</f>
        <v>0</v>
      </c>
      <c r="J181" s="1476"/>
    </row>
    <row r="182" spans="1:10" s="404" customFormat="1" ht="27.75" customHeight="1" x14ac:dyDescent="0.25">
      <c r="A182" s="680" t="s">
        <v>499</v>
      </c>
      <c r="B182" s="1570" t="s">
        <v>1628</v>
      </c>
      <c r="C182" s="1571"/>
      <c r="D182" s="1571"/>
      <c r="E182" s="1572"/>
      <c r="F182" s="679" t="s">
        <v>709</v>
      </c>
      <c r="G182" s="1472">
        <f>'BS old'!D112</f>
        <v>0</v>
      </c>
      <c r="H182" s="1474"/>
      <c r="I182" s="1472">
        <f>'BS old'!E112</f>
        <v>0</v>
      </c>
      <c r="J182" s="1476"/>
    </row>
    <row r="183" spans="1:10" ht="27.75" customHeight="1" x14ac:dyDescent="0.25">
      <c r="A183" s="680" t="s">
        <v>502</v>
      </c>
      <c r="B183" s="1570" t="s">
        <v>1629</v>
      </c>
      <c r="C183" s="1571"/>
      <c r="D183" s="1571"/>
      <c r="E183" s="1572"/>
      <c r="F183" s="679" t="s">
        <v>711</v>
      </c>
      <c r="G183" s="1472">
        <f>'BS old'!D113</f>
        <v>0</v>
      </c>
      <c r="H183" s="1474"/>
      <c r="I183" s="1472">
        <f>'BS old'!E113</f>
        <v>0</v>
      </c>
      <c r="J183" s="1476"/>
    </row>
    <row r="184" spans="1:10" ht="27.75" customHeight="1" x14ac:dyDescent="0.25">
      <c r="A184" s="680" t="s">
        <v>505</v>
      </c>
      <c r="B184" s="1570" t="s">
        <v>1630</v>
      </c>
      <c r="C184" s="1571"/>
      <c r="D184" s="1571"/>
      <c r="E184" s="1572"/>
      <c r="F184" s="679" t="s">
        <v>713</v>
      </c>
      <c r="G184" s="1472">
        <f>'BS old'!D114</f>
        <v>0</v>
      </c>
      <c r="H184" s="1474"/>
      <c r="I184" s="1472">
        <f>'BS old'!E114</f>
        <v>0</v>
      </c>
      <c r="J184" s="1476"/>
    </row>
    <row r="185" spans="1:10" ht="27.75" customHeight="1" x14ac:dyDescent="0.25">
      <c r="A185" s="680" t="s">
        <v>508</v>
      </c>
      <c r="B185" s="1570" t="s">
        <v>1631</v>
      </c>
      <c r="C185" s="1571"/>
      <c r="D185" s="1571"/>
      <c r="E185" s="1572"/>
      <c r="F185" s="679" t="s">
        <v>715</v>
      </c>
      <c r="G185" s="1472">
        <f>'BS old'!D115</f>
        <v>0</v>
      </c>
      <c r="H185" s="1474"/>
      <c r="I185" s="1472">
        <f>'BS old'!E115</f>
        <v>0</v>
      </c>
      <c r="J185" s="1476"/>
    </row>
    <row r="186" spans="1:10" ht="27.75" customHeight="1" x14ac:dyDescent="0.25">
      <c r="A186" s="680" t="s">
        <v>511</v>
      </c>
      <c r="B186" s="1570" t="s">
        <v>1632</v>
      </c>
      <c r="C186" s="1571"/>
      <c r="D186" s="1571"/>
      <c r="E186" s="1572"/>
      <c r="F186" s="679" t="s">
        <v>717</v>
      </c>
      <c r="G186" s="1472">
        <f>'BS old'!D116</f>
        <v>0</v>
      </c>
      <c r="H186" s="1474"/>
      <c r="I186" s="1472">
        <f>'BS old'!E116</f>
        <v>0</v>
      </c>
      <c r="J186" s="1476"/>
    </row>
    <row r="187" spans="1:10" ht="27.75" customHeight="1" x14ac:dyDescent="0.25">
      <c r="A187" s="680" t="s">
        <v>532</v>
      </c>
      <c r="B187" s="1570" t="s">
        <v>1633</v>
      </c>
      <c r="C187" s="1571"/>
      <c r="D187" s="1571"/>
      <c r="E187" s="1572"/>
      <c r="F187" s="679" t="s">
        <v>719</v>
      </c>
      <c r="G187" s="1472">
        <f>'BS old'!D117</f>
        <v>0</v>
      </c>
      <c r="H187" s="1474"/>
      <c r="I187" s="1472">
        <f>'BS old'!E117</f>
        <v>0</v>
      </c>
      <c r="J187" s="1476"/>
    </row>
    <row r="188" spans="1:10" ht="27.75" customHeight="1" x14ac:dyDescent="0.25">
      <c r="A188" s="680" t="s">
        <v>535</v>
      </c>
      <c r="B188" s="1570" t="s">
        <v>1634</v>
      </c>
      <c r="C188" s="1571"/>
      <c r="D188" s="1571"/>
      <c r="E188" s="1572"/>
      <c r="F188" s="679" t="s">
        <v>721</v>
      </c>
      <c r="G188" s="1472">
        <f>'BS old'!D118</f>
        <v>0</v>
      </c>
      <c r="H188" s="1474"/>
      <c r="I188" s="1472">
        <f>'BS old'!E118</f>
        <v>0</v>
      </c>
      <c r="J188" s="1476"/>
    </row>
    <row r="189" spans="1:10" ht="27.75" customHeight="1" x14ac:dyDescent="0.25">
      <c r="A189" s="680" t="s">
        <v>722</v>
      </c>
      <c r="B189" s="1570" t="s">
        <v>1635</v>
      </c>
      <c r="C189" s="1571"/>
      <c r="D189" s="1571"/>
      <c r="E189" s="1572"/>
      <c r="F189" s="679" t="s">
        <v>724</v>
      </c>
      <c r="G189" s="1472">
        <f>'BS old'!D119</f>
        <v>0</v>
      </c>
      <c r="H189" s="1474"/>
      <c r="I189" s="1472">
        <f>'BS old'!E119</f>
        <v>0</v>
      </c>
      <c r="J189" s="1476"/>
    </row>
    <row r="190" spans="1:10" ht="27.75" customHeight="1" x14ac:dyDescent="0.25">
      <c r="A190" s="680" t="s">
        <v>725</v>
      </c>
      <c r="B190" s="1570" t="s">
        <v>1636</v>
      </c>
      <c r="C190" s="1571"/>
      <c r="D190" s="1571"/>
      <c r="E190" s="1572"/>
      <c r="F190" s="679" t="s">
        <v>727</v>
      </c>
      <c r="G190" s="1472">
        <f>'BS old'!D120</f>
        <v>0</v>
      </c>
      <c r="H190" s="1474"/>
      <c r="I190" s="1472">
        <f>'BS old'!E120</f>
        <v>0</v>
      </c>
      <c r="J190" s="1476"/>
    </row>
    <row r="191" spans="1:10" ht="27.75" customHeight="1" x14ac:dyDescent="0.25">
      <c r="A191" s="681" t="s">
        <v>595</v>
      </c>
      <c r="B191" s="1579" t="s">
        <v>1637</v>
      </c>
      <c r="C191" s="1580"/>
      <c r="D191" s="1580"/>
      <c r="E191" s="1581"/>
      <c r="F191" s="679" t="s">
        <v>729</v>
      </c>
      <c r="G191" s="1472">
        <f>'BS old'!D121</f>
        <v>0</v>
      </c>
      <c r="H191" s="1474"/>
      <c r="I191" s="1472">
        <f>'BS old'!E121</f>
        <v>0</v>
      </c>
      <c r="J191" s="1476"/>
    </row>
    <row r="192" spans="1:10" ht="27.75" customHeight="1" x14ac:dyDescent="0.25">
      <c r="A192" s="680" t="s">
        <v>598</v>
      </c>
      <c r="B192" s="1570" t="s">
        <v>1638</v>
      </c>
      <c r="C192" s="1571"/>
      <c r="D192" s="1571"/>
      <c r="E192" s="1572"/>
      <c r="F192" s="679" t="s">
        <v>731</v>
      </c>
      <c r="G192" s="1472">
        <f>'BS old'!D122</f>
        <v>0</v>
      </c>
      <c r="H192" s="1474"/>
      <c r="I192" s="1472">
        <f>'BS old'!E122</f>
        <v>0</v>
      </c>
      <c r="J192" s="1476"/>
    </row>
    <row r="193" spans="1:10" ht="27.75" customHeight="1" x14ac:dyDescent="0.25">
      <c r="A193" s="680" t="s">
        <v>496</v>
      </c>
      <c r="B193" s="1494" t="s">
        <v>1574</v>
      </c>
      <c r="C193" s="1530"/>
      <c r="D193" s="1530"/>
      <c r="E193" s="1530"/>
      <c r="F193" s="679" t="s">
        <v>732</v>
      </c>
      <c r="G193" s="1472">
        <f>'BS old'!D123</f>
        <v>0</v>
      </c>
      <c r="H193" s="1474"/>
      <c r="I193" s="1472">
        <f>'BS old'!E123</f>
        <v>0</v>
      </c>
      <c r="J193" s="1476"/>
    </row>
    <row r="194" spans="1:10" ht="27.75" customHeight="1" x14ac:dyDescent="0.25">
      <c r="A194" s="680" t="s">
        <v>499</v>
      </c>
      <c r="B194" s="1570" t="s">
        <v>1639</v>
      </c>
      <c r="C194" s="1571"/>
      <c r="D194" s="1571"/>
      <c r="E194" s="1572"/>
      <c r="F194" s="679" t="s">
        <v>734</v>
      </c>
      <c r="G194" s="1472">
        <f>'BS old'!D124</f>
        <v>0</v>
      </c>
      <c r="H194" s="1474"/>
      <c r="I194" s="1472">
        <f>'BS old'!E124</f>
        <v>0</v>
      </c>
      <c r="J194" s="1476"/>
    </row>
    <row r="195" spans="1:10" s="404" customFormat="1" ht="27.75" customHeight="1" x14ac:dyDescent="0.25">
      <c r="A195" s="680" t="s">
        <v>502</v>
      </c>
      <c r="B195" s="1570" t="s">
        <v>1640</v>
      </c>
      <c r="C195" s="1571"/>
      <c r="D195" s="1571"/>
      <c r="E195" s="1572"/>
      <c r="F195" s="679" t="s">
        <v>736</v>
      </c>
      <c r="G195" s="1472">
        <f>'BS old'!D125</f>
        <v>0</v>
      </c>
      <c r="H195" s="1474"/>
      <c r="I195" s="1472">
        <f>'BS old'!E125</f>
        <v>0</v>
      </c>
      <c r="J195" s="1476"/>
    </row>
    <row r="196" spans="1:10" ht="27.75" customHeight="1" x14ac:dyDescent="0.25">
      <c r="A196" s="680" t="s">
        <v>505</v>
      </c>
      <c r="B196" s="1570" t="s">
        <v>1641</v>
      </c>
      <c r="C196" s="1571"/>
      <c r="D196" s="1571"/>
      <c r="E196" s="1572"/>
      <c r="F196" s="679" t="s">
        <v>738</v>
      </c>
      <c r="G196" s="1472">
        <f>'BS old'!D126</f>
        <v>0</v>
      </c>
      <c r="H196" s="1474"/>
      <c r="I196" s="1472">
        <f>'BS old'!E126</f>
        <v>0</v>
      </c>
      <c r="J196" s="1476"/>
    </row>
    <row r="197" spans="1:10" ht="28.5" customHeight="1" x14ac:dyDescent="0.25">
      <c r="A197" s="680" t="s">
        <v>508</v>
      </c>
      <c r="B197" s="1570" t="s">
        <v>1642</v>
      </c>
      <c r="C197" s="1571"/>
      <c r="D197" s="1571"/>
      <c r="E197" s="1572"/>
      <c r="F197" s="679" t="s">
        <v>740</v>
      </c>
      <c r="G197" s="1472">
        <f>'BS old'!D127</f>
        <v>0</v>
      </c>
      <c r="H197" s="1474"/>
      <c r="I197" s="1472">
        <f>'BS old'!E127</f>
        <v>0</v>
      </c>
      <c r="J197" s="1476"/>
    </row>
    <row r="198" spans="1:10" ht="27.75" customHeight="1" x14ac:dyDescent="0.25">
      <c r="A198" s="680" t="s">
        <v>511</v>
      </c>
      <c r="B198" s="1570" t="s">
        <v>1643</v>
      </c>
      <c r="C198" s="1571"/>
      <c r="D198" s="1571"/>
      <c r="E198" s="1572"/>
      <c r="F198" s="679" t="s">
        <v>742</v>
      </c>
      <c r="G198" s="1472">
        <f>'BS old'!D128</f>
        <v>0</v>
      </c>
      <c r="H198" s="1474"/>
      <c r="I198" s="1472">
        <f>'BS old'!E128</f>
        <v>0</v>
      </c>
      <c r="J198" s="1476"/>
    </row>
    <row r="199" spans="1:10" ht="27.75" customHeight="1" x14ac:dyDescent="0.25">
      <c r="A199" s="680" t="s">
        <v>532</v>
      </c>
      <c r="B199" s="1570" t="s">
        <v>1644</v>
      </c>
      <c r="C199" s="1571"/>
      <c r="D199" s="1571"/>
      <c r="E199" s="1572"/>
      <c r="F199" s="679" t="s">
        <v>744</v>
      </c>
      <c r="G199" s="1472">
        <f>'BS old'!D129</f>
        <v>0</v>
      </c>
      <c r="H199" s="1474"/>
      <c r="I199" s="1472">
        <f>'BS old'!E129</f>
        <v>0</v>
      </c>
      <c r="J199" s="1476"/>
    </row>
    <row r="200" spans="1:10" ht="27.75" customHeight="1" x14ac:dyDescent="0.25">
      <c r="A200" s="680" t="s">
        <v>535</v>
      </c>
      <c r="B200" s="1570" t="s">
        <v>1645</v>
      </c>
      <c r="C200" s="1571"/>
      <c r="D200" s="1571"/>
      <c r="E200" s="1572"/>
      <c r="F200" s="679" t="s">
        <v>746</v>
      </c>
      <c r="G200" s="1472">
        <f>'BS old'!D130</f>
        <v>0</v>
      </c>
      <c r="H200" s="1474"/>
      <c r="I200" s="1472">
        <f>'BS old'!E130</f>
        <v>0</v>
      </c>
      <c r="J200" s="1476"/>
    </row>
    <row r="201" spans="1:10" ht="27.75" customHeight="1" x14ac:dyDescent="0.25">
      <c r="A201" s="680" t="s">
        <v>722</v>
      </c>
      <c r="B201" s="1570" t="s">
        <v>1646</v>
      </c>
      <c r="C201" s="1571"/>
      <c r="D201" s="1571"/>
      <c r="E201" s="1572"/>
      <c r="F201" s="679" t="s">
        <v>748</v>
      </c>
      <c r="G201" s="1472">
        <f>'BS old'!D131</f>
        <v>0</v>
      </c>
      <c r="H201" s="1474"/>
      <c r="I201" s="1472">
        <f>'BS old'!E131</f>
        <v>0</v>
      </c>
      <c r="J201" s="1476"/>
    </row>
    <row r="202" spans="1:10" ht="27.75" customHeight="1" x14ac:dyDescent="0.25">
      <c r="A202" s="681" t="s">
        <v>613</v>
      </c>
      <c r="B202" s="1579" t="s">
        <v>1647</v>
      </c>
      <c r="C202" s="1580"/>
      <c r="D202" s="1580"/>
      <c r="E202" s="1581"/>
      <c r="F202" s="679" t="s">
        <v>750</v>
      </c>
      <c r="G202" s="1472">
        <f>'BS old'!D132</f>
        <v>0</v>
      </c>
      <c r="H202" s="1474"/>
      <c r="I202" s="1472">
        <f>'BS old'!E132</f>
        <v>0</v>
      </c>
      <c r="J202" s="1476"/>
    </row>
    <row r="203" spans="1:10" ht="27.75" customHeight="1" x14ac:dyDescent="0.25">
      <c r="A203" s="683" t="s">
        <v>751</v>
      </c>
      <c r="B203" s="1579" t="s">
        <v>1648</v>
      </c>
      <c r="C203" s="1580"/>
      <c r="D203" s="1580"/>
      <c r="E203" s="1581"/>
      <c r="F203" s="679" t="s">
        <v>753</v>
      </c>
      <c r="G203" s="1472">
        <f>'BS old'!D133</f>
        <v>0</v>
      </c>
      <c r="H203" s="1474"/>
      <c r="I203" s="1472">
        <f>'BS old'!E133</f>
        <v>0</v>
      </c>
      <c r="J203" s="1476"/>
    </row>
    <row r="204" spans="1:10" ht="27.75" customHeight="1" x14ac:dyDescent="0.25">
      <c r="A204" s="680" t="s">
        <v>754</v>
      </c>
      <c r="B204" s="1570" t="s">
        <v>1649</v>
      </c>
      <c r="C204" s="1571"/>
      <c r="D204" s="1571"/>
      <c r="E204" s="1572"/>
      <c r="F204" s="679" t="s">
        <v>756</v>
      </c>
      <c r="G204" s="1472">
        <f>'BS old'!D134</f>
        <v>0</v>
      </c>
      <c r="H204" s="1474"/>
      <c r="I204" s="1472">
        <f>'BS old'!E134</f>
        <v>0</v>
      </c>
      <c r="J204" s="1476"/>
    </row>
    <row r="205" spans="1:10" s="404" customFormat="1" ht="27.75" customHeight="1" x14ac:dyDescent="0.25">
      <c r="A205" s="680" t="s">
        <v>496</v>
      </c>
      <c r="B205" s="1570" t="s">
        <v>1650</v>
      </c>
      <c r="C205" s="1571"/>
      <c r="D205" s="1571"/>
      <c r="E205" s="1572"/>
      <c r="F205" s="679" t="s">
        <v>758</v>
      </c>
      <c r="G205" s="1472">
        <f>'BS old'!D135</f>
        <v>0</v>
      </c>
      <c r="H205" s="1474"/>
      <c r="I205" s="1472">
        <f>'BS old'!E135</f>
        <v>0</v>
      </c>
      <c r="J205" s="1476"/>
    </row>
    <row r="206" spans="1:10" ht="27.75" customHeight="1" x14ac:dyDescent="0.25">
      <c r="A206" s="681" t="s">
        <v>627</v>
      </c>
      <c r="B206" s="1579" t="s">
        <v>1651</v>
      </c>
      <c r="C206" s="1580"/>
      <c r="D206" s="1580"/>
      <c r="E206" s="1581"/>
      <c r="F206" s="679" t="s">
        <v>760</v>
      </c>
      <c r="G206" s="1472">
        <f>'BS old'!D136</f>
        <v>0</v>
      </c>
      <c r="H206" s="1474"/>
      <c r="I206" s="1472">
        <f>'BS old'!E136</f>
        <v>0</v>
      </c>
      <c r="J206" s="1476"/>
    </row>
    <row r="207" spans="1:10" ht="27.75" customHeight="1" x14ac:dyDescent="0.25">
      <c r="A207" s="684" t="s">
        <v>630</v>
      </c>
      <c r="B207" s="1570" t="s">
        <v>1652</v>
      </c>
      <c r="C207" s="1571"/>
      <c r="D207" s="1571"/>
      <c r="E207" s="1572"/>
      <c r="F207" s="679" t="s">
        <v>762</v>
      </c>
      <c r="G207" s="1472">
        <f>'BS old'!D137</f>
        <v>0</v>
      </c>
      <c r="H207" s="1474"/>
      <c r="I207" s="1472">
        <f>'BS old'!E137</f>
        <v>0</v>
      </c>
      <c r="J207" s="1476"/>
    </row>
    <row r="208" spans="1:10" ht="27.75" customHeight="1" x14ac:dyDescent="0.25">
      <c r="A208" s="680" t="s">
        <v>496</v>
      </c>
      <c r="B208" s="1570" t="s">
        <v>1653</v>
      </c>
      <c r="C208" s="1571"/>
      <c r="D208" s="1571"/>
      <c r="E208" s="1572"/>
      <c r="F208" s="679" t="s">
        <v>764</v>
      </c>
      <c r="G208" s="1472">
        <f>'BS old'!D138</f>
        <v>0</v>
      </c>
      <c r="H208" s="1474"/>
      <c r="I208" s="1472">
        <f>'BS old'!E138</f>
        <v>0</v>
      </c>
      <c r="J208" s="1476"/>
    </row>
    <row r="209" spans="1:10" s="404" customFormat="1" ht="27.75" customHeight="1" x14ac:dyDescent="0.25">
      <c r="A209" s="680" t="s">
        <v>499</v>
      </c>
      <c r="B209" s="1570" t="s">
        <v>1654</v>
      </c>
      <c r="C209" s="1571"/>
      <c r="D209" s="1571"/>
      <c r="E209" s="1572"/>
      <c r="F209" s="679" t="s">
        <v>766</v>
      </c>
      <c r="G209" s="1472">
        <f>'BS old'!D139</f>
        <v>0</v>
      </c>
      <c r="H209" s="1474"/>
      <c r="I209" s="1472">
        <f>'BS old'!E139</f>
        <v>0</v>
      </c>
      <c r="J209" s="1476"/>
    </row>
    <row r="210" spans="1:10" ht="27.75" customHeight="1" thickBot="1" x14ac:dyDescent="0.3">
      <c r="A210" s="458" t="s">
        <v>502</v>
      </c>
      <c r="B210" s="1573" t="s">
        <v>1655</v>
      </c>
      <c r="C210" s="1574"/>
      <c r="D210" s="1574"/>
      <c r="E210" s="1575"/>
      <c r="F210" s="679" t="s">
        <v>768</v>
      </c>
      <c r="G210" s="1576">
        <f>'BS old'!D140</f>
        <v>0</v>
      </c>
      <c r="H210" s="1577"/>
      <c r="I210" s="1576">
        <f>'BS old'!E140</f>
        <v>0</v>
      </c>
      <c r="J210" s="1578"/>
    </row>
    <row r="211" spans="1:10" ht="24.75" customHeight="1" x14ac:dyDescent="0.25"/>
    <row r="212" spans="1:10" ht="24.75" customHeight="1" x14ac:dyDescent="0.25"/>
    <row r="213" spans="1:10" ht="24.75" customHeight="1" x14ac:dyDescent="0.25"/>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x14ac:dyDescent="0.25"/>
  <cols>
    <col min="1" max="10" width="2.5703125" style="686" customWidth="1"/>
    <col min="11" max="11" width="3.42578125" style="686" customWidth="1"/>
    <col min="12" max="36" width="2.5703125" style="686" customWidth="1"/>
    <col min="37" max="37" width="2.140625" style="686" customWidth="1"/>
    <col min="38" max="38" width="1.85546875" style="686" customWidth="1"/>
    <col min="39" max="39" width="2.140625" style="686" customWidth="1"/>
    <col min="40" max="45" width="2.5703125" style="686" customWidth="1"/>
    <col min="46" max="46" width="7.7109375" style="686" customWidth="1"/>
    <col min="47" max="61" width="2.5703125" style="686" customWidth="1"/>
    <col min="62" max="16384" width="9.140625" style="686"/>
  </cols>
  <sheetData>
    <row r="1" spans="1:38" x14ac:dyDescent="0.25">
      <c r="B1" s="685" t="s">
        <v>1124</v>
      </c>
    </row>
    <row r="2" spans="1:38" s="454" customFormat="1" ht="18.75" thickBot="1" x14ac:dyDescent="0.3">
      <c r="C2" s="685"/>
      <c r="N2" s="450" t="s">
        <v>1656</v>
      </c>
    </row>
    <row r="3" spans="1:38" s="351" customFormat="1" ht="21" customHeight="1" thickBot="1" x14ac:dyDescent="0.3">
      <c r="B3" s="744" t="s">
        <v>1657</v>
      </c>
      <c r="C3" s="687"/>
      <c r="D3" s="688"/>
      <c r="E3" s="688"/>
      <c r="F3" s="688"/>
      <c r="G3" s="688"/>
      <c r="H3" s="688"/>
      <c r="I3" s="688"/>
      <c r="J3" s="689"/>
      <c r="K3" s="688"/>
      <c r="L3" s="690"/>
      <c r="N3" s="450" t="s">
        <v>1658</v>
      </c>
      <c r="Q3" s="450"/>
    </row>
    <row r="4" spans="1:38" ht="13.5" thickBot="1" x14ac:dyDescent="0.3"/>
    <row r="5" spans="1:38" ht="28.5" customHeight="1" thickBot="1" x14ac:dyDescent="0.3">
      <c r="K5" s="724" t="s">
        <v>1491</v>
      </c>
      <c r="L5" s="448" t="e">
        <f>+MID(#REF!,1,1)</f>
        <v>#REF!</v>
      </c>
      <c r="M5" s="448" t="e">
        <f>+MID(#REF!,2,1)</f>
        <v>#REF!</v>
      </c>
      <c r="N5" s="448" t="s">
        <v>953</v>
      </c>
      <c r="O5" s="448" t="e">
        <f>LEFT(#REF!,1)</f>
        <v>#REF!</v>
      </c>
      <c r="P5" s="448" t="e">
        <f>RIGHT(#REF!,1)</f>
        <v>#REF!</v>
      </c>
      <c r="Q5" s="448" t="s">
        <v>953</v>
      </c>
      <c r="R5" s="448" t="e">
        <f>+LEFT(#REF!,1)</f>
        <v>#REF!</v>
      </c>
      <c r="S5" s="448" t="e">
        <f>+MID(#REF!,2,1)</f>
        <v>#REF!</v>
      </c>
      <c r="T5" s="448" t="e">
        <f>+MID(#REF!,3,1)</f>
        <v>#REF!</v>
      </c>
      <c r="U5" s="448" t="e">
        <f>+MID(#REF!,4,1)</f>
        <v>#REF!</v>
      </c>
      <c r="V5" s="1634" t="s">
        <v>1492</v>
      </c>
      <c r="W5" s="1635"/>
      <c r="X5" s="1635"/>
      <c r="Y5" s="1635"/>
      <c r="Z5" s="1635"/>
      <c r="AA5" s="1636"/>
    </row>
    <row r="6" spans="1:38" ht="7.5" customHeight="1" thickBot="1" x14ac:dyDescent="0.3"/>
    <row r="7" spans="1:38" s="441" customFormat="1" ht="14.25" customHeight="1" x14ac:dyDescent="0.25">
      <c r="A7" s="444" t="s">
        <v>1493</v>
      </c>
      <c r="B7" s="444"/>
      <c r="C7" s="443"/>
      <c r="D7" s="443"/>
      <c r="E7" s="443"/>
      <c r="F7" s="443"/>
      <c r="G7" s="443"/>
      <c r="H7" s="443"/>
      <c r="I7" s="443"/>
      <c r="J7" s="443"/>
      <c r="K7" s="443"/>
      <c r="L7" s="443"/>
      <c r="M7" s="443"/>
      <c r="N7" s="443"/>
      <c r="O7" s="443"/>
      <c r="P7" s="443"/>
      <c r="Q7" s="443"/>
      <c r="R7" s="443"/>
      <c r="S7" s="442"/>
      <c r="T7" s="443"/>
      <c r="U7" s="443"/>
      <c r="V7" s="443"/>
      <c r="W7" s="443"/>
      <c r="X7" s="443"/>
      <c r="Y7" s="443"/>
      <c r="Z7" s="443"/>
      <c r="AA7" s="443"/>
      <c r="AB7" s="443"/>
      <c r="AC7" s="443"/>
      <c r="AD7" s="443"/>
      <c r="AE7" s="443"/>
      <c r="AF7" s="443"/>
      <c r="AG7" s="443"/>
      <c r="AH7" s="443"/>
      <c r="AI7" s="443"/>
      <c r="AJ7" s="443"/>
      <c r="AK7" s="443"/>
      <c r="AL7" s="442"/>
    </row>
    <row r="8" spans="1:38" s="441" customFormat="1" ht="14.25" customHeight="1" x14ac:dyDescent="0.25">
      <c r="A8" s="725" t="s">
        <v>1494</v>
      </c>
      <c r="B8" s="725"/>
      <c r="C8" s="726"/>
      <c r="D8" s="726"/>
      <c r="E8" s="726"/>
      <c r="F8" s="726"/>
      <c r="G8" s="726"/>
      <c r="H8" s="726"/>
      <c r="I8" s="726"/>
      <c r="J8" s="726"/>
      <c r="K8" s="726"/>
      <c r="L8" s="726"/>
      <c r="M8" s="726"/>
      <c r="N8" s="726"/>
      <c r="O8" s="726"/>
      <c r="P8" s="726"/>
      <c r="Q8" s="726"/>
      <c r="R8" s="726"/>
      <c r="S8" s="726"/>
      <c r="T8" s="726"/>
      <c r="U8" s="726"/>
      <c r="V8" s="726"/>
      <c r="W8" s="726"/>
      <c r="X8" s="726"/>
      <c r="Y8" s="726"/>
      <c r="Z8" s="726"/>
      <c r="AA8" s="726"/>
      <c r="AB8" s="726"/>
      <c r="AC8" s="726"/>
      <c r="AD8" s="726"/>
      <c r="AE8" s="726"/>
      <c r="AF8" s="726"/>
      <c r="AG8" s="726"/>
      <c r="AH8" s="726"/>
      <c r="AI8" s="726"/>
      <c r="AJ8" s="726"/>
      <c r="AK8" s="726"/>
      <c r="AL8" s="727"/>
    </row>
    <row r="9" spans="1:38" s="731" customFormat="1" ht="15" customHeight="1" x14ac:dyDescent="0.25">
      <c r="A9" s="728" t="s">
        <v>1495</v>
      </c>
      <c r="B9" s="728"/>
      <c r="C9" s="729"/>
      <c r="D9" s="729"/>
      <c r="E9" s="729"/>
      <c r="F9" s="729"/>
      <c r="G9" s="729"/>
      <c r="H9" s="729"/>
      <c r="I9" s="729"/>
      <c r="J9" s="729"/>
      <c r="K9" s="729"/>
      <c r="L9" s="729"/>
      <c r="M9" s="729"/>
      <c r="N9" s="729"/>
      <c r="O9" s="729"/>
      <c r="P9" s="729"/>
      <c r="Q9" s="729"/>
      <c r="R9" s="729"/>
      <c r="S9" s="730"/>
      <c r="T9" s="729"/>
      <c r="U9" s="729"/>
      <c r="V9" s="729"/>
      <c r="W9" s="729"/>
      <c r="X9" s="729"/>
      <c r="Y9" s="729"/>
      <c r="Z9" s="729"/>
      <c r="AA9" s="729"/>
      <c r="AB9" s="729"/>
      <c r="AC9" s="729"/>
      <c r="AD9" s="729"/>
      <c r="AE9" s="729"/>
      <c r="AF9" s="729"/>
      <c r="AG9" s="729"/>
      <c r="AH9" s="729"/>
      <c r="AI9" s="729"/>
      <c r="AJ9" s="729"/>
      <c r="AK9" s="729"/>
      <c r="AL9" s="727"/>
    </row>
    <row r="10" spans="1:38" s="436" customFormat="1" ht="18" customHeight="1" thickBot="1" x14ac:dyDescent="0.3">
      <c r="A10" s="439" t="s">
        <v>957</v>
      </c>
      <c r="B10" s="439"/>
      <c r="C10" s="438"/>
      <c r="D10" s="438"/>
      <c r="E10" s="439"/>
      <c r="F10" s="438"/>
      <c r="G10" s="438"/>
      <c r="H10" s="438"/>
      <c r="I10" s="438"/>
      <c r="J10" s="438"/>
      <c r="K10" s="438"/>
      <c r="L10" s="438"/>
      <c r="M10" s="438"/>
      <c r="N10" s="438"/>
      <c r="O10" s="438"/>
      <c r="P10" s="438"/>
      <c r="Q10" s="438"/>
      <c r="R10" s="438"/>
      <c r="S10" s="437"/>
      <c r="T10" s="438"/>
      <c r="U10" s="438"/>
      <c r="V10" s="438"/>
      <c r="W10" s="438"/>
      <c r="X10" s="438"/>
      <c r="Y10" s="438"/>
      <c r="Z10" s="438"/>
      <c r="AA10" s="438"/>
      <c r="AB10" s="438"/>
      <c r="AC10" s="438"/>
      <c r="AD10" s="438"/>
      <c r="AE10" s="438"/>
      <c r="AF10" s="438"/>
      <c r="AG10" s="438"/>
      <c r="AH10" s="438"/>
      <c r="AI10" s="438"/>
      <c r="AJ10" s="438"/>
      <c r="AK10" s="438"/>
      <c r="AL10" s="437"/>
    </row>
    <row r="11" spans="1:38" s="416" customFormat="1" ht="3.75" customHeight="1" thickBot="1" x14ac:dyDescent="0.3"/>
    <row r="12" spans="1:38" s="416" customFormat="1" ht="14.25" customHeight="1" x14ac:dyDescent="0.25">
      <c r="A12" s="418" t="s">
        <v>1497</v>
      </c>
      <c r="B12" s="417"/>
      <c r="C12" s="417"/>
      <c r="D12" s="417"/>
      <c r="E12" s="417"/>
      <c r="F12" s="417"/>
      <c r="G12" s="417"/>
      <c r="H12" s="417"/>
      <c r="I12" s="361"/>
      <c r="J12" s="709"/>
      <c r="K12" s="434" t="s">
        <v>1498</v>
      </c>
      <c r="L12" s="417"/>
      <c r="M12" s="435"/>
      <c r="N12" s="435"/>
      <c r="O12" s="435"/>
      <c r="P12" s="417"/>
      <c r="Q12" s="434" t="s">
        <v>1498</v>
      </c>
      <c r="R12" s="417"/>
      <c r="S12" s="361"/>
      <c r="T12" s="417"/>
      <c r="U12" s="417"/>
      <c r="V12" s="710"/>
      <c r="W12" s="417"/>
      <c r="X12" s="417"/>
      <c r="Y12" s="417"/>
      <c r="Z12" s="417"/>
      <c r="AA12" s="417"/>
      <c r="AB12" s="417"/>
      <c r="AC12" s="417"/>
      <c r="AD12" s="434" t="s">
        <v>1499</v>
      </c>
      <c r="AE12" s="434"/>
      <c r="AF12" s="434"/>
      <c r="AG12" s="434" t="s">
        <v>1500</v>
      </c>
      <c r="AH12" s="417"/>
      <c r="AI12" s="417"/>
      <c r="AJ12" s="417"/>
      <c r="AK12" s="417"/>
      <c r="AL12" s="433"/>
    </row>
    <row r="13" spans="1:38"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95" t="e">
        <f>MID(#REF!,9,1)</f>
        <v>#REF!</v>
      </c>
      <c r="J13" s="711" t="e">
        <f>MID(#REF!,10,1)</f>
        <v>#REF!</v>
      </c>
      <c r="K13" s="712"/>
      <c r="L13" s="419"/>
      <c r="M13" s="419"/>
      <c r="N13" s="419"/>
      <c r="O13" s="419"/>
      <c r="P13" s="419"/>
      <c r="Q13" s="419"/>
      <c r="R13" s="419"/>
      <c r="S13" s="419"/>
      <c r="T13" s="419"/>
      <c r="U13" s="419"/>
      <c r="V13" s="713"/>
      <c r="W13" s="424" t="s">
        <v>1501</v>
      </c>
      <c r="X13" s="419"/>
      <c r="Y13" s="419"/>
      <c r="Z13" s="419"/>
      <c r="AA13" s="419"/>
      <c r="AB13" s="424" t="s">
        <v>1502</v>
      </c>
      <c r="AC13" s="419"/>
      <c r="AD13" s="395" t="e">
        <f>MID(#REF!,1,1)</f>
        <v>#REF!</v>
      </c>
      <c r="AE13" s="395" t="e">
        <f>MID(#REF!,2,1)</f>
        <v>#REF!</v>
      </c>
      <c r="AF13" s="395"/>
      <c r="AG13" s="395" t="e">
        <f>MID(#REF!,1,1)</f>
        <v>#REF!</v>
      </c>
      <c r="AH13" s="395" t="e">
        <f>MID(#REF!,2,1)</f>
        <v>#REF!</v>
      </c>
      <c r="AI13" s="395" t="e">
        <f>MID(#REF!,3,1)</f>
        <v>#REF!</v>
      </c>
      <c r="AJ13" s="395" t="e">
        <f>MID(#REF!,4,1)</f>
        <v>#REF!</v>
      </c>
      <c r="AK13" s="419"/>
      <c r="AL13" s="425"/>
    </row>
    <row r="14" spans="1:38" s="416" customFormat="1" ht="19.5" customHeight="1" x14ac:dyDescent="0.25">
      <c r="A14" s="357" t="s">
        <v>1503</v>
      </c>
      <c r="B14" s="419"/>
      <c r="C14" s="419"/>
      <c r="D14" s="419"/>
      <c r="E14" s="419"/>
      <c r="F14" s="419"/>
      <c r="G14" s="419"/>
      <c r="H14" s="353"/>
      <c r="I14" s="353"/>
      <c r="J14" s="481"/>
      <c r="K14" s="432" t="e">
        <f>IF(#REF!="x","x"," ")</f>
        <v>#REF!</v>
      </c>
      <c r="L14" s="424" t="s">
        <v>1504</v>
      </c>
      <c r="N14" s="426"/>
      <c r="O14" s="426"/>
      <c r="P14" s="426"/>
      <c r="Q14" s="426"/>
      <c r="R14" s="432" t="e">
        <f>IF(#REF!="x","x"," ")</f>
        <v>#REF!</v>
      </c>
      <c r="S14" s="424" t="s">
        <v>1505</v>
      </c>
      <c r="T14" s="419"/>
      <c r="U14" s="419"/>
      <c r="V14" s="713"/>
      <c r="W14" s="693"/>
      <c r="X14" s="694"/>
      <c r="Y14" s="694"/>
      <c r="Z14" s="694"/>
      <c r="AA14" s="694"/>
      <c r="AB14" s="695" t="s">
        <v>1506</v>
      </c>
      <c r="AC14" s="694"/>
      <c r="AD14" s="696" t="e">
        <f>MID(#REF!,1,1)</f>
        <v>#REF!</v>
      </c>
      <c r="AE14" s="696" t="e">
        <f>MID(#REF!,2,1)</f>
        <v>#REF!</v>
      </c>
      <c r="AF14" s="696"/>
      <c r="AG14" s="696" t="e">
        <f>MID(#REF!,1,1)</f>
        <v>#REF!</v>
      </c>
      <c r="AH14" s="696" t="e">
        <f>MID(#REF!,2,1)</f>
        <v>#REF!</v>
      </c>
      <c r="AI14" s="696" t="e">
        <f>MID(#REF!,3,1)</f>
        <v>#REF!</v>
      </c>
      <c r="AJ14" s="696" t="e">
        <f>MID(#REF!,4,1)</f>
        <v>#REF!</v>
      </c>
      <c r="AK14" s="694"/>
      <c r="AL14" s="697"/>
    </row>
    <row r="15" spans="1:38" s="416" customFormat="1" ht="19.5" customHeight="1" x14ac:dyDescent="0.2">
      <c r="A15" s="732" t="e">
        <f>LEFT(#REF!,1)</f>
        <v>#REF!</v>
      </c>
      <c r="B15" s="428" t="e">
        <f>MID(#REF!,2,1)</f>
        <v>#REF!</v>
      </c>
      <c r="C15" s="428" t="e">
        <f>MID(#REF!,3,1)</f>
        <v>#REF!</v>
      </c>
      <c r="D15" s="428" t="e">
        <f>MID(#REF!,4,1)</f>
        <v>#REF!</v>
      </c>
      <c r="E15" s="428" t="e">
        <f>MID(#REF!,5,1)</f>
        <v>#REF!</v>
      </c>
      <c r="F15" s="428" t="e">
        <f>MID(#REF!,6,1)</f>
        <v>#REF!</v>
      </c>
      <c r="G15" s="428" t="e">
        <f>MID(#REF!,7,1)</f>
        <v>#REF!</v>
      </c>
      <c r="H15" s="428" t="e">
        <f>MID(#REF!,8,1)</f>
        <v>#REF!</v>
      </c>
      <c r="I15" s="353"/>
      <c r="J15" s="481"/>
      <c r="K15" s="353" t="e">
        <f>IF(#REF!="x","x", "")</f>
        <v>#REF!</v>
      </c>
      <c r="L15" s="424" t="s">
        <v>1507</v>
      </c>
      <c r="M15" s="424"/>
      <c r="N15" s="426"/>
      <c r="O15" s="426"/>
      <c r="P15" s="426"/>
      <c r="Q15" s="426"/>
      <c r="R15" s="426" t="e">
        <f>IF(#REF!="x","x"," ")</f>
        <v>#REF!</v>
      </c>
      <c r="S15" s="424" t="s">
        <v>1508</v>
      </c>
      <c r="T15" s="419"/>
      <c r="U15" s="419"/>
      <c r="V15" s="713"/>
      <c r="W15" s="424"/>
      <c r="X15" s="419"/>
      <c r="Y15" s="356"/>
      <c r="Z15" s="353"/>
      <c r="AA15" s="353"/>
      <c r="AB15" s="426"/>
      <c r="AC15" s="353"/>
      <c r="AD15" s="428"/>
      <c r="AE15" s="428"/>
      <c r="AF15" s="428"/>
      <c r="AG15" s="428"/>
      <c r="AH15" s="428"/>
      <c r="AI15" s="428"/>
      <c r="AJ15" s="428"/>
      <c r="AK15" s="353"/>
      <c r="AL15" s="425"/>
    </row>
    <row r="16" spans="1:38" s="416" customFormat="1" ht="19.5" customHeight="1" x14ac:dyDescent="0.2">
      <c r="A16" s="357" t="s">
        <v>971</v>
      </c>
      <c r="B16" s="419"/>
      <c r="C16" s="419"/>
      <c r="D16" s="419"/>
      <c r="E16" s="419"/>
      <c r="F16" s="372"/>
      <c r="G16" s="419"/>
      <c r="H16" s="419"/>
      <c r="I16" s="353"/>
      <c r="J16" s="481"/>
      <c r="K16" s="712"/>
      <c r="L16" s="353"/>
      <c r="M16" s="424"/>
      <c r="N16" s="426"/>
      <c r="O16" s="426"/>
      <c r="P16" s="426"/>
      <c r="Q16" s="426"/>
      <c r="R16" s="733" t="s">
        <v>1509</v>
      </c>
      <c r="S16" s="426"/>
      <c r="T16" s="419"/>
      <c r="U16" s="419"/>
      <c r="V16" s="713"/>
      <c r="W16" s="424" t="s">
        <v>1510</v>
      </c>
      <c r="X16" s="419"/>
      <c r="Y16" s="356"/>
      <c r="Z16" s="353"/>
      <c r="AA16" s="353"/>
      <c r="AB16" s="424" t="s">
        <v>1502</v>
      </c>
      <c r="AC16" s="353"/>
      <c r="AD16" s="395" t="e">
        <f>MID(#REF!,1,1)</f>
        <v>#REF!</v>
      </c>
      <c r="AE16" s="395" t="e">
        <f>MID(#REF!,2,1)</f>
        <v>#REF!</v>
      </c>
      <c r="AF16" s="395"/>
      <c r="AG16" s="395" t="e">
        <f>MID(#REF!,1,1)</f>
        <v>#REF!</v>
      </c>
      <c r="AH16" s="395" t="e">
        <f>MID(#REF!,2,1)</f>
        <v>#REF!</v>
      </c>
      <c r="AI16" s="395" t="e">
        <f>MID(#REF!,3,1)</f>
        <v>#REF!</v>
      </c>
      <c r="AJ16" s="395" t="e">
        <f>MID(#REF!,4,1)</f>
        <v>#REF!</v>
      </c>
      <c r="AK16" s="353"/>
      <c r="AL16" s="425"/>
    </row>
    <row r="17" spans="1:39" s="416" customFormat="1" ht="19.5" customHeight="1" thickBot="1" x14ac:dyDescent="0.25">
      <c r="A17" s="423" t="e">
        <f>#REF!</f>
        <v>#REF!</v>
      </c>
      <c r="B17" s="348" t="e">
        <f>#REF!</f>
        <v>#REF!</v>
      </c>
      <c r="C17" s="421" t="s">
        <v>953</v>
      </c>
      <c r="D17" s="348" t="e">
        <f>#REF!</f>
        <v>#REF!</v>
      </c>
      <c r="E17" s="348" t="e">
        <f>#REF!</f>
        <v>#REF!</v>
      </c>
      <c r="F17" s="421" t="s">
        <v>953</v>
      </c>
      <c r="G17" s="348" t="e">
        <f>#REF!</f>
        <v>#REF!</v>
      </c>
      <c r="H17" s="348"/>
      <c r="I17" s="348"/>
      <c r="J17" s="715"/>
      <c r="K17" s="716"/>
      <c r="L17" s="348"/>
      <c r="M17" s="348"/>
      <c r="N17" s="348"/>
      <c r="O17" s="348"/>
      <c r="P17" s="348"/>
      <c r="Q17" s="348"/>
      <c r="R17" s="348"/>
      <c r="S17" s="348"/>
      <c r="T17" s="421"/>
      <c r="U17" s="421"/>
      <c r="V17" s="717"/>
      <c r="W17" s="420"/>
      <c r="X17" s="421"/>
      <c r="Y17" s="349"/>
      <c r="Z17" s="348"/>
      <c r="AA17" s="348"/>
      <c r="AB17" s="420" t="s">
        <v>1506</v>
      </c>
      <c r="AC17" s="348"/>
      <c r="AD17" s="393" t="e">
        <f>MID(#REF!,1,1)</f>
        <v>#REF!</v>
      </c>
      <c r="AE17" s="393" t="e">
        <f>MID(#REF!,2,1)</f>
        <v>#REF!</v>
      </c>
      <c r="AF17" s="393"/>
      <c r="AG17" s="393" t="e">
        <f>MID(#REF!,1,1)</f>
        <v>#REF!</v>
      </c>
      <c r="AH17" s="393" t="e">
        <f>MID(#REF!,2,1)</f>
        <v>#REF!</v>
      </c>
      <c r="AI17" s="393" t="e">
        <f>MID(#REF!,3,1)</f>
        <v>#REF!</v>
      </c>
      <c r="AJ17" s="393" t="e">
        <f>MID(#REF!,4,1)</f>
        <v>#REF!</v>
      </c>
      <c r="AK17" s="348"/>
      <c r="AL17" s="422"/>
    </row>
    <row r="18" spans="1:39" s="416" customFormat="1" ht="4.5" customHeight="1" x14ac:dyDescent="0.25">
      <c r="A18" s="419"/>
      <c r="B18" s="419"/>
      <c r="C18" s="419"/>
      <c r="D18" s="419"/>
      <c r="E18" s="419"/>
      <c r="F18" s="419"/>
      <c r="G18" s="419"/>
      <c r="H18" s="353"/>
      <c r="I18" s="353"/>
      <c r="J18" s="353"/>
      <c r="K18" s="353"/>
      <c r="L18" s="353"/>
      <c r="M18" s="353"/>
      <c r="N18" s="353"/>
      <c r="O18" s="353"/>
      <c r="P18" s="353"/>
      <c r="Q18" s="353"/>
      <c r="R18" s="353"/>
      <c r="S18" s="353"/>
      <c r="T18" s="419"/>
      <c r="U18" s="419"/>
      <c r="V18" s="353"/>
      <c r="W18" s="353"/>
      <c r="X18" s="353"/>
      <c r="Y18" s="353"/>
      <c r="Z18" s="353"/>
      <c r="AA18" s="353"/>
      <c r="AB18" s="353"/>
      <c r="AC18" s="353"/>
      <c r="AD18" s="353"/>
      <c r="AE18" s="353"/>
      <c r="AF18" s="353"/>
      <c r="AG18" s="353"/>
      <c r="AH18" s="353"/>
      <c r="AI18" s="353"/>
      <c r="AJ18" s="353"/>
      <c r="AK18" s="353"/>
      <c r="AL18" s="419"/>
      <c r="AM18" s="419"/>
    </row>
    <row r="19" spans="1:39" s="416" customFormat="1" ht="3" customHeight="1" thickBot="1" x14ac:dyDescent="0.3">
      <c r="A19" s="734"/>
      <c r="B19" s="419"/>
      <c r="C19" s="419"/>
      <c r="D19" s="419"/>
      <c r="E19" s="419"/>
      <c r="F19" s="419"/>
      <c r="G19" s="419"/>
      <c r="H19" s="353"/>
      <c r="I19" s="353"/>
      <c r="J19" s="353"/>
      <c r="K19" s="353"/>
      <c r="L19" s="353"/>
      <c r="M19" s="353"/>
      <c r="N19" s="353"/>
      <c r="O19" s="353"/>
      <c r="P19" s="353"/>
      <c r="Q19" s="353"/>
      <c r="R19" s="353"/>
      <c r="S19" s="353"/>
      <c r="T19" s="419"/>
      <c r="U19" s="419"/>
      <c r="V19" s="419"/>
      <c r="W19" s="353"/>
      <c r="X19" s="353"/>
      <c r="Y19" s="353"/>
      <c r="Z19" s="353"/>
      <c r="AA19" s="353"/>
      <c r="AB19" s="353"/>
      <c r="AC19" s="353"/>
      <c r="AD19" s="353"/>
      <c r="AE19" s="353"/>
      <c r="AF19" s="353"/>
      <c r="AG19" s="353"/>
      <c r="AH19" s="353"/>
      <c r="AI19" s="353"/>
      <c r="AJ19" s="353"/>
      <c r="AK19" s="353"/>
      <c r="AL19" s="419"/>
      <c r="AM19" s="419"/>
    </row>
    <row r="20" spans="1:39" s="416" customFormat="1" ht="16.5" x14ac:dyDescent="0.25">
      <c r="A20" s="418" t="s">
        <v>1511</v>
      </c>
      <c r="B20" s="417"/>
      <c r="C20" s="417"/>
      <c r="D20" s="417"/>
      <c r="E20" s="417"/>
      <c r="F20" s="417"/>
      <c r="G20" s="417"/>
      <c r="H20" s="361"/>
      <c r="I20" s="361"/>
      <c r="J20" s="361"/>
      <c r="K20" s="361"/>
      <c r="L20" s="361"/>
      <c r="M20" s="361"/>
      <c r="N20" s="361"/>
      <c r="O20" s="361"/>
      <c r="P20" s="361"/>
      <c r="Q20" s="361"/>
      <c r="R20" s="361"/>
      <c r="S20" s="361"/>
      <c r="T20" s="417"/>
      <c r="U20" s="417"/>
      <c r="V20" s="417"/>
      <c r="W20" s="361"/>
      <c r="X20" s="361"/>
      <c r="Y20" s="361"/>
      <c r="Z20" s="361"/>
      <c r="AA20" s="361"/>
      <c r="AB20" s="361"/>
      <c r="AC20" s="361"/>
      <c r="AD20" s="361"/>
      <c r="AE20" s="361"/>
      <c r="AF20" s="361"/>
      <c r="AG20" s="361"/>
      <c r="AH20" s="361"/>
      <c r="AI20" s="361"/>
      <c r="AJ20" s="361"/>
      <c r="AK20" s="361"/>
      <c r="AL20" s="433"/>
    </row>
    <row r="21" spans="1:39" s="416" customFormat="1" ht="19.5" customHeight="1" x14ac:dyDescent="0.25">
      <c r="A21" s="403" t="e">
        <f>+LEFT(#REF!,1)</f>
        <v>#REF!</v>
      </c>
      <c r="B21" s="395" t="e">
        <f>+MID(#REF!,2,1)</f>
        <v>#REF!</v>
      </c>
      <c r="C21" s="395" t="e">
        <f>+MID(#REF!,3,1)</f>
        <v>#REF!</v>
      </c>
      <c r="D21" s="395" t="e">
        <f>+MID(#REF!,4,1)</f>
        <v>#REF!</v>
      </c>
      <c r="E21" s="395" t="e">
        <f>+MID(#REF!,5,1)</f>
        <v>#REF!</v>
      </c>
      <c r="F21" s="395" t="e">
        <f>+MID(#REF!,6,1)</f>
        <v>#REF!</v>
      </c>
      <c r="G21" s="395" t="e">
        <f>+MID(#REF!,7,1)</f>
        <v>#REF!</v>
      </c>
      <c r="H21" s="395" t="e">
        <f>+MID(#REF!,8,1)</f>
        <v>#REF!</v>
      </c>
      <c r="I21" s="395" t="e">
        <f>+MID(#REF!,9,1)</f>
        <v>#REF!</v>
      </c>
      <c r="J21" s="395" t="e">
        <f>+MID(#REF!,10,1)</f>
        <v>#REF!</v>
      </c>
      <c r="K21" s="395" t="e">
        <f>+MID(#REF!,11,1)</f>
        <v>#REF!</v>
      </c>
      <c r="L21" s="395" t="e">
        <f>+MID(#REF!,12,1)</f>
        <v>#REF!</v>
      </c>
      <c r="M21" s="395" t="e">
        <f>+MID(#REF!,13,1)</f>
        <v>#REF!</v>
      </c>
      <c r="N21" s="395" t="e">
        <f>+MID(#REF!,14,1)</f>
        <v>#REF!</v>
      </c>
      <c r="O21" s="395" t="e">
        <f>+MID(#REF!,15,1)</f>
        <v>#REF!</v>
      </c>
      <c r="P21" s="395" t="e">
        <f>+MID(#REF!,16,1)</f>
        <v>#REF!</v>
      </c>
      <c r="Q21" s="395" t="e">
        <f>+MID(#REF!,17,1)</f>
        <v>#REF!</v>
      </c>
      <c r="R21" s="395" t="e">
        <f>+MID(#REF!,18,1)</f>
        <v>#REF!</v>
      </c>
      <c r="S21" s="395" t="e">
        <f>+MID(#REF!,19,1)</f>
        <v>#REF!</v>
      </c>
      <c r="T21" s="395" t="e">
        <f>+MID(#REF!,20,1)</f>
        <v>#REF!</v>
      </c>
      <c r="U21" s="395" t="e">
        <f>+MID(#REF!,21,1)</f>
        <v>#REF!</v>
      </c>
      <c r="V21" s="395" t="e">
        <f>+MID(#REF!,22,1)</f>
        <v>#REF!</v>
      </c>
      <c r="W21" s="395" t="e">
        <f>+MID(#REF!,23,1)</f>
        <v>#REF!</v>
      </c>
      <c r="X21" s="395" t="e">
        <f>+MID(#REF!,24,1)</f>
        <v>#REF!</v>
      </c>
      <c r="Y21" s="395" t="e">
        <f>+MID(#REF!,25,1)</f>
        <v>#REF!</v>
      </c>
      <c r="Z21" s="395" t="e">
        <f>+MID(#REF!,26,1)</f>
        <v>#REF!</v>
      </c>
      <c r="AA21" s="395" t="e">
        <f>+MID(#REF!,27,1)</f>
        <v>#REF!</v>
      </c>
      <c r="AB21" s="395" t="e">
        <f>+MID(#REF!,28,1)</f>
        <v>#REF!</v>
      </c>
      <c r="AC21" s="395" t="e">
        <f>+MID(#REF!,29,1)</f>
        <v>#REF!</v>
      </c>
      <c r="AD21" s="395" t="e">
        <f>+MID(#REF!,30,1)</f>
        <v>#REF!</v>
      </c>
      <c r="AE21" s="395" t="e">
        <f>+MID(#REF!,31,1)</f>
        <v>#REF!</v>
      </c>
      <c r="AF21" s="395" t="e">
        <f>+MID(#REF!,32,1)</f>
        <v>#REF!</v>
      </c>
      <c r="AG21" s="395" t="e">
        <f>+MID(#REF!,33,1)</f>
        <v>#REF!</v>
      </c>
      <c r="AH21" s="395" t="e">
        <f>+MID(#REF!,34,1)</f>
        <v>#REF!</v>
      </c>
      <c r="AI21" s="395" t="e">
        <f>+MID(#REF!,35,1)</f>
        <v>#REF!</v>
      </c>
      <c r="AJ21" s="395" t="e">
        <f>+MID(#REF!,36,1)</f>
        <v>#REF!</v>
      </c>
      <c r="AK21" s="402" t="e">
        <f>+MID(#REF!,37,1)</f>
        <v>#REF!</v>
      </c>
      <c r="AL21" s="425"/>
    </row>
    <row r="22" spans="1:39" ht="19.5" customHeight="1" x14ac:dyDescent="0.25">
      <c r="A22" s="403" t="e">
        <f>+MID(#REF!,38,1)</f>
        <v>#REF!</v>
      </c>
      <c r="B22" s="395" t="e">
        <f>+MID(#REF!,39,1)</f>
        <v>#REF!</v>
      </c>
      <c r="C22" s="395" t="e">
        <f>+MID(#REF!,40,1)</f>
        <v>#REF!</v>
      </c>
      <c r="D22" s="395" t="e">
        <f>+MID(#REF!,41,1)</f>
        <v>#REF!</v>
      </c>
      <c r="E22" s="395" t="e">
        <f>+MID(#REF!,42,1)</f>
        <v>#REF!</v>
      </c>
      <c r="F22" s="395" t="e">
        <f>+MID(#REF!,43,1)</f>
        <v>#REF!</v>
      </c>
      <c r="G22" s="395" t="e">
        <f>+MID(#REF!,44,1)</f>
        <v>#REF!</v>
      </c>
      <c r="H22" s="395" t="e">
        <f>+MID(#REF!,45,1)</f>
        <v>#REF!</v>
      </c>
      <c r="I22" s="395" t="e">
        <f>+MID(#REF!,46,1)</f>
        <v>#REF!</v>
      </c>
      <c r="J22" s="395" t="e">
        <f>+MID(#REF!,47,1)</f>
        <v>#REF!</v>
      </c>
      <c r="K22" s="395" t="e">
        <f>+MID(#REF!,48,1)</f>
        <v>#REF!</v>
      </c>
      <c r="L22" s="395" t="e">
        <f>+MID(#REF!,49,1)</f>
        <v>#REF!</v>
      </c>
      <c r="M22" s="395" t="e">
        <f>+MID(#REF!,50,1)</f>
        <v>#REF!</v>
      </c>
      <c r="N22" s="395" t="e">
        <f>+MID(#REF!,51,1)</f>
        <v>#REF!</v>
      </c>
      <c r="O22" s="395" t="e">
        <f>+MID(#REF!,52,1)</f>
        <v>#REF!</v>
      </c>
      <c r="P22" s="395" t="e">
        <f>+MID(#REF!,53,1)</f>
        <v>#REF!</v>
      </c>
      <c r="Q22" s="395" t="e">
        <f>+MID(#REF!,54,1)</f>
        <v>#REF!</v>
      </c>
      <c r="R22" s="395" t="e">
        <f>+MID(#REF!,55,1)</f>
        <v>#REF!</v>
      </c>
      <c r="S22" s="395" t="e">
        <f>+MID(#REF!,56,1)</f>
        <v>#REF!</v>
      </c>
      <c r="T22" s="395" t="e">
        <f>+MID(#REF!,57,1)</f>
        <v>#REF!</v>
      </c>
      <c r="U22" s="395" t="e">
        <f>+MID(#REF!,58,1)</f>
        <v>#REF!</v>
      </c>
      <c r="V22" s="395" t="e">
        <f>+MID(#REF!,59,1)</f>
        <v>#REF!</v>
      </c>
      <c r="W22" s="395" t="e">
        <f>+MID(#REF!,60,1)</f>
        <v>#REF!</v>
      </c>
      <c r="X22" s="395" t="e">
        <f>+MID(#REF!,61,1)</f>
        <v>#REF!</v>
      </c>
      <c r="Y22" s="395" t="e">
        <f>+MID(#REF!,62,1)</f>
        <v>#REF!</v>
      </c>
      <c r="Z22" s="395" t="e">
        <f>+MID(#REF!,63,1)</f>
        <v>#REF!</v>
      </c>
      <c r="AA22" s="395" t="e">
        <f>+MID(#REF!,64,1)</f>
        <v>#REF!</v>
      </c>
      <c r="AB22" s="395" t="e">
        <f>+MID(#REF!,65,1)</f>
        <v>#REF!</v>
      </c>
      <c r="AC22" s="395" t="e">
        <f>+MID(#REF!,66,1)</f>
        <v>#REF!</v>
      </c>
      <c r="AD22" s="395" t="e">
        <f>+MID(#REF!,67,1)</f>
        <v>#REF!</v>
      </c>
      <c r="AE22" s="395" t="e">
        <f>+MID(#REF!,68,1)</f>
        <v>#REF!</v>
      </c>
      <c r="AF22" s="395" t="e">
        <f>+MID(#REF!,69,1)</f>
        <v>#REF!</v>
      </c>
      <c r="AG22" s="395" t="e">
        <f>+MID(#REF!,70,1)</f>
        <v>#REF!</v>
      </c>
      <c r="AH22" s="395" t="e">
        <f>+MID(#REF!,71,1)</f>
        <v>#REF!</v>
      </c>
      <c r="AI22" s="395" t="e">
        <f>+MID(#REF!,72,1)</f>
        <v>#REF!</v>
      </c>
      <c r="AJ22" s="395" t="e">
        <f>+MID(#REF!,73,1)</f>
        <v>#REF!</v>
      </c>
      <c r="AK22" s="402" t="e">
        <f>+MID(#REF!,74,1)</f>
        <v>#REF!</v>
      </c>
      <c r="AL22" s="735"/>
    </row>
    <row r="23" spans="1:39" s="404" customFormat="1" ht="14.25" customHeight="1" x14ac:dyDescent="0.25">
      <c r="A23" s="736" t="s">
        <v>1512</v>
      </c>
      <c r="B23" s="737"/>
      <c r="C23" s="737"/>
      <c r="D23" s="737"/>
      <c r="E23" s="737"/>
      <c r="F23" s="737"/>
      <c r="G23" s="737"/>
      <c r="H23" s="737"/>
      <c r="I23" s="737"/>
      <c r="J23" s="737"/>
      <c r="K23" s="737"/>
      <c r="L23" s="737"/>
      <c r="M23" s="737"/>
      <c r="N23" s="737"/>
      <c r="O23" s="737"/>
      <c r="P23" s="737"/>
      <c r="Q23" s="737"/>
      <c r="R23" s="737"/>
      <c r="S23" s="737"/>
      <c r="T23" s="737"/>
      <c r="U23" s="737"/>
      <c r="V23" s="737"/>
      <c r="W23" s="413"/>
      <c r="X23" s="413"/>
      <c r="Y23" s="413"/>
      <c r="Z23" s="413"/>
      <c r="AA23" s="413"/>
      <c r="AB23" s="413"/>
      <c r="AC23" s="413"/>
      <c r="AD23" s="413"/>
      <c r="AE23" s="413"/>
      <c r="AF23" s="413"/>
      <c r="AG23" s="413"/>
      <c r="AH23" s="413"/>
      <c r="AI23" s="413"/>
      <c r="AJ23" s="413"/>
      <c r="AK23" s="413"/>
      <c r="AL23" s="738"/>
    </row>
    <row r="24" spans="1:39" x14ac:dyDescent="0.25">
      <c r="A24" s="400" t="s">
        <v>1513</v>
      </c>
      <c r="B24" s="691"/>
      <c r="C24" s="691"/>
      <c r="D24" s="691"/>
      <c r="E24" s="691"/>
      <c r="F24" s="691"/>
      <c r="G24" s="691"/>
      <c r="H24" s="691"/>
      <c r="I24" s="691"/>
      <c r="J24" s="691"/>
      <c r="K24" s="691"/>
      <c r="L24" s="691"/>
      <c r="M24" s="691"/>
      <c r="N24" s="691"/>
      <c r="O24" s="691"/>
      <c r="P24" s="691"/>
      <c r="Q24" s="691"/>
      <c r="R24" s="691"/>
      <c r="S24" s="691"/>
      <c r="T24" s="691"/>
      <c r="U24" s="691"/>
      <c r="V24" s="691"/>
      <c r="W24" s="353"/>
      <c r="X24" s="353"/>
      <c r="Y24" s="353"/>
      <c r="Z24" s="353"/>
      <c r="AA24" s="353"/>
      <c r="AB24" s="691"/>
      <c r="AC24" s="353"/>
      <c r="AD24" s="356" t="s">
        <v>1514</v>
      </c>
      <c r="AE24" s="353"/>
      <c r="AF24" s="353"/>
      <c r="AG24" s="353"/>
      <c r="AH24" s="353"/>
      <c r="AI24" s="353"/>
      <c r="AJ24" s="353"/>
      <c r="AK24" s="353"/>
      <c r="AL24" s="739"/>
    </row>
    <row r="25" spans="1:39" ht="19.5" customHeight="1" x14ac:dyDescent="0.25">
      <c r="A25" s="403" t="e">
        <f>+LEFT(#REF!,1)</f>
        <v>#REF!</v>
      </c>
      <c r="B25" s="395" t="e">
        <f>+MID(#REF!,2,1)</f>
        <v>#REF!</v>
      </c>
      <c r="C25" s="395" t="e">
        <f>+MID(#REF!,3,1)</f>
        <v>#REF!</v>
      </c>
      <c r="D25" s="395" t="e">
        <f>+MID(#REF!,4,1)</f>
        <v>#REF!</v>
      </c>
      <c r="E25" s="395" t="e">
        <f>+MID(#REF!,5,1)</f>
        <v>#REF!</v>
      </c>
      <c r="F25" s="395" t="e">
        <f>+MID(#REF!,6,1)</f>
        <v>#REF!</v>
      </c>
      <c r="G25" s="395" t="e">
        <f>+MID(#REF!,7,1)</f>
        <v>#REF!</v>
      </c>
      <c r="H25" s="395" t="e">
        <f>+MID(#REF!,8,1)</f>
        <v>#REF!</v>
      </c>
      <c r="I25" s="395" t="e">
        <f>+MID(#REF!,9,1)</f>
        <v>#REF!</v>
      </c>
      <c r="J25" s="395" t="e">
        <f>+MID(#REF!,10,1)</f>
        <v>#REF!</v>
      </c>
      <c r="K25" s="395" t="e">
        <f>+MID(#REF!,11,1)</f>
        <v>#REF!</v>
      </c>
      <c r="L25" s="395" t="e">
        <f>+MID(#REF!,12,1)</f>
        <v>#REF!</v>
      </c>
      <c r="M25" s="395" t="e">
        <f>+MID(#REF!,13,1)</f>
        <v>#REF!</v>
      </c>
      <c r="N25" s="395" t="e">
        <f>+MID(#REF!,14,1)</f>
        <v>#REF!</v>
      </c>
      <c r="O25" s="395" t="e">
        <f>+MID(#REF!,15,1)</f>
        <v>#REF!</v>
      </c>
      <c r="P25" s="395" t="e">
        <f>+MID(#REF!,16,1)</f>
        <v>#REF!</v>
      </c>
      <c r="Q25" s="395" t="e">
        <f>+MID(#REF!,17,1)</f>
        <v>#REF!</v>
      </c>
      <c r="R25" s="395" t="e">
        <f>+MID(#REF!,18,1)</f>
        <v>#REF!</v>
      </c>
      <c r="S25" s="395" t="e">
        <f>+MID(#REF!,19,1)</f>
        <v>#REF!</v>
      </c>
      <c r="T25" s="395" t="e">
        <f>+MID(#REF!,20,1)</f>
        <v>#REF!</v>
      </c>
      <c r="U25" s="395" t="e">
        <f>+MID(#REF!,21,1)</f>
        <v>#REF!</v>
      </c>
      <c r="V25" s="395" t="e">
        <f>+MID(#REF!,22,1)</f>
        <v>#REF!</v>
      </c>
      <c r="W25" s="395" t="e">
        <f>+MID(#REF!,23,1)</f>
        <v>#REF!</v>
      </c>
      <c r="X25" s="395" t="e">
        <f>+MID(#REF!,24,1)</f>
        <v>#REF!</v>
      </c>
      <c r="Y25" s="395" t="e">
        <f>+MID(#REF!,25,1)</f>
        <v>#REF!</v>
      </c>
      <c r="Z25" s="395" t="e">
        <f>+MID(#REF!,26,1)</f>
        <v>#REF!</v>
      </c>
      <c r="AA25" s="395" t="e">
        <f>+MID(#REF!,27,1)</f>
        <v>#REF!</v>
      </c>
      <c r="AB25" s="395" t="e">
        <f>+MID(#REF!,28,1)</f>
        <v>#REF!</v>
      </c>
      <c r="AC25" s="397"/>
      <c r="AD25" s="395" t="e">
        <f>+LEFT(#REF!,1)</f>
        <v>#REF!</v>
      </c>
      <c r="AE25" s="395" t="e">
        <f>+MID(#REF!,2,1)</f>
        <v>#REF!</v>
      </c>
      <c r="AF25" s="395" t="e">
        <f>+MID(#REF!,3,1)</f>
        <v>#REF!</v>
      </c>
      <c r="AG25" s="395" t="e">
        <f>+MID(#REF!,4,1)</f>
        <v>#REF!</v>
      </c>
      <c r="AH25" s="395" t="e">
        <f>+MID(#REF!,5,1)</f>
        <v>#REF!</v>
      </c>
      <c r="AI25" s="395" t="e">
        <f>+MID(#REF!,6,1)</f>
        <v>#REF!</v>
      </c>
      <c r="AJ25" s="395" t="e">
        <f>+MID(#REF!,7,1)</f>
        <v>#REF!</v>
      </c>
      <c r="AK25" s="395" t="e">
        <f>+MID(#REF!,8,1)</f>
        <v>#REF!</v>
      </c>
      <c r="AL25" s="735"/>
    </row>
    <row r="26" spans="1:39" x14ac:dyDescent="0.25">
      <c r="A26" s="400" t="s">
        <v>1515</v>
      </c>
      <c r="B26" s="691"/>
      <c r="C26" s="691"/>
      <c r="D26" s="691"/>
      <c r="E26" s="691"/>
      <c r="F26" s="691"/>
      <c r="G26" s="399" t="s">
        <v>1516</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3"/>
      <c r="AL26" s="739"/>
    </row>
    <row r="27" spans="1:39" s="401" customFormat="1" ht="19.5" customHeight="1" x14ac:dyDescent="0.25">
      <c r="A27" s="403" t="e">
        <f>+LEFT(#REF!,1)</f>
        <v>#REF!</v>
      </c>
      <c r="B27" s="395" t="e">
        <f>+MID(#REF!,2,1)</f>
        <v>#REF!</v>
      </c>
      <c r="C27" s="395" t="e">
        <f>+MID(#REF!,3,1)</f>
        <v>#REF!</v>
      </c>
      <c r="D27" s="395" t="e">
        <f>+MID(#REF!,4,1)</f>
        <v>#REF!</v>
      </c>
      <c r="E27" s="395" t="e">
        <f>+MID(#REF!,5,1)</f>
        <v>#REF!</v>
      </c>
      <c r="F27" s="395"/>
      <c r="G27" s="395" t="e">
        <f>+LEFT(#REF!,1)</f>
        <v>#REF!</v>
      </c>
      <c r="H27" s="395" t="e">
        <f>+MID(#REF!,2,1)</f>
        <v>#REF!</v>
      </c>
      <c r="I27" s="395" t="e">
        <f>+MID(#REF!,3,1)</f>
        <v>#REF!</v>
      </c>
      <c r="J27" s="395" t="e">
        <f>+MID(#REF!,4,1)</f>
        <v>#REF!</v>
      </c>
      <c r="K27" s="395" t="e">
        <f>+MID(#REF!,5,1)</f>
        <v>#REF!</v>
      </c>
      <c r="L27" s="395" t="e">
        <f>+MID(#REF!,6,1)</f>
        <v>#REF!</v>
      </c>
      <c r="M27" s="395" t="e">
        <f>+MID(#REF!,7,1)</f>
        <v>#REF!</v>
      </c>
      <c r="N27" s="395" t="e">
        <f>+MID(#REF!,8,1)</f>
        <v>#REF!</v>
      </c>
      <c r="O27" s="395" t="e">
        <f>+MID(#REF!,9,1)</f>
        <v>#REF!</v>
      </c>
      <c r="P27" s="395" t="e">
        <f>+MID(#REF!,10,1)</f>
        <v>#REF!</v>
      </c>
      <c r="Q27" s="395" t="e">
        <f>+MID(#REF!,11,1)</f>
        <v>#REF!</v>
      </c>
      <c r="R27" s="395" t="e">
        <f>+MID(#REF!,12,1)</f>
        <v>#REF!</v>
      </c>
      <c r="S27" s="395" t="e">
        <f>+MID(#REF!,13,1)</f>
        <v>#REF!</v>
      </c>
      <c r="T27" s="395" t="e">
        <f>+MID(#REF!,14,1)</f>
        <v>#REF!</v>
      </c>
      <c r="U27" s="395" t="e">
        <f>+MID(#REF!,15,1)</f>
        <v>#REF!</v>
      </c>
      <c r="V27" s="395" t="e">
        <f>+MID(#REF!,16,1)</f>
        <v>#REF!</v>
      </c>
      <c r="W27" s="395" t="e">
        <f>+MID(#REF!,17,1)</f>
        <v>#REF!</v>
      </c>
      <c r="X27" s="395" t="e">
        <f>+MID(#REF!,18,1)</f>
        <v>#REF!</v>
      </c>
      <c r="Y27" s="395" t="e">
        <f>+MID(#REF!,19,1)</f>
        <v>#REF!</v>
      </c>
      <c r="Z27" s="395" t="e">
        <f>+MID(#REF!,20,1)</f>
        <v>#REF!</v>
      </c>
      <c r="AA27" s="395" t="e">
        <f>+MID(#REF!,21,1)</f>
        <v>#REF!</v>
      </c>
      <c r="AB27" s="395" t="e">
        <f>+MID(#REF!,22,1)</f>
        <v>#REF!</v>
      </c>
      <c r="AC27" s="395" t="e">
        <f>+MID(#REF!,23,1)</f>
        <v>#REF!</v>
      </c>
      <c r="AD27" s="395" t="e">
        <f>+MID(#REF!,24,1)</f>
        <v>#REF!</v>
      </c>
      <c r="AE27" s="395" t="e">
        <f>+MID(#REF!,25,1)</f>
        <v>#REF!</v>
      </c>
      <c r="AF27" s="395" t="e">
        <f>+MID(#REF!,26,1)</f>
        <v>#REF!</v>
      </c>
      <c r="AG27" s="395" t="e">
        <f>+MID(#REF!,27,1)</f>
        <v>#REF!</v>
      </c>
      <c r="AH27" s="395" t="e">
        <f>+MID(#REF!,28,1)</f>
        <v>#REF!</v>
      </c>
      <c r="AI27" s="395" t="e">
        <f>+MID(#REF!,29,1)</f>
        <v>#REF!</v>
      </c>
      <c r="AJ27" s="395" t="e">
        <f>+MID(#REF!,30,1)</f>
        <v>#REF!</v>
      </c>
      <c r="AK27" s="395" t="e">
        <f>+MID(#REF!,31,1)</f>
        <v>#REF!</v>
      </c>
      <c r="AL27" s="735"/>
    </row>
    <row r="28" spans="1:39" x14ac:dyDescent="0.25">
      <c r="A28" s="400" t="s">
        <v>1517</v>
      </c>
      <c r="B28" s="691"/>
      <c r="C28" s="691"/>
      <c r="D28" s="691"/>
      <c r="E28" s="691"/>
      <c r="F28" s="691"/>
      <c r="G28" s="399"/>
      <c r="H28" s="399"/>
      <c r="I28" s="399"/>
      <c r="J28" s="399"/>
      <c r="K28" s="399"/>
      <c r="L28" s="399"/>
      <c r="M28" s="399"/>
      <c r="N28" s="691"/>
      <c r="O28" s="399" t="s">
        <v>1518</v>
      </c>
      <c r="P28" s="399"/>
      <c r="Q28" s="399"/>
      <c r="R28" s="399"/>
      <c r="S28" s="399"/>
      <c r="T28" s="399"/>
      <c r="U28" s="399"/>
      <c r="V28" s="399"/>
      <c r="W28" s="399"/>
      <c r="X28" s="399"/>
      <c r="Y28" s="399"/>
      <c r="Z28" s="399"/>
      <c r="AA28" s="399"/>
      <c r="AB28" s="399"/>
      <c r="AC28" s="399"/>
      <c r="AD28" s="399"/>
      <c r="AE28" s="353"/>
      <c r="AF28" s="353"/>
      <c r="AG28" s="353"/>
      <c r="AH28" s="353"/>
      <c r="AI28" s="353"/>
      <c r="AJ28" s="353"/>
      <c r="AK28" s="353"/>
      <c r="AL28" s="739"/>
    </row>
    <row r="29" spans="1:39" ht="19.5" customHeight="1" x14ac:dyDescent="0.25">
      <c r="A29" s="398">
        <v>0</v>
      </c>
      <c r="B29" s="395" t="e">
        <f>+LEFT(#REF!,1)</f>
        <v>#REF!</v>
      </c>
      <c r="C29" s="395" t="e">
        <f>+MID(#REF!,2,1)</f>
        <v>#REF!</v>
      </c>
      <c r="D29" s="395" t="e">
        <f>+MID(#REF!,3,1)</f>
        <v>#REF!</v>
      </c>
      <c r="E29" s="395" t="s">
        <v>982</v>
      </c>
      <c r="F29" s="395" t="e">
        <f>+LEFT(#REF!,1)</f>
        <v>#REF!</v>
      </c>
      <c r="G29" s="395" t="e">
        <f>+MID(#REF!,2,1)</f>
        <v>#REF!</v>
      </c>
      <c r="H29" s="395" t="e">
        <f>+MID(#REF!,3,1)</f>
        <v>#REF!</v>
      </c>
      <c r="I29" s="395" t="e">
        <f>+MID(#REF!,4,1)</f>
        <v>#REF!</v>
      </c>
      <c r="J29" s="395" t="e">
        <f>+MID(#REF!,5,1)</f>
        <v>#REF!</v>
      </c>
      <c r="K29" s="395" t="e">
        <f>+MID(#REF!,6,1)</f>
        <v>#REF!</v>
      </c>
      <c r="L29" s="395" t="e">
        <f>+MID(#REF!,7,1)</f>
        <v>#REF!</v>
      </c>
      <c r="M29" s="395" t="e">
        <f>+MID(#REF!,8,1)</f>
        <v>#REF!</v>
      </c>
      <c r="N29" s="397"/>
      <c r="O29" s="396">
        <v>0</v>
      </c>
      <c r="P29" s="395" t="e">
        <f>+LEFT(#REF!,1)</f>
        <v>#REF!</v>
      </c>
      <c r="Q29" s="395" t="e">
        <f>+MID(#REF!,2,1)</f>
        <v>#REF!</v>
      </c>
      <c r="R29" s="395" t="e">
        <f>+MID(#REF!,3,1)</f>
        <v>#REF!</v>
      </c>
      <c r="S29" s="395" t="s">
        <v>982</v>
      </c>
      <c r="T29" s="395" t="e">
        <f>+LEFT(#REF!,1)</f>
        <v>#REF!</v>
      </c>
      <c r="U29" s="395" t="e">
        <f>+MID(#REF!,2,1)</f>
        <v>#REF!</v>
      </c>
      <c r="V29" s="395" t="e">
        <f>+MID(#REF!,3,1)</f>
        <v>#REF!</v>
      </c>
      <c r="W29" s="395" t="e">
        <f>+MID(#REF!,4,1)</f>
        <v>#REF!</v>
      </c>
      <c r="X29" s="395" t="e">
        <f>+MID(#REF!,5,1)</f>
        <v>#REF!</v>
      </c>
      <c r="Y29" s="395" t="e">
        <f>+MID(#REF!,6,1)</f>
        <v>#REF!</v>
      </c>
      <c r="Z29" s="395" t="e">
        <f>+MID(#REF!,7,1)</f>
        <v>#REF!</v>
      </c>
      <c r="AA29" s="395" t="e">
        <f>+MID(#REF!,8,1)</f>
        <v>#REF!</v>
      </c>
      <c r="AB29" s="395"/>
      <c r="AC29" s="395"/>
      <c r="AD29" s="395"/>
      <c r="AE29" s="353"/>
      <c r="AF29" s="353"/>
      <c r="AG29" s="353"/>
      <c r="AH29" s="353"/>
      <c r="AI29" s="353"/>
      <c r="AJ29" s="353"/>
      <c r="AK29" s="353"/>
      <c r="AL29" s="735"/>
    </row>
    <row r="30" spans="1:39" s="345" customFormat="1" x14ac:dyDescent="0.25">
      <c r="A30" s="357" t="s">
        <v>1519</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3"/>
      <c r="AL30" s="440"/>
    </row>
    <row r="31" spans="1:39" ht="19.5" customHeight="1" thickBot="1" x14ac:dyDescent="0.3">
      <c r="A31" s="394" t="e">
        <f>+LEFT(#REF!,1)</f>
        <v>#REF!</v>
      </c>
      <c r="B31" s="393" t="e">
        <f>+MID(#REF!,2,1)</f>
        <v>#REF!</v>
      </c>
      <c r="C31" s="393" t="e">
        <f>+MID(#REF!,3,1)</f>
        <v>#REF!</v>
      </c>
      <c r="D31" s="393" t="e">
        <f>+MID(#REF!,4,1)</f>
        <v>#REF!</v>
      </c>
      <c r="E31" s="393" t="e">
        <f>+MID(#REF!,5,1)</f>
        <v>#REF!</v>
      </c>
      <c r="F31" s="393" t="e">
        <f>+MID(#REF!,6,1)</f>
        <v>#REF!</v>
      </c>
      <c r="G31" s="393" t="e">
        <f>+MID(#REF!,7,1)</f>
        <v>#REF!</v>
      </c>
      <c r="H31" s="393" t="e">
        <f>+MID(#REF!,8,1)</f>
        <v>#REF!</v>
      </c>
      <c r="I31" s="393" t="e">
        <f>+MID(#REF!,9,1)</f>
        <v>#REF!</v>
      </c>
      <c r="J31" s="393" t="e">
        <f>+MID(#REF!,10,1)</f>
        <v>#REF!</v>
      </c>
      <c r="K31" s="393" t="e">
        <f>+MID(#REF!,11,1)</f>
        <v>#REF!</v>
      </c>
      <c r="L31" s="393" t="e">
        <f>+MID(#REF!,12,1)</f>
        <v>#REF!</v>
      </c>
      <c r="M31" s="393" t="e">
        <f>+MID(#REF!,13,1)</f>
        <v>#REF!</v>
      </c>
      <c r="N31" s="393" t="e">
        <f>+MID(#REF!,14,1)</f>
        <v>#REF!</v>
      </c>
      <c r="O31" s="393" t="e">
        <f>+MID(#REF!,15,1)</f>
        <v>#REF!</v>
      </c>
      <c r="P31" s="393" t="e">
        <f>+MID(#REF!,16,1)</f>
        <v>#REF!</v>
      </c>
      <c r="Q31" s="393" t="e">
        <f>+MID(#REF!,17,1)</f>
        <v>#REF!</v>
      </c>
      <c r="R31" s="393" t="e">
        <f>+MID(#REF!,18,1)</f>
        <v>#REF!</v>
      </c>
      <c r="S31" s="393" t="e">
        <f>+MID(#REF!,19,1)</f>
        <v>#REF!</v>
      </c>
      <c r="T31" s="393" t="e">
        <f>+MID(#REF!,20,1)</f>
        <v>#REF!</v>
      </c>
      <c r="U31" s="393" t="e">
        <f>+MID(#REF!,21,1)</f>
        <v>#REF!</v>
      </c>
      <c r="V31" s="393" t="e">
        <f>+MID(#REF!,22,1)</f>
        <v>#REF!</v>
      </c>
      <c r="W31" s="393" t="e">
        <f>+MID(#REF!,23,1)</f>
        <v>#REF!</v>
      </c>
      <c r="X31" s="393" t="e">
        <f>+MID(#REF!,24,1)</f>
        <v>#REF!</v>
      </c>
      <c r="Y31" s="393" t="e">
        <f>+MID(#REF!,25,1)</f>
        <v>#REF!</v>
      </c>
      <c r="Z31" s="393" t="e">
        <f>+MID(#REF!,26,1)</f>
        <v>#REF!</v>
      </c>
      <c r="AA31" s="393" t="e">
        <f>+MID(#REF!,27,1)</f>
        <v>#REF!</v>
      </c>
      <c r="AB31" s="393" t="e">
        <f>+MID(#REF!,28,1)</f>
        <v>#REF!</v>
      </c>
      <c r="AC31" s="393" t="e">
        <f>+MID(#REF!,29,1)</f>
        <v>#REF!</v>
      </c>
      <c r="AD31" s="393" t="e">
        <f>+MID(#REF!,30,1)</f>
        <v>#REF!</v>
      </c>
      <c r="AE31" s="393" t="e">
        <f>+MID(#REF!,31,1)</f>
        <v>#REF!</v>
      </c>
      <c r="AF31" s="393" t="e">
        <f>+MID(#REF!,32,1)</f>
        <v>#REF!</v>
      </c>
      <c r="AG31" s="393" t="e">
        <f>+MID(#REF!,33,1)</f>
        <v>#REF!</v>
      </c>
      <c r="AH31" s="393" t="e">
        <f>+MID(#REF!,34,1)</f>
        <v>#REF!</v>
      </c>
      <c r="AI31" s="393" t="e">
        <f>+MID(#REF!,35,1)</f>
        <v>#REF!</v>
      </c>
      <c r="AJ31" s="393" t="e">
        <f>+MID(#REF!,36,1)</f>
        <v>#REF!</v>
      </c>
      <c r="AK31" s="393" t="e">
        <f>+MID(#REF!,37,1)</f>
        <v>#REF!</v>
      </c>
      <c r="AL31" s="740"/>
    </row>
    <row r="32" spans="1:39" s="345" customFormat="1" ht="4.5" customHeight="1" thickBot="1" x14ac:dyDescent="0.3">
      <c r="A32" s="356"/>
      <c r="B32" s="356"/>
      <c r="C32" s="356"/>
      <c r="D32" s="356"/>
      <c r="E32" s="356"/>
      <c r="F32" s="356"/>
      <c r="G32" s="356"/>
      <c r="H32" s="356"/>
      <c r="I32" s="356"/>
      <c r="J32" s="356"/>
      <c r="K32" s="356"/>
      <c r="L32" s="356"/>
      <c r="M32" s="356"/>
      <c r="N32" s="356"/>
      <c r="O32" s="356"/>
      <c r="P32" s="356"/>
      <c r="Q32" s="356"/>
      <c r="R32" s="356"/>
      <c r="S32" s="356"/>
      <c r="T32" s="356"/>
      <c r="U32" s="356"/>
      <c r="V32" s="356"/>
      <c r="W32" s="353"/>
      <c r="X32" s="353"/>
      <c r="Y32" s="353"/>
      <c r="Z32" s="353"/>
      <c r="AA32" s="353"/>
      <c r="AB32" s="353"/>
      <c r="AC32" s="353"/>
      <c r="AD32" s="353"/>
      <c r="AE32" s="353"/>
      <c r="AF32" s="353"/>
      <c r="AG32" s="353"/>
      <c r="AH32" s="353"/>
      <c r="AI32" s="353"/>
      <c r="AJ32" s="353"/>
      <c r="AK32" s="353"/>
      <c r="AL32" s="356"/>
      <c r="AM32" s="356"/>
    </row>
    <row r="33" spans="1:38" s="388" customFormat="1" ht="12.75" customHeight="1" x14ac:dyDescent="0.25">
      <c r="A33" s="391" t="s">
        <v>1520</v>
      </c>
      <c r="B33" s="390"/>
      <c r="C33" s="390"/>
      <c r="D33" s="390"/>
      <c r="E33" s="390"/>
      <c r="F33" s="390"/>
      <c r="G33" s="390"/>
      <c r="H33" s="390"/>
      <c r="I33" s="390"/>
      <c r="J33" s="390"/>
      <c r="K33" s="698"/>
      <c r="L33" s="698"/>
      <c r="M33" s="1551" t="s">
        <v>1521</v>
      </c>
      <c r="N33" s="1552"/>
      <c r="O33" s="1552"/>
      <c r="P33" s="1552"/>
      <c r="Q33" s="1552"/>
      <c r="R33" s="1552"/>
      <c r="S33" s="1552"/>
      <c r="T33" s="1552"/>
      <c r="U33" s="1553"/>
      <c r="V33" s="1551" t="s">
        <v>1522</v>
      </c>
      <c r="W33" s="1552"/>
      <c r="X33" s="1552"/>
      <c r="Y33" s="1552"/>
      <c r="Z33" s="1552"/>
      <c r="AA33" s="1552"/>
      <c r="AB33" s="1552"/>
      <c r="AC33" s="1553"/>
      <c r="AD33" s="1551" t="s">
        <v>1523</v>
      </c>
      <c r="AE33" s="1552"/>
      <c r="AF33" s="1552"/>
      <c r="AG33" s="1552"/>
      <c r="AH33" s="1552"/>
      <c r="AI33" s="1552"/>
      <c r="AJ33" s="1552"/>
      <c r="AK33" s="1552"/>
      <c r="AL33" s="1557"/>
    </row>
    <row r="34" spans="1:38" s="345" customFormat="1" ht="19.5" customHeight="1" x14ac:dyDescent="0.25">
      <c r="A34" s="374" t="e">
        <f>LEFT(TEXT(#REF!,"dd.m.yyyy"),1)</f>
        <v>#REF!</v>
      </c>
      <c r="B34" s="373" t="e">
        <f>MID(TEXT(#REF!,"dd.mm.yyyy"),2,1)</f>
        <v>#REF!</v>
      </c>
      <c r="C34" s="372" t="s">
        <v>953</v>
      </c>
      <c r="D34" s="373" t="e">
        <f>MID(TEXT(#REF!,"dd.mm.yyyy"),4,1)</f>
        <v>#REF!</v>
      </c>
      <c r="E34" s="373" t="e">
        <f>MID(TEXT(#REF!,"dd.mm.yyyy"),5,1)</f>
        <v>#REF!</v>
      </c>
      <c r="F34" s="372" t="s">
        <v>953</v>
      </c>
      <c r="G34" s="373" t="e">
        <f>MID(TEXT(#REF!,"dd.mm.yyyy"),7,1)</f>
        <v>#REF!</v>
      </c>
      <c r="H34" s="373" t="e">
        <f>MID(TEXT(#REF!,"dd.mm.yyyy"),8,1)</f>
        <v>#REF!</v>
      </c>
      <c r="I34" s="373" t="e">
        <f>MID(TEXT(#REF!,"dd.mm.yyyy"),9,1)</f>
        <v>#REF!</v>
      </c>
      <c r="J34" s="373" t="e">
        <f>MID(TEXT(#REF!,"dd.mm.yyyy"),10,1)</f>
        <v>#REF!</v>
      </c>
      <c r="K34" s="741"/>
      <c r="L34" s="380"/>
      <c r="M34" s="1554"/>
      <c r="N34" s="1555"/>
      <c r="O34" s="1555"/>
      <c r="P34" s="1555"/>
      <c r="Q34" s="1555"/>
      <c r="R34" s="1555"/>
      <c r="S34" s="1555"/>
      <c r="T34" s="1555"/>
      <c r="U34" s="1556"/>
      <c r="V34" s="1554"/>
      <c r="W34" s="1555"/>
      <c r="X34" s="1555"/>
      <c r="Y34" s="1555"/>
      <c r="Z34" s="1555"/>
      <c r="AA34" s="1555"/>
      <c r="AB34" s="1555"/>
      <c r="AC34" s="1556"/>
      <c r="AD34" s="1554"/>
      <c r="AE34" s="1555"/>
      <c r="AF34" s="1555"/>
      <c r="AG34" s="1555"/>
      <c r="AH34" s="1555"/>
      <c r="AI34" s="1555"/>
      <c r="AJ34" s="1555"/>
      <c r="AK34" s="1555"/>
      <c r="AL34" s="1558"/>
    </row>
    <row r="35" spans="1:38" s="345" customFormat="1" ht="12.75" customHeight="1" x14ac:dyDescent="0.25">
      <c r="A35" s="386"/>
      <c r="B35" s="385"/>
      <c r="C35" s="385"/>
      <c r="D35" s="385"/>
      <c r="E35" s="385"/>
      <c r="F35" s="385"/>
      <c r="G35" s="385"/>
      <c r="H35" s="385"/>
      <c r="I35" s="385"/>
      <c r="J35" s="385"/>
      <c r="K35" s="700"/>
      <c r="L35" s="700"/>
      <c r="M35" s="1554"/>
      <c r="N35" s="1555"/>
      <c r="O35" s="1555"/>
      <c r="P35" s="1555"/>
      <c r="Q35" s="1555"/>
      <c r="R35" s="1555"/>
      <c r="S35" s="1555"/>
      <c r="T35" s="1555"/>
      <c r="U35" s="1556"/>
      <c r="V35" s="1554"/>
      <c r="W35" s="1555"/>
      <c r="X35" s="1555"/>
      <c r="Y35" s="1555"/>
      <c r="Z35" s="1555"/>
      <c r="AA35" s="1555"/>
      <c r="AB35" s="1555"/>
      <c r="AC35" s="1556"/>
      <c r="AD35" s="1554"/>
      <c r="AE35" s="1555"/>
      <c r="AF35" s="1555"/>
      <c r="AG35" s="1555"/>
      <c r="AH35" s="1555"/>
      <c r="AI35" s="1555"/>
      <c r="AJ35" s="1555"/>
      <c r="AK35" s="1555"/>
      <c r="AL35" s="1558"/>
    </row>
    <row r="36" spans="1:38" s="345" customFormat="1" x14ac:dyDescent="0.2">
      <c r="A36" s="357" t="s">
        <v>1524</v>
      </c>
      <c r="B36" s="356"/>
      <c r="C36" s="356"/>
      <c r="D36" s="356"/>
      <c r="E36" s="356"/>
      <c r="F36" s="356"/>
      <c r="G36" s="356"/>
      <c r="H36" s="356"/>
      <c r="I36" s="356"/>
      <c r="J36" s="356"/>
      <c r="K36" s="380"/>
      <c r="L36" s="701"/>
      <c r="M36" s="380"/>
      <c r="N36" s="380"/>
      <c r="O36" s="380"/>
      <c r="P36" s="380"/>
      <c r="Q36" s="380"/>
      <c r="R36" s="380"/>
      <c r="S36" s="380"/>
      <c r="T36" s="356"/>
      <c r="U36" s="378"/>
      <c r="V36" s="379"/>
      <c r="W36" s="379"/>
      <c r="X36" s="379"/>
      <c r="Y36" s="379"/>
      <c r="Z36" s="379"/>
      <c r="AA36" s="353"/>
      <c r="AB36" s="379"/>
      <c r="AC36" s="378"/>
      <c r="AD36" s="377"/>
      <c r="AE36" s="376"/>
      <c r="AF36" s="376"/>
      <c r="AG36" s="376"/>
      <c r="AH36" s="376"/>
      <c r="AI36" s="376"/>
      <c r="AJ36" s="376"/>
      <c r="AK36" s="376"/>
      <c r="AL36" s="375"/>
    </row>
    <row r="37" spans="1:38" s="345" customFormat="1" ht="19.5" customHeight="1" x14ac:dyDescent="0.25">
      <c r="A37" s="374" t="e">
        <f>IF(#REF!="","",LEFT(TEXT(#REF!,"dd.mm.yyyy"),1))</f>
        <v>#REF!</v>
      </c>
      <c r="B37" s="373" t="e">
        <f>IF(#REF!="","",MID(TEXT(#REF!,"dd.mm.yyyy"),2,1))</f>
        <v>#REF!</v>
      </c>
      <c r="C37" s="372" t="s">
        <v>953</v>
      </c>
      <c r="D37" s="373" t="e">
        <f>IF(#REF!="","",MID(TEXT(#REF!,"dd.mm.yyyy"),4,1))</f>
        <v>#REF!</v>
      </c>
      <c r="E37" s="373" t="e">
        <f>IF(#REF!="","",MID(TEXT(#REF!,"dd.mm.yyyy"),5,1))</f>
        <v>#REF!</v>
      </c>
      <c r="F37" s="372" t="s">
        <v>953</v>
      </c>
      <c r="G37" s="371" t="e">
        <f>IF(#REF!="","",MID(TEXT(#REF!,"dd.mm.yyyy"),7,1))</f>
        <v>#REF!</v>
      </c>
      <c r="H37" s="371" t="e">
        <f>IF(#REF!="","",MID(TEXT(#REF!,"dd.mm.yyyy"),8,1))</f>
        <v>#REF!</v>
      </c>
      <c r="I37" s="371" t="e">
        <f>IF(#REF!="","",MID(TEXT(#REF!,"dd.mm.yyyy"),9,1))</f>
        <v>#REF!</v>
      </c>
      <c r="J37" s="371" t="e">
        <f>IF(#REF!="","",MID(TEXT(#REF!,"dd.mm.yyyy"),10,1))</f>
        <v>#REF!</v>
      </c>
      <c r="K37" s="702"/>
      <c r="L37" s="482"/>
      <c r="M37" s="356"/>
      <c r="N37" s="356"/>
      <c r="O37" s="356"/>
      <c r="P37" s="356"/>
      <c r="Q37" s="356"/>
      <c r="R37" s="356"/>
      <c r="S37" s="356"/>
      <c r="T37" s="356"/>
      <c r="U37" s="482"/>
      <c r="V37" s="356"/>
      <c r="W37" s="353"/>
      <c r="X37" s="353"/>
      <c r="Y37" s="353"/>
      <c r="Z37" s="353"/>
      <c r="AA37" s="353"/>
      <c r="AB37" s="353"/>
      <c r="AC37" s="481"/>
      <c r="AD37" s="353"/>
      <c r="AE37" s="353"/>
      <c r="AF37" s="353"/>
      <c r="AG37" s="353"/>
      <c r="AH37" s="353"/>
      <c r="AI37" s="353"/>
      <c r="AJ37" s="353"/>
      <c r="AK37" s="353"/>
      <c r="AL37" s="352"/>
    </row>
    <row r="38" spans="1:38" s="351" customFormat="1" thickBot="1" x14ac:dyDescent="0.3">
      <c r="A38" s="366"/>
      <c r="B38" s="365"/>
      <c r="C38" s="365"/>
      <c r="D38" s="365"/>
      <c r="E38" s="365"/>
      <c r="F38" s="365"/>
      <c r="G38" s="365"/>
      <c r="H38" s="365"/>
      <c r="I38" s="365"/>
      <c r="J38" s="365"/>
      <c r="K38" s="365"/>
      <c r="L38" s="364"/>
      <c r="M38" s="1456" t="e">
        <f>#REF!</f>
        <v>#REF!</v>
      </c>
      <c r="N38" s="1457"/>
      <c r="O38" s="1457"/>
      <c r="P38" s="1457"/>
      <c r="Q38" s="1457"/>
      <c r="R38" s="1457"/>
      <c r="S38" s="1457"/>
      <c r="T38" s="1457"/>
      <c r="U38" s="1458"/>
      <c r="V38" s="1456" t="e">
        <f>#REF!</f>
        <v>#REF!</v>
      </c>
      <c r="W38" s="1457"/>
      <c r="X38" s="1457"/>
      <c r="Y38" s="1457"/>
      <c r="Z38" s="1457"/>
      <c r="AA38" s="1457"/>
      <c r="AB38" s="1457"/>
      <c r="AC38" s="1458"/>
      <c r="AD38" s="1459" t="e">
        <f>#REF!</f>
        <v>#REF!</v>
      </c>
      <c r="AE38" s="1457"/>
      <c r="AF38" s="1457"/>
      <c r="AG38" s="1457"/>
      <c r="AH38" s="1457"/>
      <c r="AI38" s="1457"/>
      <c r="AJ38" s="1457"/>
      <c r="AK38" s="1457"/>
      <c r="AL38" s="1460"/>
    </row>
    <row r="39" spans="1:38" s="351" customFormat="1" x14ac:dyDescent="0.2">
      <c r="A39" s="354"/>
      <c r="B39" s="354"/>
      <c r="C39" s="354"/>
      <c r="D39" s="354"/>
      <c r="E39" s="354"/>
      <c r="F39" s="354"/>
      <c r="G39" s="354"/>
      <c r="H39" s="354"/>
      <c r="I39" s="354"/>
      <c r="J39" s="354"/>
      <c r="K39" s="354"/>
      <c r="L39" s="354"/>
      <c r="M39" s="742"/>
      <c r="N39" s="742"/>
      <c r="O39" s="742"/>
      <c r="P39" s="742"/>
      <c r="Q39" s="742"/>
      <c r="R39" s="742"/>
      <c r="S39" s="742"/>
      <c r="T39" s="742"/>
      <c r="U39" s="742"/>
      <c r="V39" s="354"/>
      <c r="W39" s="353"/>
      <c r="X39" s="353"/>
      <c r="Y39" s="353"/>
      <c r="Z39" s="353"/>
      <c r="AA39" s="353"/>
      <c r="AB39" s="353"/>
      <c r="AC39" s="353"/>
      <c r="AD39" s="354"/>
      <c r="AE39" s="354"/>
      <c r="AF39" s="354"/>
      <c r="AG39" s="354"/>
      <c r="AH39" s="354"/>
      <c r="AI39" s="354"/>
      <c r="AJ39" s="354"/>
      <c r="AK39" s="354"/>
      <c r="AL39" s="354"/>
    </row>
    <row r="40" spans="1:38" s="351" customFormat="1" x14ac:dyDescent="0.2">
      <c r="A40" s="354"/>
      <c r="B40" s="354"/>
      <c r="C40" s="354"/>
      <c r="D40" s="354"/>
      <c r="E40" s="354"/>
      <c r="F40" s="354"/>
      <c r="G40" s="354"/>
      <c r="H40" s="354"/>
      <c r="I40" s="354"/>
      <c r="J40" s="354"/>
      <c r="K40" s="354"/>
      <c r="L40" s="354"/>
      <c r="M40" s="742"/>
      <c r="N40" s="742"/>
      <c r="O40" s="742"/>
      <c r="P40" s="742"/>
      <c r="Q40" s="742"/>
      <c r="R40" s="742"/>
      <c r="S40" s="742"/>
      <c r="T40" s="742"/>
      <c r="U40" s="742"/>
      <c r="V40" s="354"/>
      <c r="W40" s="353"/>
      <c r="X40" s="353"/>
      <c r="Y40" s="353"/>
      <c r="Z40" s="353"/>
      <c r="AA40" s="353"/>
      <c r="AB40" s="353"/>
      <c r="AC40" s="353"/>
      <c r="AD40" s="354"/>
      <c r="AE40" s="354"/>
      <c r="AF40" s="354"/>
      <c r="AG40" s="354"/>
      <c r="AH40" s="354"/>
      <c r="AI40" s="354"/>
      <c r="AJ40" s="354"/>
      <c r="AK40" s="354"/>
      <c r="AL40" s="354"/>
    </row>
    <row r="41" spans="1:38" s="351" customFormat="1" x14ac:dyDescent="0.25">
      <c r="W41" s="346"/>
      <c r="X41" s="346"/>
      <c r="Y41" s="346"/>
      <c r="Z41" s="346"/>
      <c r="AA41" s="346"/>
      <c r="AB41" s="346"/>
      <c r="AC41" s="346"/>
      <c r="AD41" s="346"/>
      <c r="AE41" s="346"/>
      <c r="AF41" s="346"/>
      <c r="AG41" s="346"/>
      <c r="AH41" s="346"/>
      <c r="AI41" s="346"/>
      <c r="AJ41" s="346"/>
      <c r="AK41" s="346"/>
    </row>
    <row r="42" spans="1:38" ht="13.5" thickBot="1" x14ac:dyDescent="0.3">
      <c r="W42" s="346"/>
      <c r="X42" s="346"/>
      <c r="Y42" s="346"/>
      <c r="Z42" s="346"/>
      <c r="AA42" s="346"/>
      <c r="AB42" s="346"/>
      <c r="AC42" s="346"/>
      <c r="AD42" s="346"/>
      <c r="AE42" s="346"/>
      <c r="AF42" s="346"/>
      <c r="AG42" s="346"/>
      <c r="AH42" s="346"/>
      <c r="AI42" s="346"/>
      <c r="AJ42" s="346"/>
      <c r="AK42" s="346"/>
    </row>
    <row r="43" spans="1:38" s="351" customFormat="1" x14ac:dyDescent="0.25">
      <c r="B43" s="363" t="s">
        <v>1525</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x14ac:dyDescent="0.25">
      <c r="B45" s="359"/>
      <c r="C45" s="691"/>
      <c r="D45" s="691"/>
      <c r="E45" s="691"/>
      <c r="F45" s="691"/>
      <c r="G45" s="691"/>
      <c r="H45" s="691"/>
      <c r="I45" s="691"/>
      <c r="J45" s="691"/>
      <c r="K45" s="691"/>
      <c r="L45" s="691"/>
      <c r="M45" s="691"/>
      <c r="N45" s="691"/>
      <c r="O45" s="691"/>
      <c r="P45" s="691"/>
      <c r="Q45" s="691"/>
      <c r="R45" s="691"/>
      <c r="S45" s="691"/>
      <c r="T45" s="691"/>
      <c r="U45" s="691"/>
      <c r="V45" s="691"/>
      <c r="W45" s="353"/>
      <c r="X45" s="353"/>
      <c r="Y45" s="353"/>
      <c r="Z45" s="353"/>
      <c r="AA45" s="353"/>
      <c r="AB45" s="353"/>
      <c r="AC45" s="353"/>
      <c r="AD45" s="353"/>
      <c r="AE45" s="353"/>
      <c r="AF45" s="353"/>
      <c r="AG45" s="353"/>
      <c r="AH45" s="353"/>
      <c r="AI45" s="353"/>
      <c r="AJ45" s="352"/>
      <c r="AK45" s="346"/>
    </row>
    <row r="46" spans="1:38"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8"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8"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1526</v>
      </c>
      <c r="H53" s="349"/>
      <c r="I53" s="349"/>
      <c r="J53" s="349"/>
      <c r="K53" s="349"/>
      <c r="L53" s="349"/>
      <c r="M53" s="349"/>
      <c r="N53" s="349"/>
      <c r="O53" s="349"/>
      <c r="P53" s="349"/>
      <c r="Q53" s="349"/>
      <c r="R53" s="349"/>
      <c r="S53" s="349"/>
      <c r="T53" s="349"/>
      <c r="U53" s="349" t="s">
        <v>1527</v>
      </c>
      <c r="V53" s="349"/>
      <c r="W53" s="348"/>
      <c r="X53" s="348"/>
      <c r="Y53" s="348"/>
      <c r="Z53" s="348"/>
      <c r="AA53" s="348"/>
      <c r="AB53" s="348"/>
      <c r="AC53" s="348"/>
      <c r="AD53" s="348"/>
      <c r="AE53" s="348"/>
      <c r="AF53" s="348"/>
      <c r="AG53" s="348"/>
      <c r="AH53" s="348"/>
      <c r="AI53" s="348"/>
      <c r="AJ53" s="347"/>
      <c r="AK53" s="346"/>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7" t="s">
        <v>40</v>
      </c>
      <c r="B2" s="8" t="s">
        <v>36</v>
      </c>
    </row>
    <row r="3" spans="1:2" ht="23.25" customHeight="1" thickTop="1" thickBot="1" x14ac:dyDescent="0.3">
      <c r="A3" s="9" t="s">
        <v>48</v>
      </c>
      <c r="B3" s="10"/>
    </row>
    <row r="4" spans="1:2" ht="23.25" customHeight="1" thickBot="1" x14ac:dyDescent="0.3">
      <c r="A4" s="13" t="s">
        <v>49</v>
      </c>
      <c r="B4" s="14"/>
    </row>
    <row r="5" spans="1:2" ht="15.75" thickTop="1" x14ac:dyDescent="0.25"/>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x14ac:dyDescent="0.25"/>
  <cols>
    <col min="1" max="1" width="5.5703125" style="859" customWidth="1"/>
    <col min="2" max="2" width="16.85546875" style="859" customWidth="1"/>
    <col min="3" max="3" width="0.85546875" style="859" customWidth="1"/>
    <col min="4" max="4" width="6.28515625" style="859" customWidth="1"/>
    <col min="5" max="5" width="3.5703125" style="859" customWidth="1"/>
    <col min="6" max="6" width="12.42578125" style="859" customWidth="1"/>
    <col min="7" max="7" width="12.140625" style="859" customWidth="1"/>
    <col min="8" max="8" width="0.85546875" style="859" customWidth="1"/>
    <col min="9" max="9" width="14.7109375" style="859" customWidth="1"/>
    <col min="10" max="10" width="3.5703125" style="859" customWidth="1"/>
    <col min="11" max="11" width="10.5703125" style="859" customWidth="1"/>
    <col min="12" max="12" width="14.42578125" style="859" customWidth="1"/>
    <col min="13" max="16384" width="9.140625" style="859"/>
  </cols>
  <sheetData>
    <row r="1" spans="1:15" ht="15" customHeight="1" x14ac:dyDescent="0.25">
      <c r="A1" s="858"/>
      <c r="B1" s="456"/>
      <c r="C1" s="399"/>
      <c r="G1" s="860"/>
      <c r="H1" s="860"/>
      <c r="I1" s="860"/>
      <c r="J1" s="860"/>
      <c r="K1" s="860"/>
    </row>
    <row r="2" spans="1:15" ht="21.75" customHeight="1" x14ac:dyDescent="0.25">
      <c r="A2" s="858"/>
      <c r="B2" s="846" t="s">
        <v>1933</v>
      </c>
      <c r="C2" s="849"/>
      <c r="D2" s="479" t="s">
        <v>1528</v>
      </c>
      <c r="E2" s="1001" t="e">
        <f>"  "&amp;#REF!&amp;"  "&amp;#REF!&amp;"  "&amp;#REF!&amp;"  "&amp;#REF!&amp;"  "&amp;#REF!&amp;"  "&amp;#REF!&amp;"  "&amp;#REF!&amp;"  "&amp;#REF!&amp;"  "&amp;#REF!&amp;"  "&amp;#REF!</f>
        <v>#REF!</v>
      </c>
      <c r="F2" s="477"/>
      <c r="G2" s="476"/>
      <c r="H2" s="877"/>
      <c r="I2" s="884" t="s">
        <v>1918</v>
      </c>
      <c r="J2" s="881" t="e">
        <f>"  "&amp;#REF!&amp;"  "&amp;#REF!&amp;"  "&amp;#REF!&amp;"  "&amp;#REF!&amp;"  "&amp;#REF!&amp;"  "&amp;#REF!&amp;"  "&amp;#REF!&amp;"  "&amp;#REF!&amp;" "</f>
        <v>#REF!</v>
      </c>
      <c r="K2" s="882"/>
      <c r="L2" s="883"/>
    </row>
    <row r="3" spans="1:15" ht="2.25" customHeight="1" thickBot="1" x14ac:dyDescent="0.3">
      <c r="A3" s="858"/>
      <c r="C3" s="860"/>
    </row>
    <row r="4" spans="1:15" s="861" customFormat="1" ht="11.25" customHeight="1" x14ac:dyDescent="0.25">
      <c r="A4" s="1622" t="s">
        <v>1529</v>
      </c>
      <c r="B4" s="1623" t="s">
        <v>1530</v>
      </c>
      <c r="C4" s="971"/>
      <c r="D4" s="1646" t="s">
        <v>1531</v>
      </c>
      <c r="E4" s="1077" t="s">
        <v>1532</v>
      </c>
      <c r="F4" s="1078"/>
      <c r="G4" s="1078"/>
      <c r="H4" s="1078"/>
      <c r="I4" s="1078"/>
      <c r="J4" s="1079"/>
      <c r="K4" s="1539" t="s">
        <v>1510</v>
      </c>
      <c r="L4" s="1540"/>
    </row>
    <row r="5" spans="1:15" s="861" customFormat="1" ht="11.25" customHeight="1" x14ac:dyDescent="0.25">
      <c r="A5" s="1591"/>
      <c r="B5" s="1592"/>
      <c r="C5" s="933"/>
      <c r="D5" s="1527"/>
      <c r="E5" s="1081">
        <v>1</v>
      </c>
      <c r="F5" s="1487" t="s">
        <v>1533</v>
      </c>
      <c r="G5" s="1546"/>
      <c r="H5" s="1000"/>
      <c r="I5" s="1638" t="s">
        <v>1068</v>
      </c>
      <c r="J5" s="1639"/>
      <c r="K5" s="1479"/>
      <c r="L5" s="1480"/>
    </row>
    <row r="6" spans="1:15" s="861" customFormat="1" ht="12" customHeight="1" x14ac:dyDescent="0.25">
      <c r="A6" s="1489"/>
      <c r="B6" s="1497"/>
      <c r="C6" s="972"/>
      <c r="D6" s="1529"/>
      <c r="E6" s="1081"/>
      <c r="F6" s="1487" t="s">
        <v>1534</v>
      </c>
      <c r="G6" s="1546"/>
      <c r="H6" s="1000"/>
      <c r="I6" s="1640"/>
      <c r="J6" s="1641"/>
      <c r="K6" s="1487" t="s">
        <v>1066</v>
      </c>
      <c r="L6" s="1488"/>
    </row>
    <row r="7" spans="1:15" s="863" customFormat="1" ht="27.95" customHeight="1" x14ac:dyDescent="0.25">
      <c r="A7" s="1068"/>
      <c r="B7" s="1069" t="s">
        <v>1934</v>
      </c>
      <c r="C7" s="986"/>
      <c r="D7" s="1070" t="s">
        <v>486</v>
      </c>
      <c r="E7" s="1072" t="e">
        <f>#REF!</f>
        <v>#REF!</v>
      </c>
      <c r="F7" s="1072"/>
      <c r="G7" s="1073"/>
      <c r="H7" s="979"/>
      <c r="I7" s="1074" t="e">
        <f>E7-E8</f>
        <v>#REF!</v>
      </c>
      <c r="J7" s="1074"/>
      <c r="K7" s="1075"/>
      <c r="L7" s="862"/>
    </row>
    <row r="8" spans="1:15" s="863" customFormat="1" ht="27.95" customHeight="1" x14ac:dyDescent="0.25">
      <c r="A8" s="1068"/>
      <c r="B8" s="1069"/>
      <c r="C8" s="987"/>
      <c r="D8" s="1071"/>
      <c r="E8" s="1072" t="e">
        <f>#REF!</f>
        <v>#REF!</v>
      </c>
      <c r="F8" s="1072"/>
      <c r="G8" s="1073"/>
      <c r="H8" s="979"/>
      <c r="I8" s="979"/>
      <c r="J8" s="1073" t="e">
        <f>#REF!</f>
        <v>#REF!</v>
      </c>
      <c r="K8" s="1074"/>
      <c r="L8" s="1076"/>
      <c r="O8" s="863" t="s">
        <v>983</v>
      </c>
    </row>
    <row r="9" spans="1:15" s="863" customFormat="1" ht="27.95" customHeight="1" x14ac:dyDescent="0.25">
      <c r="A9" s="1068" t="s">
        <v>487</v>
      </c>
      <c r="B9" s="1642" t="s">
        <v>1536</v>
      </c>
      <c r="C9" s="986"/>
      <c r="D9" s="1070" t="s">
        <v>489</v>
      </c>
      <c r="E9" s="1072" t="e">
        <f>#REF!</f>
        <v>#REF!</v>
      </c>
      <c r="F9" s="1072"/>
      <c r="G9" s="1073"/>
      <c r="H9" s="979"/>
      <c r="I9" s="1074" t="e">
        <f>E9-E10</f>
        <v>#REF!</v>
      </c>
      <c r="J9" s="1074"/>
      <c r="K9" s="1075"/>
      <c r="L9" s="862"/>
    </row>
    <row r="10" spans="1:15" s="863" customFormat="1" ht="27.95" customHeight="1" x14ac:dyDescent="0.25">
      <c r="A10" s="1068"/>
      <c r="B10" s="1505"/>
      <c r="C10" s="987"/>
      <c r="D10" s="1071"/>
      <c r="E10" s="1072" t="e">
        <f>#REF!</f>
        <v>#REF!</v>
      </c>
      <c r="F10" s="1072"/>
      <c r="G10" s="1073"/>
      <c r="H10" s="979"/>
      <c r="I10" s="979"/>
      <c r="J10" s="1073" t="e">
        <f>#REF!</f>
        <v>#REF!</v>
      </c>
      <c r="K10" s="1074"/>
      <c r="L10" s="1076"/>
    </row>
    <row r="11" spans="1:15" s="863" customFormat="1" ht="27.95" customHeight="1" x14ac:dyDescent="0.25">
      <c r="A11" s="1082" t="s">
        <v>490</v>
      </c>
      <c r="B11" s="1642" t="s">
        <v>1537</v>
      </c>
      <c r="C11" s="885"/>
      <c r="D11" s="1070" t="s">
        <v>492</v>
      </c>
      <c r="E11" s="1072" t="e">
        <f>#REF!</f>
        <v>#REF!</v>
      </c>
      <c r="F11" s="1072"/>
      <c r="G11" s="1073"/>
      <c r="H11" s="979"/>
      <c r="I11" s="1074" t="e">
        <f>E11-E12</f>
        <v>#REF!</v>
      </c>
      <c r="J11" s="1074"/>
      <c r="K11" s="1075"/>
      <c r="L11" s="862"/>
    </row>
    <row r="12" spans="1:15" s="863" customFormat="1" ht="27.95" customHeight="1" x14ac:dyDescent="0.25">
      <c r="A12" s="1083"/>
      <c r="B12" s="1505"/>
      <c r="C12" s="886"/>
      <c r="D12" s="1071"/>
      <c r="E12" s="1072" t="e">
        <f>#REF!</f>
        <v>#REF!</v>
      </c>
      <c r="F12" s="1072"/>
      <c r="G12" s="1073"/>
      <c r="H12" s="979"/>
      <c r="I12" s="979"/>
      <c r="J12" s="1073" t="e">
        <f>#REF!</f>
        <v>#REF!</v>
      </c>
      <c r="K12" s="1074"/>
      <c r="L12" s="1076"/>
    </row>
    <row r="13" spans="1:15" s="861" customFormat="1" ht="27.95" customHeight="1" x14ac:dyDescent="0.25">
      <c r="A13" s="1097" t="s">
        <v>493</v>
      </c>
      <c r="B13" s="1597" t="s">
        <v>1538</v>
      </c>
      <c r="C13" s="983"/>
      <c r="D13" s="1090" t="s">
        <v>495</v>
      </c>
      <c r="E13" s="1092" t="e">
        <f>#REF!</f>
        <v>#REF!</v>
      </c>
      <c r="F13" s="1092"/>
      <c r="G13" s="1093"/>
      <c r="H13" s="969"/>
      <c r="I13" s="1094" t="e">
        <f>E13-E14</f>
        <v>#REF!</v>
      </c>
      <c r="J13" s="1094"/>
      <c r="K13" s="1095"/>
      <c r="L13" s="864"/>
    </row>
    <row r="14" spans="1:15" s="861" customFormat="1" ht="27.95" customHeight="1" x14ac:dyDescent="0.25">
      <c r="A14" s="1098"/>
      <c r="B14" s="1493"/>
      <c r="C14" s="984"/>
      <c r="D14" s="1091"/>
      <c r="E14" s="1092" t="e">
        <f>#REF!</f>
        <v>#REF!</v>
      </c>
      <c r="F14" s="1092"/>
      <c r="G14" s="1093"/>
      <c r="H14" s="969"/>
      <c r="I14" s="969"/>
      <c r="J14" s="1093" t="e">
        <f>#REF!</f>
        <v>#REF!</v>
      </c>
      <c r="K14" s="1094"/>
      <c r="L14" s="1096"/>
    </row>
    <row r="15" spans="1:15" s="861" customFormat="1" ht="27.95" customHeight="1" x14ac:dyDescent="0.25">
      <c r="A15" s="1086" t="s">
        <v>496</v>
      </c>
      <c r="B15" s="1597" t="s">
        <v>1539</v>
      </c>
      <c r="C15" s="983"/>
      <c r="D15" s="1090" t="s">
        <v>498</v>
      </c>
      <c r="E15" s="1092" t="e">
        <f>#REF!</f>
        <v>#REF!</v>
      </c>
      <c r="F15" s="1092"/>
      <c r="G15" s="1093"/>
      <c r="H15" s="969"/>
      <c r="I15" s="1094" t="e">
        <f>E15-E16</f>
        <v>#REF!</v>
      </c>
      <c r="J15" s="1094"/>
      <c r="K15" s="1095"/>
      <c r="L15" s="864"/>
    </row>
    <row r="16" spans="1:15" s="861" customFormat="1" ht="27.95" customHeight="1" x14ac:dyDescent="0.25">
      <c r="A16" s="1087"/>
      <c r="B16" s="1493"/>
      <c r="C16" s="984"/>
      <c r="D16" s="1091"/>
      <c r="E16" s="1092" t="e">
        <f>#REF!</f>
        <v>#REF!</v>
      </c>
      <c r="F16" s="1092"/>
      <c r="G16" s="1093"/>
      <c r="H16" s="969"/>
      <c r="I16" s="969"/>
      <c r="J16" s="1093" t="e">
        <f>#REF!</f>
        <v>#REF!</v>
      </c>
      <c r="K16" s="1094"/>
      <c r="L16" s="1096"/>
    </row>
    <row r="17" spans="1:12" s="861" customFormat="1" ht="27.95" customHeight="1" x14ac:dyDescent="0.25">
      <c r="A17" s="1086" t="s">
        <v>499</v>
      </c>
      <c r="B17" s="1597" t="s">
        <v>1540</v>
      </c>
      <c r="C17" s="983"/>
      <c r="D17" s="1090" t="s">
        <v>501</v>
      </c>
      <c r="E17" s="1092" t="e">
        <f>#REF!</f>
        <v>#REF!</v>
      </c>
      <c r="F17" s="1092"/>
      <c r="G17" s="1093"/>
      <c r="H17" s="969"/>
      <c r="I17" s="1094" t="e">
        <f>E17-E18</f>
        <v>#REF!</v>
      </c>
      <c r="J17" s="1094"/>
      <c r="K17" s="1095"/>
      <c r="L17" s="864"/>
    </row>
    <row r="18" spans="1:12" s="861" customFormat="1" ht="27.95" customHeight="1" x14ac:dyDescent="0.25">
      <c r="A18" s="1087"/>
      <c r="B18" s="1493"/>
      <c r="C18" s="984"/>
      <c r="D18" s="1091"/>
      <c r="E18" s="1092" t="e">
        <f>#REF!</f>
        <v>#REF!</v>
      </c>
      <c r="F18" s="1092"/>
      <c r="G18" s="1093"/>
      <c r="H18" s="969"/>
      <c r="I18" s="969"/>
      <c r="J18" s="1093" t="e">
        <f>#REF!</f>
        <v>#REF!</v>
      </c>
      <c r="K18" s="1094"/>
      <c r="L18" s="1096"/>
    </row>
    <row r="19" spans="1:12" s="861" customFormat="1" ht="27.95" customHeight="1" x14ac:dyDescent="0.25">
      <c r="A19" s="1086" t="s">
        <v>502</v>
      </c>
      <c r="B19" s="1597" t="s">
        <v>1541</v>
      </c>
      <c r="C19" s="983"/>
      <c r="D19" s="1090" t="s">
        <v>504</v>
      </c>
      <c r="E19" s="1092" t="e">
        <f>#REF!</f>
        <v>#REF!</v>
      </c>
      <c r="F19" s="1092"/>
      <c r="G19" s="1093"/>
      <c r="H19" s="969"/>
      <c r="I19" s="1094" t="e">
        <f>E19-E20</f>
        <v>#REF!</v>
      </c>
      <c r="J19" s="1094"/>
      <c r="K19" s="1095"/>
      <c r="L19" s="864"/>
    </row>
    <row r="20" spans="1:12" s="861" customFormat="1" ht="27.95" customHeight="1" x14ac:dyDescent="0.25">
      <c r="A20" s="1087"/>
      <c r="B20" s="1493"/>
      <c r="C20" s="984"/>
      <c r="D20" s="1091"/>
      <c r="E20" s="1092" t="e">
        <f>#REF!</f>
        <v>#REF!</v>
      </c>
      <c r="F20" s="1092"/>
      <c r="G20" s="1093"/>
      <c r="H20" s="969"/>
      <c r="I20" s="969"/>
      <c r="J20" s="1093" t="e">
        <f>#REF!</f>
        <v>#REF!</v>
      </c>
      <c r="K20" s="1094"/>
      <c r="L20" s="1096"/>
    </row>
    <row r="21" spans="1:12" s="861" customFormat="1" ht="27.95" customHeight="1" x14ac:dyDescent="0.25">
      <c r="A21" s="1086" t="s">
        <v>505</v>
      </c>
      <c r="B21" s="1597" t="s">
        <v>1542</v>
      </c>
      <c r="C21" s="983"/>
      <c r="D21" s="1090" t="s">
        <v>507</v>
      </c>
      <c r="E21" s="1092" t="e">
        <f>#REF!</f>
        <v>#REF!</v>
      </c>
      <c r="F21" s="1092"/>
      <c r="G21" s="1093"/>
      <c r="H21" s="969"/>
      <c r="I21" s="1094" t="e">
        <f>E21-E22</f>
        <v>#REF!</v>
      </c>
      <c r="J21" s="1094"/>
      <c r="K21" s="1095"/>
      <c r="L21" s="864"/>
    </row>
    <row r="22" spans="1:12" s="861" customFormat="1" ht="27.95" customHeight="1" x14ac:dyDescent="0.25">
      <c r="A22" s="1087"/>
      <c r="B22" s="1493"/>
      <c r="C22" s="984"/>
      <c r="D22" s="1091"/>
      <c r="E22" s="1092" t="e">
        <f>#REF!</f>
        <v>#REF!</v>
      </c>
      <c r="F22" s="1092"/>
      <c r="G22" s="1093"/>
      <c r="H22" s="969"/>
      <c r="I22" s="969"/>
      <c r="J22" s="1093" t="e">
        <f>#REF!</f>
        <v>#REF!</v>
      </c>
      <c r="K22" s="1094"/>
      <c r="L22" s="1096"/>
    </row>
    <row r="23" spans="1:12" s="861" customFormat="1" ht="27.95" customHeight="1" x14ac:dyDescent="0.25">
      <c r="A23" s="1086" t="s">
        <v>508</v>
      </c>
      <c r="B23" s="1597" t="s">
        <v>1543</v>
      </c>
      <c r="C23" s="983"/>
      <c r="D23" s="1090" t="s">
        <v>510</v>
      </c>
      <c r="E23" s="1092" t="e">
        <f>#REF!</f>
        <v>#REF!</v>
      </c>
      <c r="F23" s="1092"/>
      <c r="G23" s="1093"/>
      <c r="H23" s="969"/>
      <c r="I23" s="1094" t="e">
        <f>E23-E24</f>
        <v>#REF!</v>
      </c>
      <c r="J23" s="1094"/>
      <c r="K23" s="1095"/>
      <c r="L23" s="864"/>
    </row>
    <row r="24" spans="1:12" s="861" customFormat="1" ht="27.95" customHeight="1" x14ac:dyDescent="0.25">
      <c r="A24" s="1087"/>
      <c r="B24" s="1493"/>
      <c r="C24" s="984"/>
      <c r="D24" s="1091"/>
      <c r="E24" s="1092" t="e">
        <f>#REF!</f>
        <v>#REF!</v>
      </c>
      <c r="F24" s="1092"/>
      <c r="G24" s="1093"/>
      <c r="H24" s="969"/>
      <c r="I24" s="969"/>
      <c r="J24" s="1093" t="e">
        <f>#REF!</f>
        <v>#REF!</v>
      </c>
      <c r="K24" s="1094"/>
      <c r="L24" s="1096"/>
    </row>
    <row r="25" spans="1:12" s="861" customFormat="1" ht="27.95" customHeight="1" x14ac:dyDescent="0.25">
      <c r="A25" s="1086" t="s">
        <v>511</v>
      </c>
      <c r="B25" s="1597" t="s">
        <v>1544</v>
      </c>
      <c r="C25" s="983"/>
      <c r="D25" s="1090" t="s">
        <v>513</v>
      </c>
      <c r="E25" s="1092" t="e">
        <f>#REF!</f>
        <v>#REF!</v>
      </c>
      <c r="F25" s="1092"/>
      <c r="G25" s="1093"/>
      <c r="H25" s="969"/>
      <c r="I25" s="1094" t="e">
        <f>E25-E26</f>
        <v>#REF!</v>
      </c>
      <c r="J25" s="1094"/>
      <c r="K25" s="1095"/>
      <c r="L25" s="864"/>
    </row>
    <row r="26" spans="1:12" s="861" customFormat="1" ht="27.95" customHeight="1" x14ac:dyDescent="0.25">
      <c r="A26" s="1087"/>
      <c r="B26" s="1493"/>
      <c r="C26" s="984"/>
      <c r="D26" s="1091"/>
      <c r="E26" s="1092" t="e">
        <f>#REF!</f>
        <v>#REF!</v>
      </c>
      <c r="F26" s="1092"/>
      <c r="G26" s="1093"/>
      <c r="H26" s="969"/>
      <c r="I26" s="969"/>
      <c r="J26" s="1093" t="e">
        <f>#REF!</f>
        <v>#REF!</v>
      </c>
      <c r="K26" s="1094"/>
      <c r="L26" s="1096"/>
    </row>
    <row r="27" spans="1:12" s="863" customFormat="1" ht="27.95" customHeight="1" x14ac:dyDescent="0.25">
      <c r="A27" s="1099" t="s">
        <v>514</v>
      </c>
      <c r="B27" s="1637" t="s">
        <v>1545</v>
      </c>
      <c r="C27" s="986"/>
      <c r="D27" s="1070" t="s">
        <v>516</v>
      </c>
      <c r="E27" s="1072" t="e">
        <f>#REF!</f>
        <v>#REF!</v>
      </c>
      <c r="F27" s="1072"/>
      <c r="G27" s="1073"/>
      <c r="H27" s="979"/>
      <c r="I27" s="1074" t="e">
        <f>E27-E28</f>
        <v>#REF!</v>
      </c>
      <c r="J27" s="1074"/>
      <c r="K27" s="1075"/>
      <c r="L27" s="862"/>
    </row>
    <row r="28" spans="1:12" s="863" customFormat="1" ht="27.95" customHeight="1" x14ac:dyDescent="0.25">
      <c r="A28" s="1100"/>
      <c r="B28" s="1616"/>
      <c r="C28" s="987"/>
      <c r="D28" s="1071"/>
      <c r="E28" s="1072" t="e">
        <f>#REF!</f>
        <v>#REF!</v>
      </c>
      <c r="F28" s="1072"/>
      <c r="G28" s="1073"/>
      <c r="H28" s="979"/>
      <c r="I28" s="979"/>
      <c r="J28" s="1073" t="e">
        <f>#REF!</f>
        <v>#REF!</v>
      </c>
      <c r="K28" s="1074"/>
      <c r="L28" s="1076"/>
    </row>
    <row r="29" spans="1:12" s="861" customFormat="1" ht="27.95" customHeight="1" x14ac:dyDescent="0.25">
      <c r="A29" s="1097" t="s">
        <v>517</v>
      </c>
      <c r="B29" s="1597" t="s">
        <v>1546</v>
      </c>
      <c r="C29" s="983"/>
      <c r="D29" s="1090" t="s">
        <v>519</v>
      </c>
      <c r="E29" s="1092" t="e">
        <f>#REF!</f>
        <v>#REF!</v>
      </c>
      <c r="F29" s="1092"/>
      <c r="G29" s="1093"/>
      <c r="H29" s="969"/>
      <c r="I29" s="1094" t="e">
        <f>E29-E30</f>
        <v>#REF!</v>
      </c>
      <c r="J29" s="1094"/>
      <c r="K29" s="1095"/>
      <c r="L29" s="864"/>
    </row>
    <row r="30" spans="1:12" s="861" customFormat="1" ht="27.95" customHeight="1" x14ac:dyDescent="0.25">
      <c r="A30" s="1098"/>
      <c r="B30" s="1493"/>
      <c r="C30" s="984"/>
      <c r="D30" s="1091"/>
      <c r="E30" s="1092" t="e">
        <f>#REF!</f>
        <v>#REF!</v>
      </c>
      <c r="F30" s="1092"/>
      <c r="G30" s="1093"/>
      <c r="H30" s="969"/>
      <c r="I30" s="969"/>
      <c r="J30" s="1093" t="e">
        <f>#REF!</f>
        <v>#REF!</v>
      </c>
      <c r="K30" s="1094"/>
      <c r="L30" s="1096"/>
    </row>
    <row r="31" spans="1:12" s="861" customFormat="1" ht="27.95" customHeight="1" x14ac:dyDescent="0.25">
      <c r="A31" s="1086" t="s">
        <v>496</v>
      </c>
      <c r="B31" s="1597" t="s">
        <v>1547</v>
      </c>
      <c r="C31" s="983"/>
      <c r="D31" s="1090" t="s">
        <v>521</v>
      </c>
      <c r="E31" s="1092" t="e">
        <f>#REF!</f>
        <v>#REF!</v>
      </c>
      <c r="F31" s="1092"/>
      <c r="G31" s="1093"/>
      <c r="H31" s="969"/>
      <c r="I31" s="1094" t="e">
        <f>E31-E32</f>
        <v>#REF!</v>
      </c>
      <c r="J31" s="1094"/>
      <c r="K31" s="1095"/>
      <c r="L31" s="864"/>
    </row>
    <row r="32" spans="1:12" s="861" customFormat="1" ht="27.95" customHeight="1" x14ac:dyDescent="0.25">
      <c r="A32" s="1087"/>
      <c r="B32" s="1493"/>
      <c r="C32" s="984"/>
      <c r="D32" s="1091"/>
      <c r="E32" s="1092" t="e">
        <f>#REF!</f>
        <v>#REF!</v>
      </c>
      <c r="F32" s="1092"/>
      <c r="G32" s="1093"/>
      <c r="H32" s="969"/>
      <c r="I32" s="969"/>
      <c r="J32" s="1093" t="e">
        <f>#REF!</f>
        <v>#REF!</v>
      </c>
      <c r="K32" s="1094"/>
      <c r="L32" s="1096"/>
    </row>
    <row r="33" spans="1:12" ht="27.95" customHeight="1" x14ac:dyDescent="0.25">
      <c r="A33" s="1087" t="s">
        <v>499</v>
      </c>
      <c r="B33" s="1597" t="s">
        <v>1548</v>
      </c>
      <c r="C33" s="983"/>
      <c r="D33" s="1090" t="s">
        <v>523</v>
      </c>
      <c r="E33" s="1092" t="e">
        <f>#REF!</f>
        <v>#REF!</v>
      </c>
      <c r="F33" s="1092"/>
      <c r="G33" s="1093"/>
      <c r="H33" s="969"/>
      <c r="I33" s="1094" t="e">
        <f>E33-E34</f>
        <v>#REF!</v>
      </c>
      <c r="J33" s="1094"/>
      <c r="K33" s="1095"/>
      <c r="L33" s="864"/>
    </row>
    <row r="34" spans="1:12" ht="27.95" customHeight="1" thickBot="1" x14ac:dyDescent="0.3">
      <c r="A34" s="1104"/>
      <c r="B34" s="1647"/>
      <c r="C34" s="992"/>
      <c r="D34" s="1105"/>
      <c r="E34" s="1106" t="e">
        <f>#REF!</f>
        <v>#REF!</v>
      </c>
      <c r="F34" s="1106"/>
      <c r="G34" s="1107"/>
      <c r="H34" s="968"/>
      <c r="I34" s="968"/>
      <c r="J34" s="1107" t="e">
        <f>#REF!</f>
        <v>#REF!</v>
      </c>
      <c r="K34" s="1108"/>
      <c r="L34" s="1109"/>
    </row>
    <row r="35" spans="1:12" ht="11.25" customHeight="1" x14ac:dyDescent="0.25">
      <c r="A35" s="1622" t="s">
        <v>1529</v>
      </c>
      <c r="B35" s="1623" t="s">
        <v>1530</v>
      </c>
      <c r="C35" s="971"/>
      <c r="D35" s="1646" t="s">
        <v>1531</v>
      </c>
      <c r="E35" s="1077" t="s">
        <v>1532</v>
      </c>
      <c r="F35" s="1078"/>
      <c r="G35" s="1078"/>
      <c r="H35" s="1078"/>
      <c r="I35" s="1078"/>
      <c r="J35" s="1079"/>
      <c r="K35" s="1539" t="s">
        <v>1510</v>
      </c>
      <c r="L35" s="1540"/>
    </row>
    <row r="36" spans="1:12" ht="11.25" customHeight="1" x14ac:dyDescent="0.25">
      <c r="A36" s="1591"/>
      <c r="B36" s="1592"/>
      <c r="C36" s="933"/>
      <c r="D36" s="1527"/>
      <c r="E36" s="1081">
        <v>1</v>
      </c>
      <c r="F36" s="1487" t="s">
        <v>1533</v>
      </c>
      <c r="G36" s="1546"/>
      <c r="H36" s="1000"/>
      <c r="I36" s="1638" t="s">
        <v>1068</v>
      </c>
      <c r="J36" s="1639"/>
      <c r="K36" s="1479"/>
      <c r="L36" s="1480"/>
    </row>
    <row r="37" spans="1:12" ht="12" customHeight="1" x14ac:dyDescent="0.25">
      <c r="A37" s="1489"/>
      <c r="B37" s="1497"/>
      <c r="C37" s="972"/>
      <c r="D37" s="1529"/>
      <c r="E37" s="1081"/>
      <c r="F37" s="1487" t="s">
        <v>1534</v>
      </c>
      <c r="G37" s="1546"/>
      <c r="H37" s="1000"/>
      <c r="I37" s="1640"/>
      <c r="J37" s="1641"/>
      <c r="K37" s="1487" t="s">
        <v>1066</v>
      </c>
      <c r="L37" s="1488"/>
    </row>
    <row r="38" spans="1:12" ht="27.95" customHeight="1" x14ac:dyDescent="0.25">
      <c r="A38" s="1103" t="s">
        <v>502</v>
      </c>
      <c r="B38" s="1597" t="s">
        <v>1549</v>
      </c>
      <c r="C38" s="983"/>
      <c r="D38" s="1090" t="s">
        <v>525</v>
      </c>
      <c r="E38" s="1092" t="e">
        <f>#REF!</f>
        <v>#REF!</v>
      </c>
      <c r="F38" s="1092"/>
      <c r="G38" s="1093"/>
      <c r="H38" s="989"/>
      <c r="I38" s="1093" t="e">
        <f>E38-E39</f>
        <v>#REF!</v>
      </c>
      <c r="J38" s="1094"/>
      <c r="K38" s="1095"/>
      <c r="L38" s="961"/>
    </row>
    <row r="39" spans="1:12" ht="27.95" customHeight="1" x14ac:dyDescent="0.25">
      <c r="A39" s="1103"/>
      <c r="B39" s="1493"/>
      <c r="C39" s="984"/>
      <c r="D39" s="1091"/>
      <c r="E39" s="1095" t="e">
        <f>#REF!</f>
        <v>#REF!</v>
      </c>
      <c r="F39" s="1092"/>
      <c r="G39" s="1093"/>
      <c r="H39" s="969"/>
      <c r="I39" s="974"/>
      <c r="J39" s="1093" t="e">
        <f>#REF!</f>
        <v>#REF!</v>
      </c>
      <c r="K39" s="1094"/>
      <c r="L39" s="1096"/>
    </row>
    <row r="40" spans="1:12" ht="27.95" customHeight="1" x14ac:dyDescent="0.25">
      <c r="A40" s="1087" t="s">
        <v>505</v>
      </c>
      <c r="B40" s="1597" t="s">
        <v>1550</v>
      </c>
      <c r="C40" s="983"/>
      <c r="D40" s="1090" t="s">
        <v>527</v>
      </c>
      <c r="E40" s="1095" t="e">
        <f>#REF!</f>
        <v>#REF!</v>
      </c>
      <c r="F40" s="1092"/>
      <c r="G40" s="1093"/>
      <c r="H40" s="975"/>
      <c r="I40" s="1093" t="e">
        <f>E40-E41</f>
        <v>#REF!</v>
      </c>
      <c r="J40" s="1094"/>
      <c r="K40" s="1095"/>
      <c r="L40" s="864"/>
    </row>
    <row r="41" spans="1:12" ht="27.95" customHeight="1" x14ac:dyDescent="0.25">
      <c r="A41" s="1103"/>
      <c r="B41" s="1493"/>
      <c r="C41" s="984"/>
      <c r="D41" s="1091"/>
      <c r="E41" s="1095" t="e">
        <f>#REF!</f>
        <v>#REF!</v>
      </c>
      <c r="F41" s="1092"/>
      <c r="G41" s="1093"/>
      <c r="H41" s="969"/>
      <c r="I41" s="974"/>
      <c r="J41" s="1093" t="e">
        <f>#REF!</f>
        <v>#REF!</v>
      </c>
      <c r="K41" s="1094"/>
      <c r="L41" s="1096"/>
    </row>
    <row r="42" spans="1:12" ht="27.95" customHeight="1" x14ac:dyDescent="0.25">
      <c r="A42" s="1087" t="s">
        <v>508</v>
      </c>
      <c r="B42" s="1597" t="s">
        <v>1551</v>
      </c>
      <c r="C42" s="983"/>
      <c r="D42" s="1090" t="s">
        <v>529</v>
      </c>
      <c r="E42" s="1095" t="e">
        <f>#REF!</f>
        <v>#REF!</v>
      </c>
      <c r="F42" s="1092"/>
      <c r="G42" s="1093"/>
      <c r="H42" s="975"/>
      <c r="I42" s="1093" t="e">
        <f>E42-E43</f>
        <v>#REF!</v>
      </c>
      <c r="J42" s="1094"/>
      <c r="K42" s="1095"/>
      <c r="L42" s="864"/>
    </row>
    <row r="43" spans="1:12" ht="27.95" customHeight="1" x14ac:dyDescent="0.25">
      <c r="A43" s="1103"/>
      <c r="B43" s="1493"/>
      <c r="C43" s="984"/>
      <c r="D43" s="1091"/>
      <c r="E43" s="1095" t="e">
        <f>#REF!</f>
        <v>#REF!</v>
      </c>
      <c r="F43" s="1092"/>
      <c r="G43" s="1093"/>
      <c r="H43" s="969"/>
      <c r="I43" s="974"/>
      <c r="J43" s="1093" t="e">
        <f>#REF!</f>
        <v>#REF!</v>
      </c>
      <c r="K43" s="1094"/>
      <c r="L43" s="1096"/>
    </row>
    <row r="44" spans="1:12" ht="27.95" customHeight="1" x14ac:dyDescent="0.25">
      <c r="A44" s="1087" t="s">
        <v>511</v>
      </c>
      <c r="B44" s="1597" t="s">
        <v>1552</v>
      </c>
      <c r="C44" s="983"/>
      <c r="D44" s="1090" t="s">
        <v>531</v>
      </c>
      <c r="E44" s="1095" t="e">
        <f>#REF!</f>
        <v>#REF!</v>
      </c>
      <c r="F44" s="1092"/>
      <c r="G44" s="1093"/>
      <c r="H44" s="975"/>
      <c r="I44" s="1093" t="e">
        <f>E44-E45</f>
        <v>#REF!</v>
      </c>
      <c r="J44" s="1094"/>
      <c r="K44" s="1095"/>
      <c r="L44" s="864"/>
    </row>
    <row r="45" spans="1:12" ht="27.95" customHeight="1" x14ac:dyDescent="0.25">
      <c r="A45" s="1103"/>
      <c r="B45" s="1493"/>
      <c r="C45" s="984"/>
      <c r="D45" s="1091"/>
      <c r="E45" s="1095" t="e">
        <f>#REF!</f>
        <v>#REF!</v>
      </c>
      <c r="F45" s="1092"/>
      <c r="G45" s="1093"/>
      <c r="H45" s="969"/>
      <c r="I45" s="974"/>
      <c r="J45" s="1093" t="e">
        <f>#REF!</f>
        <v>#REF!</v>
      </c>
      <c r="K45" s="1094"/>
      <c r="L45" s="1096"/>
    </row>
    <row r="46" spans="1:12" ht="27.95" customHeight="1" x14ac:dyDescent="0.25">
      <c r="A46" s="1087" t="s">
        <v>532</v>
      </c>
      <c r="B46" s="1597" t="s">
        <v>1553</v>
      </c>
      <c r="C46" s="983"/>
      <c r="D46" s="1090" t="s">
        <v>534</v>
      </c>
      <c r="E46" s="1095" t="e">
        <f>#REF!</f>
        <v>#REF!</v>
      </c>
      <c r="F46" s="1092"/>
      <c r="G46" s="1093"/>
      <c r="H46" s="975"/>
      <c r="I46" s="1093" t="e">
        <f>E46-E47</f>
        <v>#REF!</v>
      </c>
      <c r="J46" s="1094"/>
      <c r="K46" s="1095"/>
      <c r="L46" s="864"/>
    </row>
    <row r="47" spans="1:12" ht="27.95" customHeight="1" x14ac:dyDescent="0.25">
      <c r="A47" s="1103"/>
      <c r="B47" s="1493"/>
      <c r="C47" s="984"/>
      <c r="D47" s="1091"/>
      <c r="E47" s="1095" t="e">
        <f>#REF!</f>
        <v>#REF!</v>
      </c>
      <c r="F47" s="1092"/>
      <c r="G47" s="1093"/>
      <c r="H47" s="969"/>
      <c r="I47" s="974"/>
      <c r="J47" s="1093" t="e">
        <f>#REF!</f>
        <v>#REF!</v>
      </c>
      <c r="K47" s="1094"/>
      <c r="L47" s="1096"/>
    </row>
    <row r="48" spans="1:12" ht="27.95" customHeight="1" x14ac:dyDescent="0.25">
      <c r="A48" s="1087" t="s">
        <v>535</v>
      </c>
      <c r="B48" s="1597" t="s">
        <v>1554</v>
      </c>
      <c r="C48" s="983"/>
      <c r="D48" s="1090" t="s">
        <v>537</v>
      </c>
      <c r="E48" s="1095" t="e">
        <f>#REF!</f>
        <v>#REF!</v>
      </c>
      <c r="F48" s="1092"/>
      <c r="G48" s="1093"/>
      <c r="H48" s="975"/>
      <c r="I48" s="1093" t="e">
        <f>E48-E49</f>
        <v>#REF!</v>
      </c>
      <c r="J48" s="1094"/>
      <c r="K48" s="1095"/>
      <c r="L48" s="864"/>
    </row>
    <row r="49" spans="1:12" ht="27.95" customHeight="1" x14ac:dyDescent="0.25">
      <c r="A49" s="1103"/>
      <c r="B49" s="1493"/>
      <c r="C49" s="984"/>
      <c r="D49" s="1091"/>
      <c r="E49" s="1095" t="e">
        <f>#REF!</f>
        <v>#REF!</v>
      </c>
      <c r="F49" s="1092"/>
      <c r="G49" s="1093"/>
      <c r="H49" s="969"/>
      <c r="I49" s="974"/>
      <c r="J49" s="1093" t="e">
        <f>#REF!</f>
        <v>#REF!</v>
      </c>
      <c r="K49" s="1094"/>
      <c r="L49" s="1096"/>
    </row>
    <row r="50" spans="1:12" ht="27.95" customHeight="1" x14ac:dyDescent="0.25">
      <c r="A50" s="1112" t="s">
        <v>538</v>
      </c>
      <c r="B50" s="1642" t="s">
        <v>1935</v>
      </c>
      <c r="C50" s="887"/>
      <c r="D50" s="1070" t="s">
        <v>540</v>
      </c>
      <c r="E50" s="1072" t="e">
        <f>#REF!</f>
        <v>#REF!</v>
      </c>
      <c r="F50" s="1072"/>
      <c r="G50" s="1073"/>
      <c r="H50" s="978"/>
      <c r="I50" s="1073" t="e">
        <f>E50-E51</f>
        <v>#REF!</v>
      </c>
      <c r="J50" s="1074"/>
      <c r="K50" s="1075"/>
      <c r="L50" s="862"/>
    </row>
    <row r="51" spans="1:12" ht="27.95" customHeight="1" x14ac:dyDescent="0.25">
      <c r="A51" s="1113"/>
      <c r="B51" s="1505"/>
      <c r="C51" s="886"/>
      <c r="D51" s="1071"/>
      <c r="E51" s="1072" t="e">
        <f>#REF!</f>
        <v>#REF!</v>
      </c>
      <c r="F51" s="1072"/>
      <c r="G51" s="1073"/>
      <c r="H51" s="979"/>
      <c r="I51" s="977"/>
      <c r="J51" s="1073" t="e">
        <f>#REF!</f>
        <v>#REF!</v>
      </c>
      <c r="K51" s="1074"/>
      <c r="L51" s="1076"/>
    </row>
    <row r="52" spans="1:12" s="865" customFormat="1" ht="27.95" customHeight="1" x14ac:dyDescent="0.25">
      <c r="A52" s="1087" t="s">
        <v>541</v>
      </c>
      <c r="B52" s="1648" t="s">
        <v>1789</v>
      </c>
      <c r="C52" s="983"/>
      <c r="D52" s="1090" t="s">
        <v>543</v>
      </c>
      <c r="E52" s="1092" t="e">
        <f>#REF!</f>
        <v>#REF!</v>
      </c>
      <c r="F52" s="1092"/>
      <c r="G52" s="1093"/>
      <c r="H52" s="975"/>
      <c r="I52" s="1093" t="e">
        <f>E52-E53</f>
        <v>#REF!</v>
      </c>
      <c r="J52" s="1094"/>
      <c r="K52" s="1095"/>
      <c r="L52" s="864"/>
    </row>
    <row r="53" spans="1:12" s="865" customFormat="1" ht="27.95" customHeight="1" x14ac:dyDescent="0.25">
      <c r="A53" s="1103"/>
      <c r="B53" s="1649"/>
      <c r="C53" s="984"/>
      <c r="D53" s="1091"/>
      <c r="E53" s="1092" t="e">
        <f>#REF!</f>
        <v>#REF!</v>
      </c>
      <c r="F53" s="1092"/>
      <c r="G53" s="1093"/>
      <c r="H53" s="969"/>
      <c r="I53" s="974"/>
      <c r="J53" s="1093" t="e">
        <f>#REF!</f>
        <v>#REF!</v>
      </c>
      <c r="K53" s="1094"/>
      <c r="L53" s="1096"/>
    </row>
    <row r="54" spans="1:12" ht="27.95" customHeight="1" x14ac:dyDescent="0.25">
      <c r="A54" s="1087" t="s">
        <v>496</v>
      </c>
      <c r="B54" s="1648" t="s">
        <v>1790</v>
      </c>
      <c r="C54" s="983"/>
      <c r="D54" s="1090" t="s">
        <v>545</v>
      </c>
      <c r="E54" s="1092" t="e">
        <f>#REF!</f>
        <v>#REF!</v>
      </c>
      <c r="F54" s="1092"/>
      <c r="G54" s="1093"/>
      <c r="H54" s="975"/>
      <c r="I54" s="1093" t="e">
        <f>E54-E55</f>
        <v>#REF!</v>
      </c>
      <c r="J54" s="1094"/>
      <c r="K54" s="1095"/>
      <c r="L54" s="864"/>
    </row>
    <row r="55" spans="1:12" ht="27.95" customHeight="1" x14ac:dyDescent="0.25">
      <c r="A55" s="1103"/>
      <c r="B55" s="1649"/>
      <c r="C55" s="984"/>
      <c r="D55" s="1091"/>
      <c r="E55" s="1092" t="e">
        <f>#REF!</f>
        <v>#REF!</v>
      </c>
      <c r="F55" s="1092"/>
      <c r="G55" s="1093"/>
      <c r="H55" s="969"/>
      <c r="I55" s="974"/>
      <c r="J55" s="1093" t="e">
        <f>#REF!</f>
        <v>#REF!</v>
      </c>
      <c r="K55" s="1094"/>
      <c r="L55" s="1096"/>
    </row>
    <row r="56" spans="1:12" ht="27.95" customHeight="1" x14ac:dyDescent="0.25">
      <c r="A56" s="1087" t="s">
        <v>499</v>
      </c>
      <c r="B56" s="1648" t="s">
        <v>1791</v>
      </c>
      <c r="C56" s="983"/>
      <c r="D56" s="1090" t="s">
        <v>547</v>
      </c>
      <c r="E56" s="1092" t="e">
        <f>#REF!</f>
        <v>#REF!</v>
      </c>
      <c r="F56" s="1092"/>
      <c r="G56" s="1093"/>
      <c r="H56" s="975"/>
      <c r="I56" s="1093" t="e">
        <f>E56-E57</f>
        <v>#REF!</v>
      </c>
      <c r="J56" s="1094"/>
      <c r="K56" s="1095"/>
      <c r="L56" s="864"/>
    </row>
    <row r="57" spans="1:12" ht="27.95" customHeight="1" x14ac:dyDescent="0.25">
      <c r="A57" s="1103"/>
      <c r="B57" s="1649"/>
      <c r="C57" s="984"/>
      <c r="D57" s="1091"/>
      <c r="E57" s="1092" t="e">
        <f>#REF!</f>
        <v>#REF!</v>
      </c>
      <c r="F57" s="1092"/>
      <c r="G57" s="1093"/>
      <c r="H57" s="969"/>
      <c r="I57" s="974"/>
      <c r="J57" s="1093" t="e">
        <f>#REF!</f>
        <v>#REF!</v>
      </c>
      <c r="K57" s="1094"/>
      <c r="L57" s="1096"/>
    </row>
    <row r="58" spans="1:12" ht="27.95" customHeight="1" x14ac:dyDescent="0.25">
      <c r="A58" s="1087" t="s">
        <v>502</v>
      </c>
      <c r="B58" s="1648" t="s">
        <v>1792</v>
      </c>
      <c r="C58" s="983"/>
      <c r="D58" s="1090" t="s">
        <v>549</v>
      </c>
      <c r="E58" s="1092" t="e">
        <f>#REF!</f>
        <v>#REF!</v>
      </c>
      <c r="F58" s="1092"/>
      <c r="G58" s="1093"/>
      <c r="H58" s="975"/>
      <c r="I58" s="1093" t="e">
        <f>E58-E59</f>
        <v>#REF!</v>
      </c>
      <c r="J58" s="1094"/>
      <c r="K58" s="1095"/>
      <c r="L58" s="864"/>
    </row>
    <row r="59" spans="1:12" ht="27.95" customHeight="1" x14ac:dyDescent="0.25">
      <c r="A59" s="1103"/>
      <c r="B59" s="1649"/>
      <c r="C59" s="984"/>
      <c r="D59" s="1091"/>
      <c r="E59" s="1092" t="e">
        <f>#REF!</f>
        <v>#REF!</v>
      </c>
      <c r="F59" s="1092"/>
      <c r="G59" s="1093"/>
      <c r="H59" s="969"/>
      <c r="I59" s="974"/>
      <c r="J59" s="1093" t="e">
        <f>#REF!</f>
        <v>#REF!</v>
      </c>
      <c r="K59" s="1094"/>
      <c r="L59" s="1096"/>
    </row>
    <row r="60" spans="1:12" ht="27.95" customHeight="1" x14ac:dyDescent="0.25">
      <c r="A60" s="1087" t="s">
        <v>505</v>
      </c>
      <c r="B60" s="1648" t="s">
        <v>1793</v>
      </c>
      <c r="C60" s="983"/>
      <c r="D60" s="1090" t="s">
        <v>551</v>
      </c>
      <c r="E60" s="1092" t="e">
        <f>#REF!</f>
        <v>#REF!</v>
      </c>
      <c r="F60" s="1092"/>
      <c r="G60" s="1093"/>
      <c r="H60" s="975"/>
      <c r="I60" s="1093" t="e">
        <f>E60-E61</f>
        <v>#REF!</v>
      </c>
      <c r="J60" s="1094"/>
      <c r="K60" s="1095"/>
      <c r="L60" s="864"/>
    </row>
    <row r="61" spans="1:12" ht="27.95" customHeight="1" x14ac:dyDescent="0.25">
      <c r="A61" s="1103"/>
      <c r="B61" s="1649"/>
      <c r="C61" s="984"/>
      <c r="D61" s="1091"/>
      <c r="E61" s="1092" t="e">
        <f>#REF!</f>
        <v>#REF!</v>
      </c>
      <c r="F61" s="1092"/>
      <c r="G61" s="1093"/>
      <c r="H61" s="969"/>
      <c r="I61" s="974"/>
      <c r="J61" s="1093" t="e">
        <f>#REF!</f>
        <v>#REF!</v>
      </c>
      <c r="K61" s="1094"/>
      <c r="L61" s="1096"/>
    </row>
    <row r="62" spans="1:12" ht="27.95" customHeight="1" x14ac:dyDescent="0.25">
      <c r="A62" s="1087" t="s">
        <v>508</v>
      </c>
      <c r="B62" s="1648" t="s">
        <v>1794</v>
      </c>
      <c r="C62" s="983"/>
      <c r="D62" s="1090" t="s">
        <v>553</v>
      </c>
      <c r="E62" s="1092" t="e">
        <f>#REF!</f>
        <v>#REF!</v>
      </c>
      <c r="F62" s="1092"/>
      <c r="G62" s="1093"/>
      <c r="H62" s="975"/>
      <c r="I62" s="1093" t="e">
        <f>E62-E63</f>
        <v>#REF!</v>
      </c>
      <c r="J62" s="1094"/>
      <c r="K62" s="1095"/>
      <c r="L62" s="864"/>
    </row>
    <row r="63" spans="1:12" ht="27.95" customHeight="1" x14ac:dyDescent="0.25">
      <c r="A63" s="1103"/>
      <c r="B63" s="1649"/>
      <c r="C63" s="984"/>
      <c r="D63" s="1091"/>
      <c r="E63" s="1092" t="e">
        <f>#REF!</f>
        <v>#REF!</v>
      </c>
      <c r="F63" s="1092"/>
      <c r="G63" s="1093"/>
      <c r="H63" s="969"/>
      <c r="I63" s="974"/>
      <c r="J63" s="1093" t="e">
        <f>#REF!</f>
        <v>#REF!</v>
      </c>
      <c r="K63" s="1094"/>
      <c r="L63" s="1096"/>
    </row>
    <row r="64" spans="1:12" ht="27.95" customHeight="1" x14ac:dyDescent="0.25">
      <c r="A64" s="1103" t="s">
        <v>511</v>
      </c>
      <c r="B64" s="1648" t="s">
        <v>1795</v>
      </c>
      <c r="C64" s="983"/>
      <c r="D64" s="1090" t="s">
        <v>555</v>
      </c>
      <c r="E64" s="1092" t="e">
        <f>#REF!</f>
        <v>#REF!</v>
      </c>
      <c r="F64" s="1092"/>
      <c r="G64" s="1093"/>
      <c r="H64" s="975"/>
      <c r="I64" s="1093" t="e">
        <f>E64-E65</f>
        <v>#REF!</v>
      </c>
      <c r="J64" s="1094"/>
      <c r="K64" s="1095"/>
      <c r="L64" s="864"/>
    </row>
    <row r="65" spans="1:12" ht="27.95" customHeight="1" thickBot="1" x14ac:dyDescent="0.3">
      <c r="A65" s="1104"/>
      <c r="B65" s="1650"/>
      <c r="C65" s="992"/>
      <c r="D65" s="1105"/>
      <c r="E65" s="1106" t="e">
        <f>#REF!</f>
        <v>#REF!</v>
      </c>
      <c r="F65" s="1106"/>
      <c r="G65" s="1107"/>
      <c r="H65" s="968"/>
      <c r="I65" s="976"/>
      <c r="J65" s="1107" t="e">
        <f>#REF!</f>
        <v>#REF!</v>
      </c>
      <c r="K65" s="1108"/>
      <c r="L65" s="1109"/>
    </row>
    <row r="66" spans="1:12" ht="11.25" customHeight="1" x14ac:dyDescent="0.25">
      <c r="A66" s="1622" t="s">
        <v>1529</v>
      </c>
      <c r="B66" s="1623" t="s">
        <v>1530</v>
      </c>
      <c r="C66" s="971"/>
      <c r="D66" s="1646" t="s">
        <v>1531</v>
      </c>
      <c r="E66" s="1077" t="s">
        <v>1532</v>
      </c>
      <c r="F66" s="1078"/>
      <c r="G66" s="1078"/>
      <c r="H66" s="1078"/>
      <c r="I66" s="1078"/>
      <c r="J66" s="1079"/>
      <c r="K66" s="1539" t="s">
        <v>1510</v>
      </c>
      <c r="L66" s="1540"/>
    </row>
    <row r="67" spans="1:12" ht="11.25" customHeight="1" x14ac:dyDescent="0.25">
      <c r="A67" s="1591"/>
      <c r="B67" s="1592"/>
      <c r="C67" s="933"/>
      <c r="D67" s="1527"/>
      <c r="E67" s="1081">
        <v>1</v>
      </c>
      <c r="F67" s="1487" t="s">
        <v>1533</v>
      </c>
      <c r="G67" s="1546"/>
      <c r="H67" s="1000"/>
      <c r="I67" s="1638" t="s">
        <v>1068</v>
      </c>
      <c r="J67" s="1639"/>
      <c r="K67" s="1479"/>
      <c r="L67" s="1480"/>
    </row>
    <row r="68" spans="1:12" ht="12" customHeight="1" x14ac:dyDescent="0.25">
      <c r="A68" s="1489"/>
      <c r="B68" s="1497"/>
      <c r="C68" s="972"/>
      <c r="D68" s="1529"/>
      <c r="E68" s="1081"/>
      <c r="F68" s="1487" t="s">
        <v>1534</v>
      </c>
      <c r="G68" s="1546"/>
      <c r="H68" s="1000"/>
      <c r="I68" s="1640"/>
      <c r="J68" s="1641"/>
      <c r="K68" s="1487" t="s">
        <v>1066</v>
      </c>
      <c r="L68" s="1488"/>
    </row>
    <row r="69" spans="1:12" ht="27.95" customHeight="1" x14ac:dyDescent="0.25">
      <c r="A69" s="1103" t="s">
        <v>532</v>
      </c>
      <c r="B69" s="1648" t="s">
        <v>1796</v>
      </c>
      <c r="C69" s="983"/>
      <c r="D69" s="1090" t="s">
        <v>557</v>
      </c>
      <c r="E69" s="1092" t="e">
        <f>#REF!</f>
        <v>#REF!</v>
      </c>
      <c r="F69" s="1092"/>
      <c r="G69" s="1093"/>
      <c r="H69" s="975"/>
      <c r="I69" s="1093" t="e">
        <f>E69-E70</f>
        <v>#REF!</v>
      </c>
      <c r="J69" s="1094"/>
      <c r="K69" s="1095"/>
      <c r="L69" s="864"/>
    </row>
    <row r="70" spans="1:12" ht="27.95" customHeight="1" x14ac:dyDescent="0.25">
      <c r="A70" s="1103"/>
      <c r="B70" s="1649"/>
      <c r="C70" s="984"/>
      <c r="D70" s="1091"/>
      <c r="E70" s="1092" t="e">
        <f>#REF!</f>
        <v>#REF!</v>
      </c>
      <c r="F70" s="1092"/>
      <c r="G70" s="1093"/>
      <c r="H70" s="969"/>
      <c r="I70" s="974"/>
      <c r="J70" s="1093" t="e">
        <f>#REF!</f>
        <v>#REF!</v>
      </c>
      <c r="K70" s="1094"/>
      <c r="L70" s="1096"/>
    </row>
    <row r="71" spans="1:12" ht="27.95" customHeight="1" x14ac:dyDescent="0.25">
      <c r="A71" s="1103" t="s">
        <v>535</v>
      </c>
      <c r="B71" s="1651" t="s">
        <v>1797</v>
      </c>
      <c r="C71" s="904"/>
      <c r="D71" s="1090" t="s">
        <v>560</v>
      </c>
      <c r="E71" s="1092" t="e">
        <f>#REF!</f>
        <v>#REF!</v>
      </c>
      <c r="F71" s="1092"/>
      <c r="G71" s="1093"/>
      <c r="H71" s="975"/>
      <c r="I71" s="1093" t="e">
        <f>E71-E72</f>
        <v>#REF!</v>
      </c>
      <c r="J71" s="1094"/>
      <c r="K71" s="1095"/>
      <c r="L71" s="864"/>
    </row>
    <row r="72" spans="1:12" ht="27.95" customHeight="1" x14ac:dyDescent="0.25">
      <c r="A72" s="1103"/>
      <c r="B72" s="1652"/>
      <c r="C72" s="905"/>
      <c r="D72" s="1091"/>
      <c r="E72" s="1092" t="e">
        <f>#REF!</f>
        <v>#REF!</v>
      </c>
      <c r="F72" s="1092"/>
      <c r="G72" s="1093"/>
      <c r="H72" s="969"/>
      <c r="I72" s="974"/>
      <c r="J72" s="1093" t="e">
        <f>#REF!</f>
        <v>#REF!</v>
      </c>
      <c r="K72" s="1094"/>
      <c r="L72" s="1096"/>
    </row>
    <row r="73" spans="1:12" s="865" customFormat="1" ht="27.95" customHeight="1" x14ac:dyDescent="0.25">
      <c r="A73" s="1103" t="s">
        <v>722</v>
      </c>
      <c r="B73" s="1651" t="s">
        <v>1798</v>
      </c>
      <c r="C73" s="904"/>
      <c r="D73" s="1090" t="s">
        <v>563</v>
      </c>
      <c r="E73" s="1092" t="e">
        <f>#REF!</f>
        <v>#REF!</v>
      </c>
      <c r="F73" s="1092"/>
      <c r="G73" s="1093"/>
      <c r="H73" s="975"/>
      <c r="I73" s="1093" t="e">
        <f>E73-E74</f>
        <v>#REF!</v>
      </c>
      <c r="J73" s="1094"/>
      <c r="K73" s="1095"/>
      <c r="L73" s="864"/>
    </row>
    <row r="74" spans="1:12" s="865" customFormat="1" ht="27.95" customHeight="1" x14ac:dyDescent="0.25">
      <c r="A74" s="1103"/>
      <c r="B74" s="1652"/>
      <c r="C74" s="905"/>
      <c r="D74" s="1091"/>
      <c r="E74" s="1092" t="e">
        <f>#REF!</f>
        <v>#REF!</v>
      </c>
      <c r="F74" s="1092"/>
      <c r="G74" s="1093"/>
      <c r="H74" s="969"/>
      <c r="I74" s="974"/>
      <c r="J74" s="1093" t="e">
        <f>#REF!</f>
        <v>#REF!</v>
      </c>
      <c r="K74" s="1094"/>
      <c r="L74" s="1096"/>
    </row>
    <row r="75" spans="1:12" s="865" customFormat="1" ht="27.95" customHeight="1" x14ac:dyDescent="0.25">
      <c r="A75" s="1103" t="s">
        <v>725</v>
      </c>
      <c r="B75" s="1648" t="s">
        <v>1799</v>
      </c>
      <c r="C75" s="983"/>
      <c r="D75" s="1090" t="s">
        <v>566</v>
      </c>
      <c r="E75" s="1092" t="e">
        <f>#REF!</f>
        <v>#REF!</v>
      </c>
      <c r="F75" s="1092"/>
      <c r="G75" s="1093"/>
      <c r="H75" s="975"/>
      <c r="I75" s="1093" t="e">
        <f>E75-E76</f>
        <v>#REF!</v>
      </c>
      <c r="J75" s="1094"/>
      <c r="K75" s="1095"/>
      <c r="L75" s="864"/>
    </row>
    <row r="76" spans="1:12" s="865" customFormat="1" ht="27.95" customHeight="1" x14ac:dyDescent="0.25">
      <c r="A76" s="1103"/>
      <c r="B76" s="1649"/>
      <c r="C76" s="984"/>
      <c r="D76" s="1091"/>
      <c r="E76" s="1092" t="e">
        <f>#REF!</f>
        <v>#REF!</v>
      </c>
      <c r="F76" s="1092"/>
      <c r="G76" s="1093"/>
      <c r="H76" s="969"/>
      <c r="I76" s="974"/>
      <c r="J76" s="1093" t="e">
        <f>#REF!</f>
        <v>#REF!</v>
      </c>
      <c r="K76" s="1094"/>
      <c r="L76" s="1096"/>
    </row>
    <row r="77" spans="1:12" ht="27.95" customHeight="1" x14ac:dyDescent="0.25">
      <c r="A77" s="1113" t="s">
        <v>558</v>
      </c>
      <c r="B77" s="1084" t="s">
        <v>1936</v>
      </c>
      <c r="C77" s="986"/>
      <c r="D77" s="1070" t="s">
        <v>568</v>
      </c>
      <c r="E77" s="1072" t="e">
        <f>#REF!</f>
        <v>#REF!</v>
      </c>
      <c r="F77" s="1072"/>
      <c r="G77" s="1073"/>
      <c r="H77" s="978"/>
      <c r="I77" s="1073" t="e">
        <f>E77-E78</f>
        <v>#REF!</v>
      </c>
      <c r="J77" s="1074"/>
      <c r="K77" s="1075"/>
      <c r="L77" s="862"/>
    </row>
    <row r="78" spans="1:12" ht="27.95" customHeight="1" x14ac:dyDescent="0.25">
      <c r="A78" s="1113"/>
      <c r="B78" s="1102"/>
      <c r="C78" s="987"/>
      <c r="D78" s="1071"/>
      <c r="E78" s="1072" t="e">
        <f>#REF!</f>
        <v>#REF!</v>
      </c>
      <c r="F78" s="1072"/>
      <c r="G78" s="1073"/>
      <c r="H78" s="979"/>
      <c r="I78" s="977"/>
      <c r="J78" s="1073" t="e">
        <f>#REF!</f>
        <v>#REF!</v>
      </c>
      <c r="K78" s="1074"/>
      <c r="L78" s="1076"/>
    </row>
    <row r="79" spans="1:12" ht="27.95" customHeight="1" x14ac:dyDescent="0.25">
      <c r="A79" s="1113" t="s">
        <v>561</v>
      </c>
      <c r="B79" s="1084" t="s">
        <v>1937</v>
      </c>
      <c r="C79" s="986"/>
      <c r="D79" s="1070" t="s">
        <v>570</v>
      </c>
      <c r="E79" s="1072" t="e">
        <f>#REF!</f>
        <v>#REF!</v>
      </c>
      <c r="F79" s="1072"/>
      <c r="G79" s="1073"/>
      <c r="H79" s="978"/>
      <c r="I79" s="1073" t="e">
        <f>E79-E80</f>
        <v>#REF!</v>
      </c>
      <c r="J79" s="1074"/>
      <c r="K79" s="1075"/>
      <c r="L79" s="862"/>
    </row>
    <row r="80" spans="1:12" ht="27.95" customHeight="1" x14ac:dyDescent="0.25">
      <c r="A80" s="1113"/>
      <c r="B80" s="1102"/>
      <c r="C80" s="987"/>
      <c r="D80" s="1071"/>
      <c r="E80" s="1072" t="e">
        <f>#REF!</f>
        <v>#REF!</v>
      </c>
      <c r="F80" s="1072"/>
      <c r="G80" s="1073"/>
      <c r="H80" s="979"/>
      <c r="I80" s="977"/>
      <c r="J80" s="1073" t="e">
        <f>#REF!</f>
        <v>#REF!</v>
      </c>
      <c r="K80" s="1074"/>
      <c r="L80" s="1076"/>
    </row>
    <row r="81" spans="1:14" ht="27.95" customHeight="1" x14ac:dyDescent="0.25">
      <c r="A81" s="1103" t="s">
        <v>564</v>
      </c>
      <c r="B81" s="1088" t="s">
        <v>1938</v>
      </c>
      <c r="C81" s="983"/>
      <c r="D81" s="1090" t="s">
        <v>572</v>
      </c>
      <c r="E81" s="1092" t="e">
        <f>#REF!</f>
        <v>#REF!</v>
      </c>
      <c r="F81" s="1092"/>
      <c r="G81" s="1093"/>
      <c r="H81" s="975"/>
      <c r="I81" s="1093" t="e">
        <f>E81-E82</f>
        <v>#REF!</v>
      </c>
      <c r="J81" s="1094"/>
      <c r="K81" s="1095"/>
      <c r="L81" s="864"/>
    </row>
    <row r="82" spans="1:14" ht="27.95" customHeight="1" x14ac:dyDescent="0.25">
      <c r="A82" s="1103"/>
      <c r="B82" s="1089"/>
      <c r="C82" s="984"/>
      <c r="D82" s="1091"/>
      <c r="E82" s="1092" t="e">
        <f>#REF!</f>
        <v>#REF!</v>
      </c>
      <c r="F82" s="1092"/>
      <c r="G82" s="1093"/>
      <c r="H82" s="969"/>
      <c r="I82" s="974"/>
      <c r="J82" s="1093" t="e">
        <f>#REF!</f>
        <v>#REF!</v>
      </c>
      <c r="K82" s="1094"/>
      <c r="L82" s="1096"/>
    </row>
    <row r="83" spans="1:14" ht="27.95" customHeight="1" x14ac:dyDescent="0.25">
      <c r="A83" s="1103" t="s">
        <v>496</v>
      </c>
      <c r="B83" s="1088" t="s">
        <v>1939</v>
      </c>
      <c r="C83" s="983"/>
      <c r="D83" s="1090" t="s">
        <v>574</v>
      </c>
      <c r="E83" s="1092" t="e">
        <f>#REF!</f>
        <v>#REF!</v>
      </c>
      <c r="F83" s="1092"/>
      <c r="G83" s="1093"/>
      <c r="H83" s="975"/>
      <c r="I83" s="1093" t="e">
        <f>E83-E84</f>
        <v>#REF!</v>
      </c>
      <c r="J83" s="1094"/>
      <c r="K83" s="1095"/>
      <c r="L83" s="864"/>
    </row>
    <row r="84" spans="1:14" ht="27.95" customHeight="1" x14ac:dyDescent="0.25">
      <c r="A84" s="1103"/>
      <c r="B84" s="1089"/>
      <c r="C84" s="984"/>
      <c r="D84" s="1091"/>
      <c r="E84" s="1092" t="e">
        <f>#REF!</f>
        <v>#REF!</v>
      </c>
      <c r="F84" s="1092"/>
      <c r="G84" s="1093"/>
      <c r="H84" s="969"/>
      <c r="I84" s="974"/>
      <c r="J84" s="1093" t="e">
        <f>#REF!</f>
        <v>#REF!</v>
      </c>
      <c r="K84" s="1094"/>
      <c r="L84" s="1096"/>
    </row>
    <row r="85" spans="1:14" ht="27.95" customHeight="1" x14ac:dyDescent="0.25">
      <c r="A85" s="1103" t="s">
        <v>499</v>
      </c>
      <c r="B85" s="1088" t="s">
        <v>1940</v>
      </c>
      <c r="C85" s="983"/>
      <c r="D85" s="1090" t="s">
        <v>576</v>
      </c>
      <c r="E85" s="1092" t="e">
        <f>#REF!</f>
        <v>#REF!</v>
      </c>
      <c r="F85" s="1092"/>
      <c r="G85" s="1093"/>
      <c r="H85" s="975"/>
      <c r="I85" s="1093" t="e">
        <f>E85-E86</f>
        <v>#REF!</v>
      </c>
      <c r="J85" s="1094"/>
      <c r="K85" s="1095"/>
      <c r="L85" s="864"/>
    </row>
    <row r="86" spans="1:14" ht="27.95" customHeight="1" x14ac:dyDescent="0.25">
      <c r="A86" s="1103"/>
      <c r="B86" s="1089"/>
      <c r="C86" s="984"/>
      <c r="D86" s="1091"/>
      <c r="E86" s="1092" t="e">
        <f>#REF!</f>
        <v>#REF!</v>
      </c>
      <c r="F86" s="1092"/>
      <c r="G86" s="1093"/>
      <c r="H86" s="969"/>
      <c r="I86" s="974"/>
      <c r="J86" s="1093" t="e">
        <f>#REF!</f>
        <v>#REF!</v>
      </c>
      <c r="K86" s="1094"/>
      <c r="L86" s="1096"/>
    </row>
    <row r="87" spans="1:14" ht="27.95" customHeight="1" x14ac:dyDescent="0.25">
      <c r="A87" s="1103" t="s">
        <v>502</v>
      </c>
      <c r="B87" s="1088" t="s">
        <v>1941</v>
      </c>
      <c r="C87" s="983"/>
      <c r="D87" s="1090" t="s">
        <v>579</v>
      </c>
      <c r="E87" s="1092" t="e">
        <f>#REF!</f>
        <v>#REF!</v>
      </c>
      <c r="F87" s="1092"/>
      <c r="G87" s="1093"/>
      <c r="H87" s="975"/>
      <c r="I87" s="1093" t="e">
        <f>E87-E88</f>
        <v>#REF!</v>
      </c>
      <c r="J87" s="1094"/>
      <c r="K87" s="1095"/>
      <c r="L87" s="864"/>
    </row>
    <row r="88" spans="1:14" ht="27.95" customHeight="1" x14ac:dyDescent="0.25">
      <c r="A88" s="1103"/>
      <c r="B88" s="1089"/>
      <c r="C88" s="984"/>
      <c r="D88" s="1091"/>
      <c r="E88" s="1092" t="e">
        <f>#REF!</f>
        <v>#REF!</v>
      </c>
      <c r="F88" s="1092"/>
      <c r="G88" s="1093"/>
      <c r="H88" s="969"/>
      <c r="I88" s="974"/>
      <c r="J88" s="1093" t="e">
        <f>#REF!</f>
        <v>#REF!</v>
      </c>
      <c r="K88" s="1094"/>
      <c r="L88" s="1096"/>
    </row>
    <row r="89" spans="1:14" s="865" customFormat="1" ht="27.95" customHeight="1" x14ac:dyDescent="0.25">
      <c r="A89" s="1103" t="s">
        <v>505</v>
      </c>
      <c r="B89" s="1088" t="s">
        <v>1942</v>
      </c>
      <c r="C89" s="983"/>
      <c r="D89" s="1090" t="s">
        <v>582</v>
      </c>
      <c r="E89" s="1092" t="e">
        <f>#REF!</f>
        <v>#REF!</v>
      </c>
      <c r="F89" s="1092"/>
      <c r="G89" s="1093"/>
      <c r="H89" s="975"/>
      <c r="I89" s="1093" t="e">
        <f>E89-E90</f>
        <v>#REF!</v>
      </c>
      <c r="J89" s="1094"/>
      <c r="K89" s="1095"/>
      <c r="L89" s="864"/>
    </row>
    <row r="90" spans="1:14" s="865" customFormat="1" ht="27.95" customHeight="1" x14ac:dyDescent="0.25">
      <c r="A90" s="1103"/>
      <c r="B90" s="1089"/>
      <c r="C90" s="984"/>
      <c r="D90" s="1091"/>
      <c r="E90" s="1092" t="e">
        <f>#REF!</f>
        <v>#REF!</v>
      </c>
      <c r="F90" s="1092"/>
      <c r="G90" s="1093"/>
      <c r="H90" s="969"/>
      <c r="I90" s="974"/>
      <c r="J90" s="1093" t="e">
        <f>#REF!</f>
        <v>#REF!</v>
      </c>
      <c r="K90" s="1094"/>
      <c r="L90" s="1096"/>
    </row>
    <row r="91" spans="1:14" s="865" customFormat="1" ht="27.95" customHeight="1" x14ac:dyDescent="0.25">
      <c r="A91" s="1103" t="s">
        <v>508</v>
      </c>
      <c r="B91" s="1088" t="s">
        <v>1943</v>
      </c>
      <c r="C91" s="983"/>
      <c r="D91" s="1090" t="s">
        <v>584</v>
      </c>
      <c r="E91" s="1092" t="e">
        <f>#REF!</f>
        <v>#REF!</v>
      </c>
      <c r="F91" s="1092"/>
      <c r="G91" s="1093"/>
      <c r="H91" s="975"/>
      <c r="I91" s="1093" t="e">
        <f>E91-E92</f>
        <v>#REF!</v>
      </c>
      <c r="J91" s="1094"/>
      <c r="K91" s="1095"/>
      <c r="L91" s="864"/>
    </row>
    <row r="92" spans="1:14" s="865" customFormat="1" ht="27.95" customHeight="1" x14ac:dyDescent="0.25">
      <c r="A92" s="1103"/>
      <c r="B92" s="1089"/>
      <c r="C92" s="984"/>
      <c r="D92" s="1091"/>
      <c r="E92" s="1092" t="e">
        <f>#REF!</f>
        <v>#REF!</v>
      </c>
      <c r="F92" s="1092"/>
      <c r="G92" s="1093"/>
      <c r="H92" s="969"/>
      <c r="I92" s="974"/>
      <c r="J92" s="1093" t="e">
        <f>#REF!</f>
        <v>#REF!</v>
      </c>
      <c r="K92" s="1094"/>
      <c r="L92" s="1096"/>
    </row>
    <row r="93" spans="1:14" ht="27.95" customHeight="1" x14ac:dyDescent="0.25">
      <c r="A93" s="1113" t="s">
        <v>577</v>
      </c>
      <c r="B93" s="1101" t="s">
        <v>1944</v>
      </c>
      <c r="C93" s="986"/>
      <c r="D93" s="1070" t="s">
        <v>586</v>
      </c>
      <c r="E93" s="1072" t="e">
        <f>#REF!</f>
        <v>#REF!</v>
      </c>
      <c r="F93" s="1072"/>
      <c r="G93" s="1073"/>
      <c r="H93" s="978"/>
      <c r="I93" s="1073" t="e">
        <f>E93-E94</f>
        <v>#REF!</v>
      </c>
      <c r="J93" s="1074"/>
      <c r="K93" s="1075"/>
      <c r="L93" s="862"/>
    </row>
    <row r="94" spans="1:14" ht="27.95" customHeight="1" x14ac:dyDescent="0.25">
      <c r="A94" s="1113"/>
      <c r="B94" s="1102"/>
      <c r="C94" s="906"/>
      <c r="D94" s="1071"/>
      <c r="E94" s="1072" t="e">
        <f>#REF!</f>
        <v>#REF!</v>
      </c>
      <c r="F94" s="1072"/>
      <c r="G94" s="1073"/>
      <c r="H94" s="979"/>
      <c r="I94" s="977"/>
      <c r="J94" s="1073" t="e">
        <f>#REF!</f>
        <v>#REF!</v>
      </c>
      <c r="K94" s="1074"/>
      <c r="L94" s="1076"/>
    </row>
    <row r="95" spans="1:14" ht="27.95" customHeight="1" x14ac:dyDescent="0.25">
      <c r="A95" s="1113" t="s">
        <v>580</v>
      </c>
      <c r="B95" s="1101" t="s">
        <v>1945</v>
      </c>
      <c r="C95" s="986"/>
      <c r="D95" s="1070" t="s">
        <v>588</v>
      </c>
      <c r="E95" s="1092" t="e">
        <f>#REF!</f>
        <v>#REF!</v>
      </c>
      <c r="F95" s="1092"/>
      <c r="G95" s="1093"/>
      <c r="H95" s="975"/>
      <c r="I95" s="1093" t="e">
        <f>E95-E96</f>
        <v>#REF!</v>
      </c>
      <c r="J95" s="1094"/>
      <c r="K95" s="1095"/>
      <c r="L95" s="864"/>
      <c r="N95" s="859" t="s">
        <v>983</v>
      </c>
    </row>
    <row r="96" spans="1:14" ht="27.95" customHeight="1" thickBot="1" x14ac:dyDescent="0.3">
      <c r="A96" s="1141"/>
      <c r="B96" s="1142"/>
      <c r="C96" s="962"/>
      <c r="D96" s="1143"/>
      <c r="E96" s="1106" t="e">
        <f>#REF!</f>
        <v>#REF!</v>
      </c>
      <c r="F96" s="1106"/>
      <c r="G96" s="1107"/>
      <c r="H96" s="968"/>
      <c r="I96" s="976"/>
      <c r="J96" s="1107" t="e">
        <f>#REF!</f>
        <v>#REF!</v>
      </c>
      <c r="K96" s="1108"/>
      <c r="L96" s="1109"/>
    </row>
    <row r="97" spans="1:12" ht="11.25" customHeight="1" x14ac:dyDescent="0.25">
      <c r="A97" s="1622" t="s">
        <v>1529</v>
      </c>
      <c r="B97" s="1623" t="s">
        <v>1530</v>
      </c>
      <c r="C97" s="971"/>
      <c r="D97" s="1646" t="s">
        <v>1531</v>
      </c>
      <c r="E97" s="1077" t="s">
        <v>1532</v>
      </c>
      <c r="F97" s="1078"/>
      <c r="G97" s="1078"/>
      <c r="H97" s="1078"/>
      <c r="I97" s="1078"/>
      <c r="J97" s="1079"/>
      <c r="K97" s="1539" t="s">
        <v>1510</v>
      </c>
      <c r="L97" s="1540"/>
    </row>
    <row r="98" spans="1:12" ht="11.25" customHeight="1" x14ac:dyDescent="0.25">
      <c r="A98" s="1591"/>
      <c r="B98" s="1592"/>
      <c r="C98" s="933"/>
      <c r="D98" s="1527"/>
      <c r="E98" s="1081">
        <v>1</v>
      </c>
      <c r="F98" s="1487" t="s">
        <v>1533</v>
      </c>
      <c r="G98" s="1546"/>
      <c r="H98" s="1000"/>
      <c r="I98" s="1638" t="s">
        <v>1068</v>
      </c>
      <c r="J98" s="1639"/>
      <c r="K98" s="1479"/>
      <c r="L98" s="1480"/>
    </row>
    <row r="99" spans="1:12" ht="12" customHeight="1" x14ac:dyDescent="0.25">
      <c r="A99" s="1489"/>
      <c r="B99" s="1497"/>
      <c r="C99" s="972"/>
      <c r="D99" s="1529"/>
      <c r="E99" s="1081"/>
      <c r="F99" s="1487" t="s">
        <v>1534</v>
      </c>
      <c r="G99" s="1546"/>
      <c r="H99" s="1000"/>
      <c r="I99" s="1640"/>
      <c r="J99" s="1641"/>
      <c r="K99" s="1487" t="s">
        <v>1066</v>
      </c>
      <c r="L99" s="1488"/>
    </row>
    <row r="100" spans="1:12" ht="27.95" customHeight="1" x14ac:dyDescent="0.25">
      <c r="A100" s="1103" t="s">
        <v>1730</v>
      </c>
      <c r="B100" s="1648" t="s">
        <v>1800</v>
      </c>
      <c r="C100" s="908"/>
      <c r="D100" s="1090" t="s">
        <v>590</v>
      </c>
      <c r="E100" s="1092" t="e">
        <f>#REF!</f>
        <v>#REF!</v>
      </c>
      <c r="F100" s="1092"/>
      <c r="G100" s="1093"/>
      <c r="H100" s="975"/>
      <c r="I100" s="1093" t="e">
        <f>E100-E101</f>
        <v>#REF!</v>
      </c>
      <c r="J100" s="1094"/>
      <c r="K100" s="1095"/>
      <c r="L100" s="864"/>
    </row>
    <row r="101" spans="1:12" ht="27.95" customHeight="1" x14ac:dyDescent="0.25">
      <c r="A101" s="1103"/>
      <c r="B101" s="1649"/>
      <c r="C101" s="888"/>
      <c r="D101" s="1091"/>
      <c r="E101" s="1092" t="e">
        <f>#REF!</f>
        <v>#REF!</v>
      </c>
      <c r="F101" s="1092"/>
      <c r="G101" s="1093"/>
      <c r="H101" s="969"/>
      <c r="I101" s="974"/>
      <c r="J101" s="1093" t="e">
        <f>#REF!</f>
        <v>#REF!</v>
      </c>
      <c r="K101" s="1094"/>
      <c r="L101" s="1096"/>
    </row>
    <row r="102" spans="1:12" ht="27.95" customHeight="1" x14ac:dyDescent="0.25">
      <c r="A102" s="1103" t="s">
        <v>1731</v>
      </c>
      <c r="B102" s="1648" t="s">
        <v>1801</v>
      </c>
      <c r="C102" s="983"/>
      <c r="D102" s="1090" t="s">
        <v>592</v>
      </c>
      <c r="E102" s="1092" t="e">
        <f>#REF!</f>
        <v>#REF!</v>
      </c>
      <c r="F102" s="1092"/>
      <c r="G102" s="1093"/>
      <c r="H102" s="975"/>
      <c r="I102" s="1093" t="e">
        <f>E102-E103</f>
        <v>#REF!</v>
      </c>
      <c r="J102" s="1094"/>
      <c r="K102" s="1095"/>
      <c r="L102" s="864"/>
    </row>
    <row r="103" spans="1:12" ht="27.95" customHeight="1" x14ac:dyDescent="0.25">
      <c r="A103" s="1103"/>
      <c r="B103" s="1649"/>
      <c r="C103" s="984"/>
      <c r="D103" s="1091"/>
      <c r="E103" s="1092" t="e">
        <f>#REF!</f>
        <v>#REF!</v>
      </c>
      <c r="F103" s="1092"/>
      <c r="G103" s="1093"/>
      <c r="H103" s="969"/>
      <c r="I103" s="974"/>
      <c r="J103" s="1093" t="e">
        <f>#REF!</f>
        <v>#REF!</v>
      </c>
      <c r="K103" s="1094"/>
      <c r="L103" s="1096"/>
    </row>
    <row r="104" spans="1:12" ht="27.95" customHeight="1" x14ac:dyDescent="0.25">
      <c r="A104" s="1103" t="s">
        <v>1732</v>
      </c>
      <c r="B104" s="1648" t="s">
        <v>1802</v>
      </c>
      <c r="C104" s="983"/>
      <c r="D104" s="1090" t="s">
        <v>594</v>
      </c>
      <c r="E104" s="1092" t="e">
        <f>#REF!</f>
        <v>#REF!</v>
      </c>
      <c r="F104" s="1092"/>
      <c r="G104" s="1093"/>
      <c r="H104" s="975"/>
      <c r="I104" s="1093" t="e">
        <f>E104-E105</f>
        <v>#REF!</v>
      </c>
      <c r="J104" s="1094"/>
      <c r="K104" s="1095"/>
      <c r="L104" s="864"/>
    </row>
    <row r="105" spans="1:12" ht="27.95" customHeight="1" x14ac:dyDescent="0.25">
      <c r="A105" s="1103"/>
      <c r="B105" s="1649"/>
      <c r="C105" s="984"/>
      <c r="D105" s="1091"/>
      <c r="E105" s="1092" t="e">
        <f>#REF!</f>
        <v>#REF!</v>
      </c>
      <c r="F105" s="1092"/>
      <c r="G105" s="1093"/>
      <c r="H105" s="969"/>
      <c r="I105" s="974"/>
      <c r="J105" s="1093" t="e">
        <f>#REF!</f>
        <v>#REF!</v>
      </c>
      <c r="K105" s="1094"/>
      <c r="L105" s="1096"/>
    </row>
    <row r="106" spans="1:12" ht="27.95" customHeight="1" x14ac:dyDescent="0.25">
      <c r="A106" s="1103" t="s">
        <v>496</v>
      </c>
      <c r="B106" s="1651" t="s">
        <v>1010</v>
      </c>
      <c r="C106" s="904"/>
      <c r="D106" s="1090" t="s">
        <v>597</v>
      </c>
      <c r="E106" s="1092" t="e">
        <f>#REF!</f>
        <v>#REF!</v>
      </c>
      <c r="F106" s="1092"/>
      <c r="G106" s="1093"/>
      <c r="H106" s="975"/>
      <c r="I106" s="1093" t="e">
        <f>E106-E107</f>
        <v>#REF!</v>
      </c>
      <c r="J106" s="1094"/>
      <c r="K106" s="1095"/>
      <c r="L106" s="864"/>
    </row>
    <row r="107" spans="1:12" ht="27.95" customHeight="1" x14ac:dyDescent="0.25">
      <c r="A107" s="1103"/>
      <c r="B107" s="1652"/>
      <c r="C107" s="905"/>
      <c r="D107" s="1091"/>
      <c r="E107" s="1092" t="e">
        <f>#REF!</f>
        <v>#REF!</v>
      </c>
      <c r="F107" s="1092"/>
      <c r="G107" s="1093"/>
      <c r="H107" s="969"/>
      <c r="I107" s="974"/>
      <c r="J107" s="1093" t="e">
        <f>#REF!</f>
        <v>#REF!</v>
      </c>
      <c r="K107" s="1094"/>
      <c r="L107" s="1096"/>
    </row>
    <row r="108" spans="1:12" s="865" customFormat="1" ht="27.95" customHeight="1" x14ac:dyDescent="0.25">
      <c r="A108" s="1103" t="s">
        <v>499</v>
      </c>
      <c r="B108" s="1648" t="s">
        <v>1803</v>
      </c>
      <c r="C108" s="983"/>
      <c r="D108" s="1090" t="s">
        <v>600</v>
      </c>
      <c r="E108" s="1092" t="e">
        <f>#REF!</f>
        <v>#REF!</v>
      </c>
      <c r="F108" s="1092"/>
      <c r="G108" s="1093"/>
      <c r="H108" s="975"/>
      <c r="I108" s="1093" t="e">
        <f>E108-E109</f>
        <v>#REF!</v>
      </c>
      <c r="J108" s="1094"/>
      <c r="K108" s="1095"/>
      <c r="L108" s="864"/>
    </row>
    <row r="109" spans="1:12" s="865" customFormat="1" ht="27.95" customHeight="1" x14ac:dyDescent="0.25">
      <c r="A109" s="1103"/>
      <c r="B109" s="1649"/>
      <c r="C109" s="984"/>
      <c r="D109" s="1091"/>
      <c r="E109" s="1092" t="e">
        <f>#REF!</f>
        <v>#REF!</v>
      </c>
      <c r="F109" s="1092"/>
      <c r="G109" s="1093"/>
      <c r="H109" s="969"/>
      <c r="I109" s="974"/>
      <c r="J109" s="1093" t="e">
        <f>#REF!</f>
        <v>#REF!</v>
      </c>
      <c r="K109" s="1094"/>
      <c r="L109" s="1096"/>
    </row>
    <row r="110" spans="1:12" s="865" customFormat="1" ht="27.95" customHeight="1" x14ac:dyDescent="0.25">
      <c r="A110" s="1103" t="s">
        <v>502</v>
      </c>
      <c r="B110" s="1648" t="s">
        <v>1804</v>
      </c>
      <c r="C110" s="983"/>
      <c r="D110" s="1090" t="s">
        <v>601</v>
      </c>
      <c r="E110" s="1092" t="e">
        <f>#REF!</f>
        <v>#REF!</v>
      </c>
      <c r="F110" s="1092"/>
      <c r="G110" s="1093"/>
      <c r="H110" s="975"/>
      <c r="I110" s="1093" t="e">
        <f>E110-E111</f>
        <v>#REF!</v>
      </c>
      <c r="J110" s="1094"/>
      <c r="K110" s="1095"/>
      <c r="L110" s="864"/>
    </row>
    <row r="111" spans="1:12" s="865" customFormat="1" ht="27.95" customHeight="1" x14ac:dyDescent="0.25">
      <c r="A111" s="1103"/>
      <c r="B111" s="1649"/>
      <c r="C111" s="984"/>
      <c r="D111" s="1091"/>
      <c r="E111" s="1092" t="e">
        <f>#REF!</f>
        <v>#REF!</v>
      </c>
      <c r="F111" s="1092"/>
      <c r="G111" s="1093"/>
      <c r="H111" s="969"/>
      <c r="I111" s="974"/>
      <c r="J111" s="1093" t="e">
        <f>#REF!</f>
        <v>#REF!</v>
      </c>
      <c r="K111" s="1094"/>
      <c r="L111" s="1096"/>
    </row>
    <row r="112" spans="1:12" ht="27.95" customHeight="1" x14ac:dyDescent="0.25">
      <c r="A112" s="1103" t="s">
        <v>505</v>
      </c>
      <c r="B112" s="1648" t="s">
        <v>1805</v>
      </c>
      <c r="C112" s="983"/>
      <c r="D112" s="1090" t="s">
        <v>603</v>
      </c>
      <c r="E112" s="1092" t="e">
        <f>#REF!</f>
        <v>#REF!</v>
      </c>
      <c r="F112" s="1092"/>
      <c r="G112" s="1093"/>
      <c r="H112" s="975"/>
      <c r="I112" s="1093" t="e">
        <f>E112-E113</f>
        <v>#REF!</v>
      </c>
      <c r="J112" s="1094"/>
      <c r="K112" s="1095"/>
      <c r="L112" s="864"/>
    </row>
    <row r="113" spans="1:12" ht="27.95" customHeight="1" x14ac:dyDescent="0.25">
      <c r="A113" s="1103"/>
      <c r="B113" s="1649"/>
      <c r="C113" s="984"/>
      <c r="D113" s="1091"/>
      <c r="E113" s="1092" t="e">
        <f>#REF!</f>
        <v>#REF!</v>
      </c>
      <c r="F113" s="1092"/>
      <c r="G113" s="1093"/>
      <c r="H113" s="969"/>
      <c r="I113" s="974"/>
      <c r="J113" s="1093" t="e">
        <f>#REF!</f>
        <v>#REF!</v>
      </c>
      <c r="K113" s="1094"/>
      <c r="L113" s="1096"/>
    </row>
    <row r="114" spans="1:12" ht="27.95" customHeight="1" x14ac:dyDescent="0.25">
      <c r="A114" s="1103" t="s">
        <v>508</v>
      </c>
      <c r="B114" s="1648" t="s">
        <v>1806</v>
      </c>
      <c r="C114" s="983"/>
      <c r="D114" s="1090" t="s">
        <v>604</v>
      </c>
      <c r="E114" s="1092" t="e">
        <f>#REF!</f>
        <v>#REF!</v>
      </c>
      <c r="F114" s="1092"/>
      <c r="G114" s="1093"/>
      <c r="H114" s="975"/>
      <c r="I114" s="1093" t="e">
        <f>E114-E115</f>
        <v>#REF!</v>
      </c>
      <c r="J114" s="1094"/>
      <c r="K114" s="1095"/>
      <c r="L114" s="864"/>
    </row>
    <row r="115" spans="1:12" ht="27.95" customHeight="1" x14ac:dyDescent="0.25">
      <c r="A115" s="1103"/>
      <c r="B115" s="1649"/>
      <c r="C115" s="984"/>
      <c r="D115" s="1091"/>
      <c r="E115" s="1092" t="e">
        <f>#REF!</f>
        <v>#REF!</v>
      </c>
      <c r="F115" s="1092"/>
      <c r="G115" s="1093"/>
      <c r="H115" s="969"/>
      <c r="I115" s="974"/>
      <c r="J115" s="1093" t="e">
        <f>#REF!</f>
        <v>#REF!</v>
      </c>
      <c r="K115" s="1094"/>
      <c r="L115" s="1096"/>
    </row>
    <row r="116" spans="1:12" ht="27.95" customHeight="1" x14ac:dyDescent="0.25">
      <c r="A116" s="1103" t="s">
        <v>511</v>
      </c>
      <c r="B116" s="1648" t="s">
        <v>1807</v>
      </c>
      <c r="C116" s="983"/>
      <c r="D116" s="1090" t="s">
        <v>606</v>
      </c>
      <c r="E116" s="1092" t="e">
        <f>#REF!</f>
        <v>#REF!</v>
      </c>
      <c r="F116" s="1092"/>
      <c r="G116" s="1093"/>
      <c r="H116" s="975"/>
      <c r="I116" s="1093" t="e">
        <f>E116-E117</f>
        <v>#REF!</v>
      </c>
      <c r="J116" s="1094"/>
      <c r="K116" s="1095"/>
      <c r="L116" s="864"/>
    </row>
    <row r="117" spans="1:12" ht="27.95" customHeight="1" x14ac:dyDescent="0.25">
      <c r="A117" s="1103"/>
      <c r="B117" s="1649"/>
      <c r="C117" s="984"/>
      <c r="D117" s="1091"/>
      <c r="E117" s="1092" t="e">
        <f>#REF!</f>
        <v>#REF!</v>
      </c>
      <c r="F117" s="1092"/>
      <c r="G117" s="1093"/>
      <c r="H117" s="969"/>
      <c r="I117" s="974"/>
      <c r="J117" s="1093" t="e">
        <f>#REF!</f>
        <v>#REF!</v>
      </c>
      <c r="K117" s="1094"/>
      <c r="L117" s="1096"/>
    </row>
    <row r="118" spans="1:12" ht="27.95" customHeight="1" x14ac:dyDescent="0.25">
      <c r="A118" s="1103" t="s">
        <v>532</v>
      </c>
      <c r="B118" s="1648" t="s">
        <v>1808</v>
      </c>
      <c r="C118" s="983"/>
      <c r="D118" s="1090" t="s">
        <v>608</v>
      </c>
      <c r="E118" s="1092" t="e">
        <f>#REF!</f>
        <v>#REF!</v>
      </c>
      <c r="F118" s="1092"/>
      <c r="G118" s="1093"/>
      <c r="H118" s="975"/>
      <c r="I118" s="1093" t="e">
        <f>E118-E119</f>
        <v>#REF!</v>
      </c>
      <c r="J118" s="1094"/>
      <c r="K118" s="1095"/>
      <c r="L118" s="864"/>
    </row>
    <row r="119" spans="1:12" ht="27.95" customHeight="1" x14ac:dyDescent="0.25">
      <c r="A119" s="1103"/>
      <c r="B119" s="1649"/>
      <c r="C119" s="984"/>
      <c r="D119" s="1091"/>
      <c r="E119" s="1092" t="e">
        <f>#REF!</f>
        <v>#REF!</v>
      </c>
      <c r="F119" s="1092"/>
      <c r="G119" s="1093"/>
      <c r="H119" s="969"/>
      <c r="I119" s="974"/>
      <c r="J119" s="1093" t="e">
        <f>#REF!</f>
        <v>#REF!</v>
      </c>
      <c r="K119" s="1094"/>
      <c r="L119" s="1096"/>
    </row>
    <row r="120" spans="1:12" ht="27.95" customHeight="1" x14ac:dyDescent="0.25">
      <c r="A120" s="1113" t="s">
        <v>595</v>
      </c>
      <c r="B120" s="1084" t="s">
        <v>1946</v>
      </c>
      <c r="C120" s="986"/>
      <c r="D120" s="1070" t="s">
        <v>610</v>
      </c>
      <c r="E120" s="1072" t="e">
        <f>#REF!</f>
        <v>#REF!</v>
      </c>
      <c r="F120" s="1072"/>
      <c r="G120" s="1073"/>
      <c r="H120" s="978"/>
      <c r="I120" s="1073" t="e">
        <f>E120-E121</f>
        <v>#REF!</v>
      </c>
      <c r="J120" s="1074"/>
      <c r="K120" s="1075"/>
      <c r="L120" s="862"/>
    </row>
    <row r="121" spans="1:12" ht="27.95" customHeight="1" x14ac:dyDescent="0.25">
      <c r="A121" s="1113"/>
      <c r="B121" s="1102"/>
      <c r="C121" s="987"/>
      <c r="D121" s="1071"/>
      <c r="E121" s="1072" t="e">
        <f>#REF!</f>
        <v>#REF!</v>
      </c>
      <c r="F121" s="1072"/>
      <c r="G121" s="1073"/>
      <c r="H121" s="979"/>
      <c r="I121" s="977"/>
      <c r="J121" s="1073" t="e">
        <f>#REF!</f>
        <v>#REF!</v>
      </c>
      <c r="K121" s="1074"/>
      <c r="L121" s="1076"/>
    </row>
    <row r="122" spans="1:12" ht="27.95" customHeight="1" x14ac:dyDescent="0.25">
      <c r="A122" s="1113" t="s">
        <v>598</v>
      </c>
      <c r="B122" s="1101" t="s">
        <v>1947</v>
      </c>
      <c r="C122" s="986"/>
      <c r="D122" s="1070" t="s">
        <v>612</v>
      </c>
      <c r="E122" s="1092" t="e">
        <f>#REF!</f>
        <v>#REF!</v>
      </c>
      <c r="F122" s="1092"/>
      <c r="G122" s="1093"/>
      <c r="H122" s="975"/>
      <c r="I122" s="1093" t="e">
        <f>E122-E123</f>
        <v>#REF!</v>
      </c>
      <c r="J122" s="1094"/>
      <c r="K122" s="1095"/>
      <c r="L122" s="864"/>
    </row>
    <row r="123" spans="1:12" ht="27.95" customHeight="1" x14ac:dyDescent="0.25">
      <c r="A123" s="1113"/>
      <c r="B123" s="1102"/>
      <c r="C123" s="987"/>
      <c r="D123" s="1071"/>
      <c r="E123" s="1092" t="e">
        <f>#REF!</f>
        <v>#REF!</v>
      </c>
      <c r="F123" s="1092"/>
      <c r="G123" s="1093"/>
      <c r="H123" s="969"/>
      <c r="I123" s="974"/>
      <c r="J123" s="1093" t="e">
        <f>#REF!</f>
        <v>#REF!</v>
      </c>
      <c r="K123" s="1094"/>
      <c r="L123" s="1096"/>
    </row>
    <row r="124" spans="1:12" ht="27.95" customHeight="1" x14ac:dyDescent="0.25">
      <c r="A124" s="1103" t="s">
        <v>1730</v>
      </c>
      <c r="B124" s="1651" t="s">
        <v>1809</v>
      </c>
      <c r="C124" s="904"/>
      <c r="D124" s="1090" t="s">
        <v>615</v>
      </c>
      <c r="E124" s="1092" t="e">
        <f>#REF!</f>
        <v>#REF!</v>
      </c>
      <c r="F124" s="1092"/>
      <c r="G124" s="1093"/>
      <c r="H124" s="975"/>
      <c r="I124" s="1093" t="e">
        <f>E124-E125</f>
        <v>#REF!</v>
      </c>
      <c r="J124" s="1094"/>
      <c r="K124" s="1095"/>
      <c r="L124" s="864"/>
    </row>
    <row r="125" spans="1:12" ht="27.95" customHeight="1" x14ac:dyDescent="0.25">
      <c r="A125" s="1103"/>
      <c r="B125" s="1652"/>
      <c r="C125" s="905"/>
      <c r="D125" s="1091"/>
      <c r="E125" s="1092" t="e">
        <f>#REF!</f>
        <v>#REF!</v>
      </c>
      <c r="F125" s="1092"/>
      <c r="G125" s="1093"/>
      <c r="H125" s="969"/>
      <c r="I125" s="974"/>
      <c r="J125" s="1093" t="e">
        <f>#REF!</f>
        <v>#REF!</v>
      </c>
      <c r="K125" s="1094"/>
      <c r="L125" s="1096"/>
    </row>
    <row r="126" spans="1:12" s="865" customFormat="1" ht="27.95" customHeight="1" x14ac:dyDescent="0.25">
      <c r="A126" s="1103" t="s">
        <v>1731</v>
      </c>
      <c r="B126" s="1648" t="s">
        <v>1810</v>
      </c>
      <c r="C126" s="983"/>
      <c r="D126" s="1090" t="s">
        <v>618</v>
      </c>
      <c r="E126" s="1092" t="e">
        <f>#REF!</f>
        <v>#REF!</v>
      </c>
      <c r="F126" s="1092"/>
      <c r="G126" s="1093"/>
      <c r="H126" s="975"/>
      <c r="I126" s="1093" t="e">
        <f>E126-E127</f>
        <v>#REF!</v>
      </c>
      <c r="J126" s="1094"/>
      <c r="K126" s="1095"/>
      <c r="L126" s="864"/>
    </row>
    <row r="127" spans="1:12" s="865" customFormat="1" ht="27.95" customHeight="1" thickBot="1" x14ac:dyDescent="0.3">
      <c r="A127" s="1104"/>
      <c r="B127" s="1650"/>
      <c r="C127" s="992"/>
      <c r="D127" s="1105"/>
      <c r="E127" s="1106" t="e">
        <f>#REF!</f>
        <v>#REF!</v>
      </c>
      <c r="F127" s="1106"/>
      <c r="G127" s="1107"/>
      <c r="H127" s="968"/>
      <c r="I127" s="976"/>
      <c r="J127" s="1107" t="e">
        <f>#REF!</f>
        <v>#REF!</v>
      </c>
      <c r="K127" s="1108"/>
      <c r="L127" s="1109"/>
    </row>
    <row r="128" spans="1:12" ht="11.25" customHeight="1" x14ac:dyDescent="0.25">
      <c r="A128" s="1622" t="s">
        <v>1529</v>
      </c>
      <c r="B128" s="1623" t="s">
        <v>1530</v>
      </c>
      <c r="C128" s="971"/>
      <c r="D128" s="1646" t="s">
        <v>1531</v>
      </c>
      <c r="E128" s="1077" t="s">
        <v>1532</v>
      </c>
      <c r="F128" s="1078"/>
      <c r="G128" s="1078"/>
      <c r="H128" s="1078"/>
      <c r="I128" s="1078"/>
      <c r="J128" s="1079"/>
      <c r="K128" s="1539" t="s">
        <v>1510</v>
      </c>
      <c r="L128" s="1540"/>
    </row>
    <row r="129" spans="1:12" ht="11.25" customHeight="1" x14ac:dyDescent="0.25">
      <c r="A129" s="1591"/>
      <c r="B129" s="1592"/>
      <c r="C129" s="933"/>
      <c r="D129" s="1527"/>
      <c r="E129" s="1081">
        <v>1</v>
      </c>
      <c r="F129" s="1487" t="s">
        <v>1533</v>
      </c>
      <c r="G129" s="1546"/>
      <c r="H129" s="1000"/>
      <c r="I129" s="1638" t="s">
        <v>1068</v>
      </c>
      <c r="J129" s="1639"/>
      <c r="K129" s="1479"/>
      <c r="L129" s="1480"/>
    </row>
    <row r="130" spans="1:12" ht="11.25" customHeight="1" x14ac:dyDescent="0.25">
      <c r="A130" s="1489"/>
      <c r="B130" s="1497"/>
      <c r="C130" s="972"/>
      <c r="D130" s="1529"/>
      <c r="E130" s="1081"/>
      <c r="F130" s="1487" t="s">
        <v>1534</v>
      </c>
      <c r="G130" s="1546"/>
      <c r="H130" s="1000"/>
      <c r="I130" s="1640"/>
      <c r="J130" s="1641"/>
      <c r="K130" s="1487" t="s">
        <v>1066</v>
      </c>
      <c r="L130" s="1488"/>
    </row>
    <row r="131" spans="1:12" s="861" customFormat="1" ht="27.95" customHeight="1" x14ac:dyDescent="0.25">
      <c r="A131" s="1103" t="s">
        <v>1732</v>
      </c>
      <c r="B131" s="1653" t="s">
        <v>1802</v>
      </c>
      <c r="C131" s="907"/>
      <c r="D131" s="1114" t="s">
        <v>620</v>
      </c>
      <c r="E131" s="1092" t="e">
        <f>#REF!</f>
        <v>#REF!</v>
      </c>
      <c r="F131" s="1092"/>
      <c r="G131" s="1093"/>
      <c r="H131" s="975"/>
      <c r="I131" s="1093" t="e">
        <f>E131-E132</f>
        <v>#REF!</v>
      </c>
      <c r="J131" s="1094"/>
      <c r="K131" s="1095"/>
      <c r="L131" s="864"/>
    </row>
    <row r="132" spans="1:12" s="861" customFormat="1" ht="27.95" customHeight="1" x14ac:dyDescent="0.25">
      <c r="A132" s="1103"/>
      <c r="B132" s="1654"/>
      <c r="C132" s="903"/>
      <c r="D132" s="1115"/>
      <c r="E132" s="1092" t="e">
        <f>#REF!</f>
        <v>#REF!</v>
      </c>
      <c r="F132" s="1092"/>
      <c r="G132" s="1093"/>
      <c r="H132" s="969"/>
      <c r="I132" s="974"/>
      <c r="J132" s="1093" t="e">
        <f>#REF!</f>
        <v>#REF!</v>
      </c>
      <c r="K132" s="1094"/>
      <c r="L132" s="1096"/>
    </row>
    <row r="133" spans="1:12" s="861" customFormat="1" ht="27.95" customHeight="1" x14ac:dyDescent="0.25">
      <c r="A133" s="1103" t="s">
        <v>496</v>
      </c>
      <c r="B133" s="1653" t="s">
        <v>1811</v>
      </c>
      <c r="C133" s="907"/>
      <c r="D133" s="1114" t="s">
        <v>622</v>
      </c>
      <c r="E133" s="1092" t="e">
        <f>#REF!</f>
        <v>#REF!</v>
      </c>
      <c r="F133" s="1092"/>
      <c r="G133" s="1093"/>
      <c r="H133" s="975"/>
      <c r="I133" s="1093" t="e">
        <f>E133-E134</f>
        <v>#REF!</v>
      </c>
      <c r="J133" s="1094"/>
      <c r="K133" s="1095"/>
      <c r="L133" s="864"/>
    </row>
    <row r="134" spans="1:12" ht="27.95" customHeight="1" x14ac:dyDescent="0.25">
      <c r="A134" s="1103"/>
      <c r="B134" s="1654"/>
      <c r="C134" s="903"/>
      <c r="D134" s="1115"/>
      <c r="E134" s="1092" t="e">
        <f>#REF!</f>
        <v>#REF!</v>
      </c>
      <c r="F134" s="1092"/>
      <c r="G134" s="1093"/>
      <c r="H134" s="969"/>
      <c r="I134" s="974"/>
      <c r="J134" s="1093" t="e">
        <f>#REF!</f>
        <v>#REF!</v>
      </c>
      <c r="K134" s="1094"/>
      <c r="L134" s="1096"/>
    </row>
    <row r="135" spans="1:12" ht="27.95" customHeight="1" x14ac:dyDescent="0.25">
      <c r="A135" s="1103" t="s">
        <v>499</v>
      </c>
      <c r="B135" s="1653" t="s">
        <v>1803</v>
      </c>
      <c r="C135" s="907"/>
      <c r="D135" s="1114" t="s">
        <v>624</v>
      </c>
      <c r="E135" s="1092" t="e">
        <f>#REF!</f>
        <v>#REF!</v>
      </c>
      <c r="F135" s="1092"/>
      <c r="G135" s="1093"/>
      <c r="H135" s="975"/>
      <c r="I135" s="1093" t="e">
        <f>E135-E136</f>
        <v>#REF!</v>
      </c>
      <c r="J135" s="1094"/>
      <c r="K135" s="1095"/>
      <c r="L135" s="864"/>
    </row>
    <row r="136" spans="1:12" ht="27.95" customHeight="1" x14ac:dyDescent="0.25">
      <c r="A136" s="1103"/>
      <c r="B136" s="1654"/>
      <c r="C136" s="903"/>
      <c r="D136" s="1115"/>
      <c r="E136" s="1092" t="e">
        <f>#REF!</f>
        <v>#REF!</v>
      </c>
      <c r="F136" s="1092"/>
      <c r="G136" s="1093"/>
      <c r="H136" s="969"/>
      <c r="I136" s="974"/>
      <c r="J136" s="1093" t="e">
        <f>#REF!</f>
        <v>#REF!</v>
      </c>
      <c r="K136" s="1094"/>
      <c r="L136" s="1096"/>
    </row>
    <row r="137" spans="1:12" ht="27.95" customHeight="1" x14ac:dyDescent="0.25">
      <c r="A137" s="1103" t="s">
        <v>502</v>
      </c>
      <c r="B137" s="1653" t="s">
        <v>1812</v>
      </c>
      <c r="C137" s="907"/>
      <c r="D137" s="1114" t="s">
        <v>626</v>
      </c>
      <c r="E137" s="1092" t="e">
        <f>#REF!</f>
        <v>#REF!</v>
      </c>
      <c r="F137" s="1092"/>
      <c r="G137" s="1093"/>
      <c r="H137" s="975"/>
      <c r="I137" s="1093" t="e">
        <f>E137-E138</f>
        <v>#REF!</v>
      </c>
      <c r="J137" s="1094"/>
      <c r="K137" s="1095"/>
      <c r="L137" s="864"/>
    </row>
    <row r="138" spans="1:12" ht="27.95" customHeight="1" x14ac:dyDescent="0.25">
      <c r="A138" s="1103"/>
      <c r="B138" s="1654"/>
      <c r="C138" s="903"/>
      <c r="D138" s="1115"/>
      <c r="E138" s="1092" t="e">
        <f>#REF!</f>
        <v>#REF!</v>
      </c>
      <c r="F138" s="1092"/>
      <c r="G138" s="1093"/>
      <c r="H138" s="969"/>
      <c r="I138" s="974"/>
      <c r="J138" s="1093" t="e">
        <f>#REF!</f>
        <v>#REF!</v>
      </c>
      <c r="K138" s="1094"/>
      <c r="L138" s="1096"/>
    </row>
    <row r="139" spans="1:12" ht="27.95" customHeight="1" x14ac:dyDescent="0.25">
      <c r="A139" s="1103" t="s">
        <v>505</v>
      </c>
      <c r="B139" s="1653" t="s">
        <v>1813</v>
      </c>
      <c r="C139" s="907"/>
      <c r="D139" s="1114" t="s">
        <v>629</v>
      </c>
      <c r="E139" s="1092" t="e">
        <f>#REF!</f>
        <v>#REF!</v>
      </c>
      <c r="F139" s="1092"/>
      <c r="G139" s="1093"/>
      <c r="H139" s="975"/>
      <c r="I139" s="1093" t="e">
        <f>E139-E140</f>
        <v>#REF!</v>
      </c>
      <c r="J139" s="1094"/>
      <c r="K139" s="1095"/>
      <c r="L139" s="864"/>
    </row>
    <row r="140" spans="1:12" ht="27.95" customHeight="1" x14ac:dyDescent="0.25">
      <c r="A140" s="1103"/>
      <c r="B140" s="1654"/>
      <c r="C140" s="903"/>
      <c r="D140" s="1115"/>
      <c r="E140" s="1092" t="e">
        <f>#REF!</f>
        <v>#REF!</v>
      </c>
      <c r="F140" s="1092"/>
      <c r="G140" s="1093"/>
      <c r="H140" s="969"/>
      <c r="I140" s="974"/>
      <c r="J140" s="1093" t="e">
        <f>#REF!</f>
        <v>#REF!</v>
      </c>
      <c r="K140" s="1094"/>
      <c r="L140" s="1096"/>
    </row>
    <row r="141" spans="1:12" ht="27.95" customHeight="1" x14ac:dyDescent="0.25">
      <c r="A141" s="1103" t="s">
        <v>508</v>
      </c>
      <c r="B141" s="1653" t="s">
        <v>1814</v>
      </c>
      <c r="C141" s="907"/>
      <c r="D141" s="1114" t="s">
        <v>632</v>
      </c>
      <c r="E141" s="1092" t="e">
        <f>#REF!</f>
        <v>#REF!</v>
      </c>
      <c r="F141" s="1092"/>
      <c r="G141" s="1093"/>
      <c r="H141" s="975"/>
      <c r="I141" s="1093" t="e">
        <f>E141-E142</f>
        <v>#REF!</v>
      </c>
      <c r="J141" s="1094"/>
      <c r="K141" s="1095"/>
      <c r="L141" s="864"/>
    </row>
    <row r="142" spans="1:12" ht="27.95" customHeight="1" x14ac:dyDescent="0.25">
      <c r="A142" s="1103"/>
      <c r="B142" s="1654"/>
      <c r="C142" s="903"/>
      <c r="D142" s="1115"/>
      <c r="E142" s="1092" t="e">
        <f>#REF!</f>
        <v>#REF!</v>
      </c>
      <c r="F142" s="1092"/>
      <c r="G142" s="1093"/>
      <c r="H142" s="969"/>
      <c r="I142" s="974"/>
      <c r="J142" s="1093" t="e">
        <f>#REF!</f>
        <v>#REF!</v>
      </c>
      <c r="K142" s="1094"/>
      <c r="L142" s="1096"/>
    </row>
    <row r="143" spans="1:12" ht="27.95" customHeight="1" x14ac:dyDescent="0.25">
      <c r="A143" s="1103" t="s">
        <v>511</v>
      </c>
      <c r="B143" s="1653" t="s">
        <v>1815</v>
      </c>
      <c r="C143" s="907"/>
      <c r="D143" s="1114" t="s">
        <v>634</v>
      </c>
      <c r="E143" s="1092" t="e">
        <f>#REF!</f>
        <v>#REF!</v>
      </c>
      <c r="F143" s="1092"/>
      <c r="G143" s="1093"/>
      <c r="H143" s="975"/>
      <c r="I143" s="1093" t="e">
        <f>E143-E144</f>
        <v>#REF!</v>
      </c>
      <c r="J143" s="1094"/>
      <c r="K143" s="1095"/>
      <c r="L143" s="864"/>
    </row>
    <row r="144" spans="1:12" s="865" customFormat="1" ht="27.95" customHeight="1" x14ac:dyDescent="0.25">
      <c r="A144" s="1103"/>
      <c r="B144" s="1654"/>
      <c r="C144" s="903"/>
      <c r="D144" s="1115"/>
      <c r="E144" s="1092" t="e">
        <f>#REF!</f>
        <v>#REF!</v>
      </c>
      <c r="F144" s="1092"/>
      <c r="G144" s="1093"/>
      <c r="H144" s="969"/>
      <c r="I144" s="974"/>
      <c r="J144" s="1093" t="e">
        <f>#REF!</f>
        <v>#REF!</v>
      </c>
      <c r="K144" s="1094"/>
      <c r="L144" s="1096"/>
    </row>
    <row r="145" spans="1:12" s="865" customFormat="1" ht="27.95" customHeight="1" x14ac:dyDescent="0.25">
      <c r="A145" s="1103" t="s">
        <v>532</v>
      </c>
      <c r="B145" s="1653" t="s">
        <v>1806</v>
      </c>
      <c r="C145" s="907"/>
      <c r="D145" s="1114" t="s">
        <v>636</v>
      </c>
      <c r="E145" s="1092" t="e">
        <f>#REF!</f>
        <v>#REF!</v>
      </c>
      <c r="F145" s="1092"/>
      <c r="G145" s="1093"/>
      <c r="H145" s="975"/>
      <c r="I145" s="1093" t="e">
        <f>E145-E146</f>
        <v>#REF!</v>
      </c>
      <c r="J145" s="1094"/>
      <c r="K145" s="1095"/>
      <c r="L145" s="864"/>
    </row>
    <row r="146" spans="1:12" ht="27.95" customHeight="1" x14ac:dyDescent="0.25">
      <c r="A146" s="1103"/>
      <c r="B146" s="1654"/>
      <c r="C146" s="903"/>
      <c r="D146" s="1115"/>
      <c r="E146" s="1092" t="e">
        <f>#REF!</f>
        <v>#REF!</v>
      </c>
      <c r="F146" s="1092"/>
      <c r="G146" s="1093"/>
      <c r="H146" s="969"/>
      <c r="I146" s="974"/>
      <c r="J146" s="1093" t="e">
        <f>#REF!</f>
        <v>#REF!</v>
      </c>
      <c r="K146" s="1094"/>
      <c r="L146" s="1096"/>
    </row>
    <row r="147" spans="1:12" ht="27.95" customHeight="1" x14ac:dyDescent="0.25">
      <c r="A147" s="1103" t="s">
        <v>535</v>
      </c>
      <c r="B147" s="1653" t="s">
        <v>1816</v>
      </c>
      <c r="C147" s="913"/>
      <c r="D147" s="1114" t="s">
        <v>638</v>
      </c>
      <c r="E147" s="1092" t="e">
        <f>#REF!</f>
        <v>#REF!</v>
      </c>
      <c r="F147" s="1092"/>
      <c r="G147" s="1093"/>
      <c r="H147" s="975"/>
      <c r="I147" s="1093" t="e">
        <f>E147-E148</f>
        <v>#REF!</v>
      </c>
      <c r="J147" s="1094"/>
      <c r="K147" s="1095"/>
      <c r="L147" s="864"/>
    </row>
    <row r="148" spans="1:12" s="866" customFormat="1" ht="27.95" customHeight="1" x14ac:dyDescent="0.2">
      <c r="A148" s="1103"/>
      <c r="B148" s="1654"/>
      <c r="C148" s="914"/>
      <c r="D148" s="1115"/>
      <c r="E148" s="1092" t="e">
        <f>#REF!</f>
        <v>#REF!</v>
      </c>
      <c r="F148" s="1092"/>
      <c r="G148" s="1093"/>
      <c r="H148" s="969"/>
      <c r="I148" s="974"/>
      <c r="J148" s="1093" t="e">
        <f>#REF!</f>
        <v>#REF!</v>
      </c>
      <c r="K148" s="1094"/>
      <c r="L148" s="1096"/>
    </row>
    <row r="149" spans="1:12" s="861" customFormat="1" ht="27.95" customHeight="1" x14ac:dyDescent="0.25">
      <c r="A149" s="1113" t="s">
        <v>613</v>
      </c>
      <c r="B149" s="1655" t="s">
        <v>1817</v>
      </c>
      <c r="C149" s="912"/>
      <c r="D149" s="1118" t="s">
        <v>645</v>
      </c>
      <c r="E149" s="1072" t="e">
        <f>#REF!</f>
        <v>#REF!</v>
      </c>
      <c r="F149" s="1072"/>
      <c r="G149" s="1073"/>
      <c r="H149" s="978"/>
      <c r="I149" s="1073" t="e">
        <f>E149-E150</f>
        <v>#REF!</v>
      </c>
      <c r="J149" s="1074"/>
      <c r="K149" s="1075"/>
      <c r="L149" s="862"/>
    </row>
    <row r="150" spans="1:12" s="861" customFormat="1" ht="27.95" customHeight="1" x14ac:dyDescent="0.25">
      <c r="A150" s="1113"/>
      <c r="B150" s="1656"/>
      <c r="C150" s="1002"/>
      <c r="D150" s="1119"/>
      <c r="E150" s="1072" t="e">
        <f>#REF!</f>
        <v>#REF!</v>
      </c>
      <c r="F150" s="1072"/>
      <c r="G150" s="1073"/>
      <c r="H150" s="979"/>
      <c r="I150" s="977"/>
      <c r="J150" s="1073" t="e">
        <f>#REF!</f>
        <v>#REF!</v>
      </c>
      <c r="K150" s="1074"/>
      <c r="L150" s="1076"/>
    </row>
    <row r="151" spans="1:12" s="861" customFormat="1" ht="27.95" customHeight="1" x14ac:dyDescent="0.25">
      <c r="A151" s="1103" t="s">
        <v>616</v>
      </c>
      <c r="B151" s="1653" t="s">
        <v>1818</v>
      </c>
      <c r="C151" s="907"/>
      <c r="D151" s="1114" t="s">
        <v>647</v>
      </c>
      <c r="E151" s="1092" t="e">
        <f>#REF!</f>
        <v>#REF!</v>
      </c>
      <c r="F151" s="1092"/>
      <c r="G151" s="1093"/>
      <c r="H151" s="975"/>
      <c r="I151" s="1093" t="e">
        <f>E151-E152</f>
        <v>#REF!</v>
      </c>
      <c r="J151" s="1094"/>
      <c r="K151" s="1095"/>
      <c r="L151" s="864"/>
    </row>
    <row r="152" spans="1:12" ht="27.95" customHeight="1" x14ac:dyDescent="0.25">
      <c r="A152" s="1103"/>
      <c r="B152" s="1654"/>
      <c r="C152" s="903"/>
      <c r="D152" s="1115"/>
      <c r="E152" s="1092" t="e">
        <f>#REF!</f>
        <v>#REF!</v>
      </c>
      <c r="F152" s="1092"/>
      <c r="G152" s="1093"/>
      <c r="H152" s="969"/>
      <c r="I152" s="974"/>
      <c r="J152" s="1093" t="e">
        <f>#REF!</f>
        <v>#REF!</v>
      </c>
      <c r="K152" s="1094"/>
      <c r="L152" s="1096"/>
    </row>
    <row r="153" spans="1:12" ht="27.95" customHeight="1" x14ac:dyDescent="0.25">
      <c r="A153" s="1103" t="s">
        <v>496</v>
      </c>
      <c r="B153" s="1653" t="s">
        <v>1819</v>
      </c>
      <c r="C153" s="907"/>
      <c r="D153" s="1114" t="s">
        <v>649</v>
      </c>
      <c r="E153" s="1092" t="e">
        <f>#REF!</f>
        <v>#REF!</v>
      </c>
      <c r="F153" s="1092"/>
      <c r="G153" s="1093"/>
      <c r="H153" s="975"/>
      <c r="I153" s="1093" t="e">
        <f>E153-E154</f>
        <v>#REF!</v>
      </c>
      <c r="J153" s="1094"/>
      <c r="K153" s="1095"/>
      <c r="L153" s="864"/>
    </row>
    <row r="154" spans="1:12" ht="27.95" customHeight="1" x14ac:dyDescent="0.25">
      <c r="A154" s="1103"/>
      <c r="B154" s="1654"/>
      <c r="C154" s="903"/>
      <c r="D154" s="1115"/>
      <c r="E154" s="1092" t="e">
        <f>#REF!</f>
        <v>#REF!</v>
      </c>
      <c r="F154" s="1092"/>
      <c r="G154" s="1093"/>
      <c r="H154" s="969"/>
      <c r="I154" s="974"/>
      <c r="J154" s="1093" t="e">
        <f>#REF!</f>
        <v>#REF!</v>
      </c>
      <c r="K154" s="1094"/>
      <c r="L154" s="1096"/>
    </row>
    <row r="155" spans="1:12" ht="27.95" customHeight="1" x14ac:dyDescent="0.25">
      <c r="A155" s="1103" t="s">
        <v>499</v>
      </c>
      <c r="B155" s="1653" t="s">
        <v>1820</v>
      </c>
      <c r="C155" s="907"/>
      <c r="D155" s="1114" t="s">
        <v>651</v>
      </c>
      <c r="E155" s="1092" t="e">
        <f>#REF!</f>
        <v>#REF!</v>
      </c>
      <c r="F155" s="1092"/>
      <c r="G155" s="1093"/>
      <c r="H155" s="975"/>
      <c r="I155" s="1093" t="e">
        <f>E155-E156</f>
        <v>#REF!</v>
      </c>
      <c r="J155" s="1094"/>
      <c r="K155" s="1095"/>
      <c r="L155" s="864"/>
    </row>
    <row r="156" spans="1:12" ht="27.95" customHeight="1" x14ac:dyDescent="0.25">
      <c r="A156" s="1103"/>
      <c r="B156" s="1654"/>
      <c r="C156" s="903"/>
      <c r="D156" s="1115"/>
      <c r="E156" s="1092" t="e">
        <f>#REF!</f>
        <v>#REF!</v>
      </c>
      <c r="F156" s="1092"/>
      <c r="G156" s="1093"/>
      <c r="H156" s="969"/>
      <c r="I156" s="974"/>
      <c r="J156" s="1093" t="e">
        <f>#REF!</f>
        <v>#REF!</v>
      </c>
      <c r="K156" s="1094"/>
      <c r="L156" s="1096"/>
    </row>
    <row r="157" spans="1:12" ht="27.95" customHeight="1" x14ac:dyDescent="0.25">
      <c r="A157" s="1103" t="s">
        <v>502</v>
      </c>
      <c r="B157" s="1653" t="s">
        <v>1821</v>
      </c>
      <c r="C157" s="907"/>
      <c r="D157" s="1114" t="s">
        <v>653</v>
      </c>
      <c r="E157" s="1092" t="e">
        <f>#REF!</f>
        <v>#REF!</v>
      </c>
      <c r="F157" s="1092"/>
      <c r="G157" s="1093"/>
      <c r="H157" s="975"/>
      <c r="I157" s="1093" t="e">
        <f>E157-E158</f>
        <v>#REF!</v>
      </c>
      <c r="J157" s="1094"/>
      <c r="K157" s="1095"/>
      <c r="L157" s="864"/>
    </row>
    <row r="158" spans="1:12" ht="27.95" customHeight="1" thickBot="1" x14ac:dyDescent="0.3">
      <c r="A158" s="1104"/>
      <c r="B158" s="1657"/>
      <c r="C158" s="963"/>
      <c r="D158" s="1120"/>
      <c r="E158" s="1106" t="e">
        <f>#REF!</f>
        <v>#REF!</v>
      </c>
      <c r="F158" s="1106"/>
      <c r="G158" s="1107"/>
      <c r="H158" s="968"/>
      <c r="I158" s="976"/>
      <c r="J158" s="1107" t="e">
        <f>#REF!</f>
        <v>#REF!</v>
      </c>
      <c r="K158" s="1108"/>
      <c r="L158" s="1109"/>
    </row>
    <row r="159" spans="1:12" ht="11.25" customHeight="1" x14ac:dyDescent="0.25">
      <c r="A159" s="1622" t="s">
        <v>1529</v>
      </c>
      <c r="B159" s="1623" t="s">
        <v>1530</v>
      </c>
      <c r="C159" s="971"/>
      <c r="D159" s="1646" t="s">
        <v>1531</v>
      </c>
      <c r="E159" s="1077" t="s">
        <v>1532</v>
      </c>
      <c r="F159" s="1078"/>
      <c r="G159" s="1078"/>
      <c r="H159" s="1078"/>
      <c r="I159" s="1078"/>
      <c r="J159" s="1079"/>
      <c r="K159" s="1539" t="s">
        <v>1510</v>
      </c>
      <c r="L159" s="1540"/>
    </row>
    <row r="160" spans="1:12" ht="11.25" customHeight="1" x14ac:dyDescent="0.25">
      <c r="A160" s="1591"/>
      <c r="B160" s="1592"/>
      <c r="C160" s="933"/>
      <c r="D160" s="1527"/>
      <c r="E160" s="1081">
        <v>1</v>
      </c>
      <c r="F160" s="1487" t="s">
        <v>1533</v>
      </c>
      <c r="G160" s="1546"/>
      <c r="H160" s="1000"/>
      <c r="I160" s="1638" t="s">
        <v>1068</v>
      </c>
      <c r="J160" s="1639"/>
      <c r="K160" s="1479"/>
      <c r="L160" s="1480"/>
    </row>
    <row r="161" spans="1:12" ht="12" customHeight="1" x14ac:dyDescent="0.25">
      <c r="A161" s="1489"/>
      <c r="B161" s="1497"/>
      <c r="C161" s="972"/>
      <c r="D161" s="1529"/>
      <c r="E161" s="1081"/>
      <c r="F161" s="1487" t="s">
        <v>1534</v>
      </c>
      <c r="G161" s="1546"/>
      <c r="H161" s="1000"/>
      <c r="I161" s="1640"/>
      <c r="J161" s="1641"/>
      <c r="K161" s="1487" t="s">
        <v>1066</v>
      </c>
      <c r="L161" s="1488"/>
    </row>
    <row r="162" spans="1:12" ht="27.95" customHeight="1" x14ac:dyDescent="0.25">
      <c r="A162" s="1113" t="s">
        <v>751</v>
      </c>
      <c r="B162" s="1116" t="s">
        <v>1948</v>
      </c>
      <c r="C162" s="912"/>
      <c r="D162" s="1118" t="s">
        <v>655</v>
      </c>
      <c r="E162" s="1072" t="e">
        <f>#REF!</f>
        <v>#REF!</v>
      </c>
      <c r="F162" s="1072"/>
      <c r="G162" s="1073"/>
      <c r="H162" s="978"/>
      <c r="I162" s="1073" t="e">
        <f>E162-E163</f>
        <v>#REF!</v>
      </c>
      <c r="J162" s="1074"/>
      <c r="K162" s="1075"/>
      <c r="L162" s="862"/>
    </row>
    <row r="163" spans="1:12" ht="27.95" customHeight="1" x14ac:dyDescent="0.25">
      <c r="A163" s="1113"/>
      <c r="B163" s="1117"/>
      <c r="C163" s="1002"/>
      <c r="D163" s="1119"/>
      <c r="E163" s="1125" t="e">
        <f>#REF!</f>
        <v>#REF!</v>
      </c>
      <c r="F163" s="1125"/>
      <c r="G163" s="1126"/>
      <c r="H163" s="915"/>
      <c r="I163" s="990"/>
      <c r="J163" s="1073" t="e">
        <f>#REF!</f>
        <v>#REF!</v>
      </c>
      <c r="K163" s="1074"/>
      <c r="L163" s="1076"/>
    </row>
    <row r="164" spans="1:12" ht="27.95" customHeight="1" x14ac:dyDescent="0.25">
      <c r="A164" s="1103" t="s">
        <v>754</v>
      </c>
      <c r="B164" s="1110" t="s">
        <v>1586</v>
      </c>
      <c r="C164" s="907"/>
      <c r="D164" s="1114" t="s">
        <v>657</v>
      </c>
      <c r="E164" s="1092" t="e">
        <f>#REF!</f>
        <v>#REF!</v>
      </c>
      <c r="F164" s="1092"/>
      <c r="G164" s="1093"/>
      <c r="H164" s="975"/>
      <c r="I164" s="1093" t="e">
        <f>E164-E165</f>
        <v>#REF!</v>
      </c>
      <c r="J164" s="1123"/>
      <c r="K164" s="1124"/>
      <c r="L164" s="864"/>
    </row>
    <row r="165" spans="1:12" s="865" customFormat="1" ht="27.95" customHeight="1" x14ac:dyDescent="0.25">
      <c r="A165" s="1103"/>
      <c r="B165" s="1111"/>
      <c r="C165" s="903"/>
      <c r="D165" s="1115"/>
      <c r="E165" s="1092" t="e">
        <f>#REF!</f>
        <v>#REF!</v>
      </c>
      <c r="F165" s="1092"/>
      <c r="G165" s="1093"/>
      <c r="H165" s="969"/>
      <c r="I165" s="974"/>
      <c r="J165" s="1093" t="e">
        <f>#REF!</f>
        <v>#REF!</v>
      </c>
      <c r="K165" s="1094"/>
      <c r="L165" s="1096"/>
    </row>
    <row r="166" spans="1:12" s="865" customFormat="1" ht="27.95" customHeight="1" x14ac:dyDescent="0.25">
      <c r="A166" s="1103" t="s">
        <v>496</v>
      </c>
      <c r="B166" s="1110" t="s">
        <v>1949</v>
      </c>
      <c r="C166" s="907"/>
      <c r="D166" s="1114" t="s">
        <v>659</v>
      </c>
      <c r="E166" s="1092" t="e">
        <f>#REF!</f>
        <v>#REF!</v>
      </c>
      <c r="F166" s="1092"/>
      <c r="G166" s="1093"/>
      <c r="H166" s="975"/>
      <c r="I166" s="1093" t="e">
        <f>E166-E167</f>
        <v>#REF!</v>
      </c>
      <c r="J166" s="1094"/>
      <c r="K166" s="1095"/>
      <c r="L166" s="864"/>
    </row>
    <row r="167" spans="1:12" ht="27.95" customHeight="1" x14ac:dyDescent="0.25">
      <c r="A167" s="1103"/>
      <c r="B167" s="1111"/>
      <c r="C167" s="903"/>
      <c r="D167" s="1115"/>
      <c r="E167" s="1092" t="e">
        <f>#REF!</f>
        <v>#REF!</v>
      </c>
      <c r="F167" s="1092"/>
      <c r="G167" s="1093"/>
      <c r="H167" s="969"/>
      <c r="I167" s="974"/>
      <c r="J167" s="1093" t="e">
        <f>#REF!</f>
        <v>#REF!</v>
      </c>
      <c r="K167" s="1094"/>
      <c r="L167" s="1096"/>
    </row>
    <row r="168" spans="1:12" ht="27.95" customHeight="1" x14ac:dyDescent="0.25">
      <c r="A168" s="1113" t="s">
        <v>627</v>
      </c>
      <c r="B168" s="1116" t="s">
        <v>1950</v>
      </c>
      <c r="C168" s="912"/>
      <c r="D168" s="1118" t="s">
        <v>661</v>
      </c>
      <c r="E168" s="1072" t="e">
        <f>#REF!</f>
        <v>#REF!</v>
      </c>
      <c r="F168" s="1072"/>
      <c r="G168" s="1073"/>
      <c r="H168" s="978"/>
      <c r="I168" s="1073" t="e">
        <f>E168-E169</f>
        <v>#REF!</v>
      </c>
      <c r="J168" s="1074"/>
      <c r="K168" s="1075"/>
      <c r="L168" s="862"/>
    </row>
    <row r="169" spans="1:12" s="866" customFormat="1" ht="27.95" customHeight="1" x14ac:dyDescent="0.2">
      <c r="A169" s="1113"/>
      <c r="B169" s="1117"/>
      <c r="C169" s="1002"/>
      <c r="D169" s="1119"/>
      <c r="E169" s="1072" t="e">
        <f>#REF!</f>
        <v>#REF!</v>
      </c>
      <c r="F169" s="1072"/>
      <c r="G169" s="1073"/>
      <c r="H169" s="979"/>
      <c r="I169" s="977"/>
      <c r="J169" s="1073" t="e">
        <f>#REF!</f>
        <v>#REF!</v>
      </c>
      <c r="K169" s="1074"/>
      <c r="L169" s="1076"/>
    </row>
    <row r="170" spans="1:12" ht="27.95" customHeight="1" x14ac:dyDescent="0.25">
      <c r="A170" s="1103" t="s">
        <v>630</v>
      </c>
      <c r="B170" s="1110" t="s">
        <v>1951</v>
      </c>
      <c r="C170" s="907"/>
      <c r="D170" s="1114" t="s">
        <v>663</v>
      </c>
      <c r="E170" s="1092" t="e">
        <f>#REF!</f>
        <v>#REF!</v>
      </c>
      <c r="F170" s="1092"/>
      <c r="G170" s="1093"/>
      <c r="H170" s="975"/>
      <c r="I170" s="1093" t="e">
        <f>E170-E171</f>
        <v>#REF!</v>
      </c>
      <c r="J170" s="1094"/>
      <c r="K170" s="1095"/>
      <c r="L170" s="864"/>
    </row>
    <row r="171" spans="1:12" s="865" customFormat="1" ht="27.95" customHeight="1" x14ac:dyDescent="0.25">
      <c r="A171" s="1103"/>
      <c r="B171" s="1111"/>
      <c r="C171" s="903"/>
      <c r="D171" s="1115"/>
      <c r="E171" s="1092" t="e">
        <f>#REF!</f>
        <v>#REF!</v>
      </c>
      <c r="F171" s="1092"/>
      <c r="G171" s="1093"/>
      <c r="H171" s="969"/>
      <c r="I171" s="974"/>
      <c r="J171" s="1093" t="e">
        <f>#REF!</f>
        <v>#REF!</v>
      </c>
      <c r="K171" s="1094"/>
      <c r="L171" s="1096"/>
    </row>
    <row r="172" spans="1:12" s="865" customFormat="1" ht="27.95" customHeight="1" x14ac:dyDescent="0.25">
      <c r="A172" s="1103" t="s">
        <v>496</v>
      </c>
      <c r="B172" s="1110" t="s">
        <v>1952</v>
      </c>
      <c r="C172" s="907"/>
      <c r="D172" s="1114" t="s">
        <v>665</v>
      </c>
      <c r="E172" s="1092" t="e">
        <f>#REF!</f>
        <v>#REF!</v>
      </c>
      <c r="F172" s="1092"/>
      <c r="G172" s="1093"/>
      <c r="H172" s="975"/>
      <c r="I172" s="1093" t="e">
        <f>E172-E173</f>
        <v>#REF!</v>
      </c>
      <c r="J172" s="1094"/>
      <c r="K172" s="1095"/>
      <c r="L172" s="864"/>
    </row>
    <row r="173" spans="1:12" ht="27.95" customHeight="1" x14ac:dyDescent="0.25">
      <c r="A173" s="1103"/>
      <c r="B173" s="1111"/>
      <c r="C173" s="903"/>
      <c r="D173" s="1115"/>
      <c r="E173" s="1092" t="e">
        <f>#REF!</f>
        <v>#REF!</v>
      </c>
      <c r="F173" s="1092"/>
      <c r="G173" s="1093"/>
      <c r="H173" s="969"/>
      <c r="I173" s="974"/>
      <c r="J173" s="1093" t="e">
        <f>#REF!</f>
        <v>#REF!</v>
      </c>
      <c r="K173" s="1094"/>
      <c r="L173" s="1096"/>
    </row>
    <row r="174" spans="1:12" ht="27.95" customHeight="1" x14ac:dyDescent="0.25">
      <c r="A174" s="1103" t="s">
        <v>499</v>
      </c>
      <c r="B174" s="1110" t="s">
        <v>1953</v>
      </c>
      <c r="C174" s="907"/>
      <c r="D174" s="1114" t="s">
        <v>667</v>
      </c>
      <c r="E174" s="1092" t="e">
        <f>#REF!</f>
        <v>#REF!</v>
      </c>
      <c r="F174" s="1092"/>
      <c r="G174" s="1093"/>
      <c r="H174" s="975"/>
      <c r="I174" s="1093" t="e">
        <f>E174-E175</f>
        <v>#REF!</v>
      </c>
      <c r="J174" s="1094"/>
      <c r="K174" s="1095"/>
      <c r="L174" s="864"/>
    </row>
    <row r="175" spans="1:12" s="866" customFormat="1" ht="27.95" customHeight="1" x14ac:dyDescent="0.2">
      <c r="A175" s="1103"/>
      <c r="B175" s="1111"/>
      <c r="C175" s="903"/>
      <c r="D175" s="1115"/>
      <c r="E175" s="1092" t="e">
        <f>#REF!</f>
        <v>#REF!</v>
      </c>
      <c r="F175" s="1092"/>
      <c r="G175" s="1093"/>
      <c r="H175" s="969"/>
      <c r="I175" s="974"/>
      <c r="J175" s="1093" t="e">
        <f>#REF!</f>
        <v>#REF!</v>
      </c>
      <c r="K175" s="1094"/>
      <c r="L175" s="1096"/>
    </row>
    <row r="176" spans="1:12" ht="27.95" customHeight="1" x14ac:dyDescent="0.25">
      <c r="A176" s="1103" t="s">
        <v>502</v>
      </c>
      <c r="B176" s="1110" t="s">
        <v>1954</v>
      </c>
      <c r="C176" s="907"/>
      <c r="D176" s="1114" t="s">
        <v>669</v>
      </c>
      <c r="E176" s="1092" t="e">
        <f>#REF!</f>
        <v>#REF!</v>
      </c>
      <c r="F176" s="1092"/>
      <c r="G176" s="1093"/>
      <c r="H176" s="975"/>
      <c r="I176" s="1093" t="e">
        <f>E176-E177</f>
        <v>#REF!</v>
      </c>
      <c r="J176" s="1094"/>
      <c r="K176" s="1095"/>
      <c r="L176" s="864"/>
    </row>
    <row r="177" spans="1:12" s="865" customFormat="1" ht="27.95" customHeight="1" x14ac:dyDescent="0.25">
      <c r="A177" s="1103"/>
      <c r="B177" s="1111"/>
      <c r="C177" s="903"/>
      <c r="D177" s="1115"/>
      <c r="E177" s="1092" t="e">
        <f>#REF!</f>
        <v>#REF!</v>
      </c>
      <c r="F177" s="1092"/>
      <c r="G177" s="1093"/>
      <c r="H177" s="969"/>
      <c r="I177" s="974"/>
      <c r="J177" s="1093" t="e">
        <f>#REF!</f>
        <v>#REF!</v>
      </c>
      <c r="K177" s="1094"/>
      <c r="L177" s="1096"/>
    </row>
    <row r="178" spans="1:12" s="865" customFormat="1" ht="2.25" customHeight="1" x14ac:dyDescent="0.25">
      <c r="A178" s="911"/>
      <c r="B178" s="888"/>
      <c r="C178" s="888"/>
      <c r="D178" s="916"/>
      <c r="E178" s="989"/>
      <c r="F178" s="975"/>
      <c r="G178" s="989"/>
      <c r="H178" s="975"/>
      <c r="I178" s="989"/>
      <c r="J178" s="989"/>
      <c r="K178" s="989"/>
      <c r="L178" s="970"/>
    </row>
    <row r="179" spans="1:12" s="866" customFormat="1" ht="30" customHeight="1" x14ac:dyDescent="0.2">
      <c r="A179" s="472" t="s">
        <v>1529</v>
      </c>
      <c r="B179" s="1080" t="s">
        <v>1596</v>
      </c>
      <c r="C179" s="1121"/>
      <c r="D179" s="1121"/>
      <c r="E179" s="1121"/>
      <c r="F179" s="1122"/>
      <c r="G179" s="850" t="s">
        <v>1531</v>
      </c>
      <c r="H179" s="917"/>
      <c r="I179" s="1487" t="s">
        <v>1597</v>
      </c>
      <c r="J179" s="1547"/>
      <c r="K179" s="1479" t="s">
        <v>1598</v>
      </c>
      <c r="L179" s="1480"/>
    </row>
    <row r="180" spans="1:12" s="866" customFormat="1" ht="27.75" customHeight="1" x14ac:dyDescent="0.2">
      <c r="A180" s="871"/>
      <c r="B180" s="1069" t="s">
        <v>1955</v>
      </c>
      <c r="C180" s="1069"/>
      <c r="D180" s="1130"/>
      <c r="E180" s="1130"/>
      <c r="F180" s="1130"/>
      <c r="G180" s="878" t="s">
        <v>671</v>
      </c>
      <c r="H180" s="918"/>
      <c r="I180" s="1093" t="e">
        <f>#REF!</f>
        <v>#REF!</v>
      </c>
      <c r="J180" s="1095"/>
      <c r="K180" s="1093" t="e">
        <f>#REF!</f>
        <v>#REF!</v>
      </c>
      <c r="L180" s="1096"/>
    </row>
    <row r="181" spans="1:12" s="866" customFormat="1" ht="27.75" customHeight="1" x14ac:dyDescent="0.2">
      <c r="A181" s="871" t="s">
        <v>487</v>
      </c>
      <c r="B181" s="1127" t="s">
        <v>1956</v>
      </c>
      <c r="C181" s="1128"/>
      <c r="D181" s="1128"/>
      <c r="E181" s="1128"/>
      <c r="F181" s="1129"/>
      <c r="G181" s="879" t="s">
        <v>673</v>
      </c>
      <c r="H181" s="909"/>
      <c r="I181" s="1093" t="e">
        <f>#REF!</f>
        <v>#REF!</v>
      </c>
      <c r="J181" s="1095"/>
      <c r="K181" s="1093" t="e">
        <f>#REF!</f>
        <v>#REF!</v>
      </c>
      <c r="L181" s="1096"/>
    </row>
    <row r="182" spans="1:12" ht="27.75" customHeight="1" x14ac:dyDescent="0.25">
      <c r="A182" s="871" t="s">
        <v>490</v>
      </c>
      <c r="B182" s="1127" t="s">
        <v>1957</v>
      </c>
      <c r="C182" s="1128"/>
      <c r="D182" s="1128"/>
      <c r="E182" s="1128"/>
      <c r="F182" s="1129"/>
      <c r="G182" s="879" t="s">
        <v>675</v>
      </c>
      <c r="H182" s="909"/>
      <c r="I182" s="1093" t="e">
        <f>#REF!</f>
        <v>#REF!</v>
      </c>
      <c r="J182" s="1095"/>
      <c r="K182" s="1093" t="e">
        <f>#REF!</f>
        <v>#REF!</v>
      </c>
      <c r="L182" s="1096"/>
    </row>
    <row r="183" spans="1:12" s="865" customFormat="1" ht="27.75" customHeight="1" x14ac:dyDescent="0.25">
      <c r="A183" s="873" t="s">
        <v>493</v>
      </c>
      <c r="B183" s="1131" t="s">
        <v>1958</v>
      </c>
      <c r="C183" s="1132"/>
      <c r="D183" s="1132"/>
      <c r="E183" s="1132"/>
      <c r="F183" s="1133"/>
      <c r="G183" s="880" t="s">
        <v>677</v>
      </c>
      <c r="H183" s="910"/>
      <c r="I183" s="1093" t="e">
        <f>#REF!</f>
        <v>#REF!</v>
      </c>
      <c r="J183" s="1095"/>
      <c r="K183" s="1093" t="e">
        <f>#REF!</f>
        <v>#REF!</v>
      </c>
      <c r="L183" s="1096"/>
    </row>
    <row r="184" spans="1:12" s="865" customFormat="1" ht="27.75" customHeight="1" x14ac:dyDescent="0.25">
      <c r="A184" s="871" t="s">
        <v>496</v>
      </c>
      <c r="B184" s="1131" t="s">
        <v>1604</v>
      </c>
      <c r="C184" s="1132"/>
      <c r="D184" s="1132"/>
      <c r="E184" s="1132"/>
      <c r="F184" s="1133"/>
      <c r="G184" s="880" t="s">
        <v>679</v>
      </c>
      <c r="H184" s="910"/>
      <c r="I184" s="1093" t="e">
        <f>#REF!</f>
        <v>#REF!</v>
      </c>
      <c r="J184" s="1095"/>
      <c r="K184" s="1093" t="e">
        <f>#REF!</f>
        <v>#REF!</v>
      </c>
      <c r="L184" s="1096"/>
    </row>
    <row r="185" spans="1:12" s="865" customFormat="1" ht="27.75" customHeight="1" x14ac:dyDescent="0.25">
      <c r="A185" s="871" t="s">
        <v>499</v>
      </c>
      <c r="B185" s="1661" t="s">
        <v>1050</v>
      </c>
      <c r="C185" s="1662"/>
      <c r="D185" s="1662"/>
      <c r="E185" s="1662"/>
      <c r="F185" s="1663"/>
      <c r="G185" s="880" t="s">
        <v>682</v>
      </c>
      <c r="H185" s="910"/>
      <c r="I185" s="1093" t="e">
        <f>#REF!</f>
        <v>#REF!</v>
      </c>
      <c r="J185" s="1095"/>
      <c r="K185" s="1093" t="e">
        <f>#REF!</f>
        <v>#REF!</v>
      </c>
      <c r="L185" s="1096"/>
    </row>
    <row r="186" spans="1:12" ht="27.75" customHeight="1" x14ac:dyDescent="0.25">
      <c r="A186" s="871" t="s">
        <v>514</v>
      </c>
      <c r="B186" s="1127" t="s">
        <v>1959</v>
      </c>
      <c r="C186" s="1128"/>
      <c r="D186" s="1128"/>
      <c r="E186" s="1128"/>
      <c r="F186" s="1129"/>
      <c r="G186" s="879" t="s">
        <v>685</v>
      </c>
      <c r="H186" s="909"/>
      <c r="I186" s="1073" t="e">
        <f>#REF!</f>
        <v>#REF!</v>
      </c>
      <c r="J186" s="1075"/>
      <c r="K186" s="1073" t="e">
        <f>#REF!</f>
        <v>#REF!</v>
      </c>
      <c r="L186" s="1076"/>
    </row>
    <row r="187" spans="1:12" ht="27.75" customHeight="1" x14ac:dyDescent="0.25">
      <c r="A187" s="871" t="s">
        <v>538</v>
      </c>
      <c r="B187" s="1127" t="s">
        <v>1607</v>
      </c>
      <c r="C187" s="1128"/>
      <c r="D187" s="1128"/>
      <c r="E187" s="1128"/>
      <c r="F187" s="1129"/>
      <c r="G187" s="879" t="s">
        <v>687</v>
      </c>
      <c r="H187" s="909"/>
      <c r="I187" s="1073" t="e">
        <f>#REF!</f>
        <v>#REF!</v>
      </c>
      <c r="J187" s="1075"/>
      <c r="K187" s="1073" t="e">
        <f>#REF!</f>
        <v>#REF!</v>
      </c>
      <c r="L187" s="1076"/>
    </row>
    <row r="188" spans="1:12" ht="27.75" customHeight="1" x14ac:dyDescent="0.25">
      <c r="A188" s="871" t="s">
        <v>680</v>
      </c>
      <c r="B188" s="1658" t="s">
        <v>1822</v>
      </c>
      <c r="C188" s="1659"/>
      <c r="D188" s="1659"/>
      <c r="E188" s="1659"/>
      <c r="F188" s="1660"/>
      <c r="G188" s="879" t="s">
        <v>690</v>
      </c>
      <c r="H188" s="909"/>
      <c r="I188" s="1073" t="e">
        <f>#REF!</f>
        <v>#REF!</v>
      </c>
      <c r="J188" s="1075"/>
      <c r="K188" s="1073" t="e">
        <f>#REF!</f>
        <v>#REF!</v>
      </c>
      <c r="L188" s="1076"/>
    </row>
    <row r="189" spans="1:12" ht="27.75" customHeight="1" x14ac:dyDescent="0.25">
      <c r="A189" s="873" t="s">
        <v>683</v>
      </c>
      <c r="B189" s="1661" t="s">
        <v>1823</v>
      </c>
      <c r="C189" s="1662"/>
      <c r="D189" s="1662"/>
      <c r="E189" s="1662"/>
      <c r="F189" s="1663"/>
      <c r="G189" s="880" t="s">
        <v>692</v>
      </c>
      <c r="H189" s="910"/>
      <c r="I189" s="1093" t="e">
        <f>#REF!</f>
        <v>#REF!</v>
      </c>
      <c r="J189" s="1095"/>
      <c r="K189" s="1093" t="e">
        <f>#REF!</f>
        <v>#REF!</v>
      </c>
      <c r="L189" s="1096"/>
    </row>
    <row r="190" spans="1:12" s="865" customFormat="1" ht="27.75" customHeight="1" thickBot="1" x14ac:dyDescent="0.3">
      <c r="A190" s="871" t="s">
        <v>496</v>
      </c>
      <c r="B190" s="1661" t="s">
        <v>1824</v>
      </c>
      <c r="C190" s="1662"/>
      <c r="D190" s="1662"/>
      <c r="E190" s="1662"/>
      <c r="F190" s="1663"/>
      <c r="G190" s="880" t="s">
        <v>694</v>
      </c>
      <c r="H190" s="910"/>
      <c r="I190" s="1093" t="e">
        <f>#REF!</f>
        <v>#REF!</v>
      </c>
      <c r="J190" s="1095"/>
      <c r="K190" s="1093" t="e">
        <f>#REF!</f>
        <v>#REF!</v>
      </c>
      <c r="L190" s="1096"/>
    </row>
    <row r="191" spans="1:12" s="865" customFormat="1" ht="27.75" customHeight="1" x14ac:dyDescent="0.15">
      <c r="A191" s="464" t="s">
        <v>1529</v>
      </c>
      <c r="B191" s="1077" t="s">
        <v>1596</v>
      </c>
      <c r="C191" s="1078"/>
      <c r="D191" s="1078"/>
      <c r="E191" s="1078"/>
      <c r="F191" s="1079"/>
      <c r="G191" s="854" t="s">
        <v>1531</v>
      </c>
      <c r="H191" s="964"/>
      <c r="I191" s="1477" t="s">
        <v>1597</v>
      </c>
      <c r="J191" s="1481"/>
      <c r="K191" s="1477" t="s">
        <v>1598</v>
      </c>
      <c r="L191" s="1478"/>
    </row>
    <row r="192" spans="1:12" ht="27.75" customHeight="1" x14ac:dyDescent="0.25">
      <c r="A192" s="871" t="s">
        <v>688</v>
      </c>
      <c r="B192" s="1658" t="s">
        <v>1825</v>
      </c>
      <c r="C192" s="1659"/>
      <c r="D192" s="1659"/>
      <c r="E192" s="1659"/>
      <c r="F192" s="1660"/>
      <c r="G192" s="879" t="s">
        <v>696</v>
      </c>
      <c r="H192" s="909"/>
      <c r="I192" s="1073" t="e">
        <f>#REF!</f>
        <v>#REF!</v>
      </c>
      <c r="J192" s="1075"/>
      <c r="K192" s="1073" t="e">
        <f>#REF!</f>
        <v>#REF!</v>
      </c>
      <c r="L192" s="1076"/>
    </row>
    <row r="193" spans="1:12" ht="27.75" customHeight="1" x14ac:dyDescent="0.25">
      <c r="A193" s="873" t="s">
        <v>1733</v>
      </c>
      <c r="B193" s="1661" t="s">
        <v>1826</v>
      </c>
      <c r="C193" s="1662"/>
      <c r="D193" s="1662"/>
      <c r="E193" s="1662"/>
      <c r="F193" s="1663"/>
      <c r="G193" s="880" t="s">
        <v>698</v>
      </c>
      <c r="H193" s="910"/>
      <c r="I193" s="1093" t="e">
        <f>#REF!</f>
        <v>#REF!</v>
      </c>
      <c r="J193" s="1095"/>
      <c r="K193" s="1093" t="e">
        <f>#REF!</f>
        <v>#REF!</v>
      </c>
      <c r="L193" s="1096"/>
    </row>
    <row r="194" spans="1:12" ht="27.75" customHeight="1" x14ac:dyDescent="0.25">
      <c r="A194" s="871" t="s">
        <v>496</v>
      </c>
      <c r="B194" s="1661" t="s">
        <v>1827</v>
      </c>
      <c r="C194" s="1662"/>
      <c r="D194" s="1662"/>
      <c r="E194" s="1662"/>
      <c r="F194" s="1663"/>
      <c r="G194" s="880" t="s">
        <v>700</v>
      </c>
      <c r="H194" s="910"/>
      <c r="I194" s="1093" t="e">
        <f>#REF!</f>
        <v>#REF!</v>
      </c>
      <c r="J194" s="1095"/>
      <c r="K194" s="1093" t="e">
        <f>#REF!</f>
        <v>#REF!</v>
      </c>
      <c r="L194" s="1096"/>
    </row>
    <row r="195" spans="1:12" ht="27.75" customHeight="1" x14ac:dyDescent="0.25">
      <c r="A195" s="871" t="s">
        <v>1734</v>
      </c>
      <c r="B195" s="1658" t="s">
        <v>1828</v>
      </c>
      <c r="C195" s="1659"/>
      <c r="D195" s="1659"/>
      <c r="E195" s="1659"/>
      <c r="F195" s="1660"/>
      <c r="G195" s="879" t="s">
        <v>702</v>
      </c>
      <c r="H195" s="909"/>
      <c r="I195" s="1073" t="e">
        <f>#REF!</f>
        <v>#REF!</v>
      </c>
      <c r="J195" s="1075"/>
      <c r="K195" s="1073" t="e">
        <f>#REF!</f>
        <v>#REF!</v>
      </c>
      <c r="L195" s="1076"/>
    </row>
    <row r="196" spans="1:12" ht="27.75" customHeight="1" x14ac:dyDescent="0.25">
      <c r="A196" s="873" t="s">
        <v>1735</v>
      </c>
      <c r="B196" s="1661" t="s">
        <v>1829</v>
      </c>
      <c r="C196" s="1662"/>
      <c r="D196" s="1662"/>
      <c r="E196" s="1662"/>
      <c r="F196" s="1663"/>
      <c r="G196" s="880" t="s">
        <v>704</v>
      </c>
      <c r="H196" s="910"/>
      <c r="I196" s="1093" t="e">
        <f>#REF!</f>
        <v>#REF!</v>
      </c>
      <c r="J196" s="1095"/>
      <c r="K196" s="1093" t="e">
        <f>#REF!</f>
        <v>#REF!</v>
      </c>
      <c r="L196" s="1096"/>
    </row>
    <row r="197" spans="1:12" ht="27.75" customHeight="1" x14ac:dyDescent="0.25">
      <c r="A197" s="873" t="s">
        <v>496</v>
      </c>
      <c r="B197" s="1661" t="s">
        <v>1044</v>
      </c>
      <c r="C197" s="1662"/>
      <c r="D197" s="1662"/>
      <c r="E197" s="1662"/>
      <c r="F197" s="1663"/>
      <c r="G197" s="880" t="s">
        <v>706</v>
      </c>
      <c r="H197" s="910"/>
      <c r="I197" s="1093" t="e">
        <f>#REF!</f>
        <v>#REF!</v>
      </c>
      <c r="J197" s="1095"/>
      <c r="K197" s="1093" t="e">
        <f>#REF!</f>
        <v>#REF!</v>
      </c>
      <c r="L197" s="1096"/>
    </row>
    <row r="198" spans="1:12" s="865" customFormat="1" ht="27.75" customHeight="1" x14ac:dyDescent="0.25">
      <c r="A198" s="873" t="s">
        <v>499</v>
      </c>
      <c r="B198" s="1661" t="s">
        <v>1830</v>
      </c>
      <c r="C198" s="1662"/>
      <c r="D198" s="1662"/>
      <c r="E198" s="1662"/>
      <c r="F198" s="1663"/>
      <c r="G198" s="880" t="s">
        <v>707</v>
      </c>
      <c r="H198" s="910"/>
      <c r="I198" s="1093" t="e">
        <f>#REF!</f>
        <v>#REF!</v>
      </c>
      <c r="J198" s="1095"/>
      <c r="K198" s="1093" t="e">
        <f>#REF!</f>
        <v>#REF!</v>
      </c>
      <c r="L198" s="1096"/>
    </row>
    <row r="199" spans="1:12" ht="27.75" customHeight="1" x14ac:dyDescent="0.25">
      <c r="A199" s="871" t="s">
        <v>1736</v>
      </c>
      <c r="B199" s="1127" t="s">
        <v>1960</v>
      </c>
      <c r="C199" s="1128"/>
      <c r="D199" s="1128"/>
      <c r="E199" s="1128"/>
      <c r="F199" s="1129"/>
      <c r="G199" s="879" t="s">
        <v>709</v>
      </c>
      <c r="H199" s="909"/>
      <c r="I199" s="1073" t="e">
        <f>#REF!</f>
        <v>#REF!</v>
      </c>
      <c r="J199" s="1075"/>
      <c r="K199" s="1073" t="e">
        <f>#REF!</f>
        <v>#REF!</v>
      </c>
      <c r="L199" s="1076"/>
    </row>
    <row r="200" spans="1:12" ht="27.75" customHeight="1" x14ac:dyDescent="0.25">
      <c r="A200" s="873" t="s">
        <v>1737</v>
      </c>
      <c r="B200" s="1131" t="s">
        <v>1617</v>
      </c>
      <c r="C200" s="1132"/>
      <c r="D200" s="1132"/>
      <c r="E200" s="1132"/>
      <c r="F200" s="1133"/>
      <c r="G200" s="880" t="s">
        <v>711</v>
      </c>
      <c r="H200" s="910"/>
      <c r="I200" s="1093" t="e">
        <f>#REF!</f>
        <v>#REF!</v>
      </c>
      <c r="J200" s="1095"/>
      <c r="K200" s="1093" t="e">
        <f>#REF!</f>
        <v>#REF!</v>
      </c>
      <c r="L200" s="1096"/>
    </row>
    <row r="201" spans="1:12" ht="27.75" customHeight="1" x14ac:dyDescent="0.25">
      <c r="A201" s="873" t="s">
        <v>496</v>
      </c>
      <c r="B201" s="1131" t="s">
        <v>1618</v>
      </c>
      <c r="C201" s="1132"/>
      <c r="D201" s="1132"/>
      <c r="E201" s="1132"/>
      <c r="F201" s="1133"/>
      <c r="G201" s="880" t="s">
        <v>713</v>
      </c>
      <c r="H201" s="910"/>
      <c r="I201" s="1093" t="e">
        <f>#REF!</f>
        <v>#REF!</v>
      </c>
      <c r="J201" s="1095"/>
      <c r="K201" s="1093" t="e">
        <f>#REF!</f>
        <v>#REF!</v>
      </c>
      <c r="L201" s="1096"/>
    </row>
    <row r="202" spans="1:12" s="865" customFormat="1" ht="31.5" customHeight="1" x14ac:dyDescent="0.25">
      <c r="A202" s="871" t="s">
        <v>1738</v>
      </c>
      <c r="B202" s="1127" t="s">
        <v>1961</v>
      </c>
      <c r="C202" s="1128"/>
      <c r="D202" s="1128"/>
      <c r="E202" s="1128"/>
      <c r="F202" s="1129"/>
      <c r="G202" s="879" t="s">
        <v>715</v>
      </c>
      <c r="H202" s="909"/>
      <c r="I202" s="1073" t="e">
        <f>#REF!</f>
        <v>#REF!</v>
      </c>
      <c r="J202" s="1075"/>
      <c r="K202" s="1073" t="e">
        <f>#REF!</f>
        <v>#REF!</v>
      </c>
      <c r="L202" s="1076"/>
    </row>
    <row r="203" spans="1:12" ht="27.75" customHeight="1" x14ac:dyDescent="0.25">
      <c r="A203" s="871" t="s">
        <v>558</v>
      </c>
      <c r="B203" s="1127" t="s">
        <v>1962</v>
      </c>
      <c r="C203" s="1128"/>
      <c r="D203" s="1128"/>
      <c r="E203" s="1128"/>
      <c r="F203" s="1129"/>
      <c r="G203" s="879" t="s">
        <v>717</v>
      </c>
      <c r="H203" s="909"/>
      <c r="I203" s="1073" t="e">
        <f>#REF!</f>
        <v>#REF!</v>
      </c>
      <c r="J203" s="1075"/>
      <c r="K203" s="1073" t="e">
        <f>#REF!</f>
        <v>#REF!</v>
      </c>
      <c r="L203" s="1076"/>
    </row>
    <row r="204" spans="1:12" ht="27.75" customHeight="1" x14ac:dyDescent="0.25">
      <c r="A204" s="871" t="s">
        <v>561</v>
      </c>
      <c r="B204" s="1127" t="s">
        <v>1963</v>
      </c>
      <c r="C204" s="1128"/>
      <c r="D204" s="1128"/>
      <c r="E204" s="1128"/>
      <c r="F204" s="1129"/>
      <c r="G204" s="879" t="s">
        <v>719</v>
      </c>
      <c r="H204" s="909"/>
      <c r="I204" s="1073" t="e">
        <f>#REF!</f>
        <v>#REF!</v>
      </c>
      <c r="J204" s="1075"/>
      <c r="K204" s="1073" t="e">
        <f>#REF!</f>
        <v>#REF!</v>
      </c>
      <c r="L204" s="1076"/>
    </row>
    <row r="205" spans="1:12" s="865" customFormat="1" ht="27.75" customHeight="1" x14ac:dyDescent="0.25">
      <c r="A205" s="871" t="s">
        <v>564</v>
      </c>
      <c r="B205" s="1127" t="s">
        <v>1831</v>
      </c>
      <c r="C205" s="1128"/>
      <c r="D205" s="1128"/>
      <c r="E205" s="1128"/>
      <c r="F205" s="1129"/>
      <c r="G205" s="879" t="s">
        <v>721</v>
      </c>
      <c r="H205" s="910"/>
      <c r="I205" s="1093" t="e">
        <f>#REF!</f>
        <v>#REF!</v>
      </c>
      <c r="J205" s="1095"/>
      <c r="K205" s="1093" t="e">
        <f>#REF!</f>
        <v>#REF!</v>
      </c>
      <c r="L205" s="1096"/>
    </row>
    <row r="206" spans="1:12" s="865" customFormat="1" ht="27.75" customHeight="1" x14ac:dyDescent="0.25">
      <c r="A206" s="873" t="s">
        <v>1730</v>
      </c>
      <c r="B206" s="1661" t="s">
        <v>1832</v>
      </c>
      <c r="C206" s="1662"/>
      <c r="D206" s="1662"/>
      <c r="E206" s="1662"/>
      <c r="F206" s="1663"/>
      <c r="G206" s="880" t="s">
        <v>724</v>
      </c>
      <c r="H206" s="910"/>
      <c r="I206" s="1093" t="e">
        <f>#REF!</f>
        <v>#REF!</v>
      </c>
      <c r="J206" s="1095"/>
      <c r="K206" s="1093" t="e">
        <f>#REF!</f>
        <v>#REF!</v>
      </c>
      <c r="L206" s="1096"/>
    </row>
    <row r="207" spans="1:12" s="865" customFormat="1" ht="31.5" customHeight="1" x14ac:dyDescent="0.25">
      <c r="A207" s="873" t="s">
        <v>1731</v>
      </c>
      <c r="B207" s="1661" t="s">
        <v>1833</v>
      </c>
      <c r="C207" s="1662"/>
      <c r="D207" s="1662"/>
      <c r="E207" s="1662"/>
      <c r="F207" s="1663"/>
      <c r="G207" s="880" t="s">
        <v>727</v>
      </c>
      <c r="H207" s="910"/>
      <c r="I207" s="1093" t="e">
        <f>#REF!</f>
        <v>#REF!</v>
      </c>
      <c r="J207" s="1095"/>
      <c r="K207" s="1093" t="e">
        <f>#REF!</f>
        <v>#REF!</v>
      </c>
      <c r="L207" s="1096"/>
    </row>
    <row r="208" spans="1:12" ht="27.75" customHeight="1" x14ac:dyDescent="0.25">
      <c r="A208" s="873" t="s">
        <v>1732</v>
      </c>
      <c r="B208" s="1661" t="s">
        <v>1834</v>
      </c>
      <c r="C208" s="1662"/>
      <c r="D208" s="1662"/>
      <c r="E208" s="1662"/>
      <c r="F208" s="1663"/>
      <c r="G208" s="880" t="s">
        <v>729</v>
      </c>
      <c r="H208" s="910"/>
      <c r="I208" s="1093" t="e">
        <f>#REF!</f>
        <v>#REF!</v>
      </c>
      <c r="J208" s="1095"/>
      <c r="K208" s="1093" t="e">
        <f>#REF!</f>
        <v>#REF!</v>
      </c>
      <c r="L208" s="1096"/>
    </row>
    <row r="209" spans="1:12" ht="25.5" customHeight="1" x14ac:dyDescent="0.25">
      <c r="A209" s="873" t="s">
        <v>496</v>
      </c>
      <c r="B209" s="1661" t="s">
        <v>1811</v>
      </c>
      <c r="C209" s="1662"/>
      <c r="D209" s="1662"/>
      <c r="E209" s="1662"/>
      <c r="F209" s="1663"/>
      <c r="G209" s="879" t="s">
        <v>731</v>
      </c>
      <c r="H209" s="909"/>
      <c r="I209" s="1093" t="e">
        <f>#REF!</f>
        <v>#REF!</v>
      </c>
      <c r="J209" s="1095"/>
      <c r="K209" s="1093" t="e">
        <f>#REF!</f>
        <v>#REF!</v>
      </c>
      <c r="L209" s="1096"/>
    </row>
    <row r="210" spans="1:12" ht="27.75" customHeight="1" x14ac:dyDescent="0.25">
      <c r="A210" s="994" t="s">
        <v>499</v>
      </c>
      <c r="B210" s="1649" t="s">
        <v>1835</v>
      </c>
      <c r="C210" s="1649"/>
      <c r="D210" s="1664"/>
      <c r="E210" s="1664"/>
      <c r="F210" s="1664"/>
      <c r="G210" s="919" t="s">
        <v>732</v>
      </c>
      <c r="H210" s="916"/>
      <c r="I210" s="1135" t="e">
        <f>#REF!</f>
        <v>#REF!</v>
      </c>
      <c r="J210" s="1124"/>
      <c r="K210" s="1135" t="e">
        <f>#REF!</f>
        <v>#REF!</v>
      </c>
      <c r="L210" s="1136"/>
    </row>
    <row r="211" spans="1:12" ht="32.25" customHeight="1" x14ac:dyDescent="0.25">
      <c r="A211" s="875" t="s">
        <v>502</v>
      </c>
      <c r="B211" s="1661" t="s">
        <v>1836</v>
      </c>
      <c r="C211" s="1662"/>
      <c r="D211" s="1662"/>
      <c r="E211" s="1662"/>
      <c r="F211" s="1663"/>
      <c r="G211" s="880" t="s">
        <v>734</v>
      </c>
      <c r="H211" s="910"/>
      <c r="I211" s="1093" t="e">
        <f>#REF!</f>
        <v>#REF!</v>
      </c>
      <c r="J211" s="1095"/>
      <c r="K211" s="1093" t="e">
        <f>#REF!</f>
        <v>#REF!</v>
      </c>
      <c r="L211" s="1096"/>
    </row>
    <row r="212" spans="1:12" s="865" customFormat="1" ht="27.75" customHeight="1" x14ac:dyDescent="0.25">
      <c r="A212" s="875" t="s">
        <v>505</v>
      </c>
      <c r="B212" s="1661" t="s">
        <v>1837</v>
      </c>
      <c r="C212" s="1662"/>
      <c r="D212" s="1662"/>
      <c r="E212" s="1662"/>
      <c r="F212" s="1663"/>
      <c r="G212" s="880" t="s">
        <v>736</v>
      </c>
      <c r="H212" s="910"/>
      <c r="I212" s="1093" t="e">
        <f>#REF!</f>
        <v>#REF!</v>
      </c>
      <c r="J212" s="1095"/>
      <c r="K212" s="1093" t="e">
        <f>#REF!</f>
        <v>#REF!</v>
      </c>
      <c r="L212" s="1096"/>
    </row>
    <row r="213" spans="1:12" ht="27.75" customHeight="1" x14ac:dyDescent="0.25">
      <c r="A213" s="875" t="s">
        <v>508</v>
      </c>
      <c r="B213" s="1661" t="s">
        <v>1018</v>
      </c>
      <c r="C213" s="1662"/>
      <c r="D213" s="1662"/>
      <c r="E213" s="1662"/>
      <c r="F213" s="1663"/>
      <c r="G213" s="880" t="s">
        <v>738</v>
      </c>
      <c r="H213" s="910"/>
      <c r="I213" s="1093" t="e">
        <f>#REF!</f>
        <v>#REF!</v>
      </c>
      <c r="J213" s="1095"/>
      <c r="K213" s="1093" t="e">
        <f>#REF!</f>
        <v>#REF!</v>
      </c>
      <c r="L213" s="1096"/>
    </row>
    <row r="214" spans="1:12" ht="27.75" customHeight="1" x14ac:dyDescent="0.25">
      <c r="A214" s="875" t="s">
        <v>511</v>
      </c>
      <c r="B214" s="1661" t="s">
        <v>1017</v>
      </c>
      <c r="C214" s="1662"/>
      <c r="D214" s="1662"/>
      <c r="E214" s="1662"/>
      <c r="F214" s="1663"/>
      <c r="G214" s="880" t="s">
        <v>740</v>
      </c>
      <c r="H214" s="910"/>
      <c r="I214" s="1093" t="e">
        <f>#REF!</f>
        <v>#REF!</v>
      </c>
      <c r="J214" s="1095"/>
      <c r="K214" s="1093" t="e">
        <f>#REF!</f>
        <v>#REF!</v>
      </c>
      <c r="L214" s="1096"/>
    </row>
    <row r="215" spans="1:12" ht="27.75" customHeight="1" x14ac:dyDescent="0.25">
      <c r="A215" s="875" t="s">
        <v>532</v>
      </c>
      <c r="B215" s="1661" t="s">
        <v>1838</v>
      </c>
      <c r="C215" s="1662"/>
      <c r="D215" s="1662"/>
      <c r="E215" s="1662"/>
      <c r="F215" s="1663"/>
      <c r="G215" s="880" t="s">
        <v>742</v>
      </c>
      <c r="H215" s="910"/>
      <c r="I215" s="1093" t="e">
        <f>#REF!</f>
        <v>#REF!</v>
      </c>
      <c r="J215" s="1095"/>
      <c r="K215" s="1093" t="e">
        <f>#REF!</f>
        <v>#REF!</v>
      </c>
      <c r="L215" s="1096"/>
    </row>
    <row r="216" spans="1:12" ht="27.75" customHeight="1" x14ac:dyDescent="0.25">
      <c r="A216" s="875" t="s">
        <v>535</v>
      </c>
      <c r="B216" s="1661" t="s">
        <v>1015</v>
      </c>
      <c r="C216" s="1662"/>
      <c r="D216" s="1662"/>
      <c r="E216" s="1662"/>
      <c r="F216" s="1663"/>
      <c r="G216" s="880" t="s">
        <v>744</v>
      </c>
      <c r="H216" s="910"/>
      <c r="I216" s="1093" t="e">
        <f>#REF!</f>
        <v>#REF!</v>
      </c>
      <c r="J216" s="1095"/>
      <c r="K216" s="1093" t="e">
        <f>#REF!</f>
        <v>#REF!</v>
      </c>
      <c r="L216" s="1096"/>
    </row>
    <row r="217" spans="1:12" ht="27.75" customHeight="1" x14ac:dyDescent="0.25">
      <c r="A217" s="875" t="s">
        <v>722</v>
      </c>
      <c r="B217" s="1661" t="s">
        <v>1839</v>
      </c>
      <c r="C217" s="1662"/>
      <c r="D217" s="1662"/>
      <c r="E217" s="1662"/>
      <c r="F217" s="1663"/>
      <c r="G217" s="880" t="s">
        <v>746</v>
      </c>
      <c r="H217" s="910"/>
      <c r="I217" s="1093" t="e">
        <f>#REF!</f>
        <v>#REF!</v>
      </c>
      <c r="J217" s="1095"/>
      <c r="K217" s="1093" t="e">
        <f>#REF!</f>
        <v>#REF!</v>
      </c>
      <c r="L217" s="1096"/>
    </row>
    <row r="218" spans="1:12" ht="27.75" customHeight="1" x14ac:dyDescent="0.25">
      <c r="A218" s="875" t="s">
        <v>725</v>
      </c>
      <c r="B218" s="1661" t="s">
        <v>1840</v>
      </c>
      <c r="C218" s="1662"/>
      <c r="D218" s="1662"/>
      <c r="E218" s="1662"/>
      <c r="F218" s="1663"/>
      <c r="G218" s="880" t="s">
        <v>748</v>
      </c>
      <c r="H218" s="910"/>
      <c r="I218" s="1093" t="e">
        <f>#REF!</f>
        <v>#REF!</v>
      </c>
      <c r="J218" s="1095"/>
      <c r="K218" s="1093" t="e">
        <f>#REF!</f>
        <v>#REF!</v>
      </c>
      <c r="L218" s="1096"/>
    </row>
    <row r="219" spans="1:12" ht="27.75" customHeight="1" thickBot="1" x14ac:dyDescent="0.3">
      <c r="A219" s="967" t="s">
        <v>1739</v>
      </c>
      <c r="B219" s="1665" t="s">
        <v>1013</v>
      </c>
      <c r="C219" s="1666"/>
      <c r="D219" s="1666"/>
      <c r="E219" s="1666"/>
      <c r="F219" s="1667"/>
      <c r="G219" s="965" t="s">
        <v>750</v>
      </c>
      <c r="H219" s="966"/>
      <c r="I219" s="1107" t="e">
        <f>#REF!</f>
        <v>#REF!</v>
      </c>
      <c r="J219" s="1134"/>
      <c r="K219" s="1107" t="e">
        <f>#REF!</f>
        <v>#REF!</v>
      </c>
      <c r="L219" s="1109"/>
    </row>
    <row r="220" spans="1:12" ht="27.75" customHeight="1" x14ac:dyDescent="0.15">
      <c r="A220" s="464" t="s">
        <v>1529</v>
      </c>
      <c r="B220" s="1077" t="s">
        <v>1596</v>
      </c>
      <c r="C220" s="1078"/>
      <c r="D220" s="1078"/>
      <c r="E220" s="1078"/>
      <c r="F220" s="1079"/>
      <c r="G220" s="854" t="s">
        <v>1531</v>
      </c>
      <c r="H220" s="964"/>
      <c r="I220" s="1477" t="s">
        <v>1597</v>
      </c>
      <c r="J220" s="1481"/>
      <c r="K220" s="1477" t="s">
        <v>1598</v>
      </c>
      <c r="L220" s="1478"/>
    </row>
    <row r="221" spans="1:12" ht="27.75" customHeight="1" x14ac:dyDescent="0.25">
      <c r="A221" s="996" t="s">
        <v>577</v>
      </c>
      <c r="B221" s="1658" t="s">
        <v>1841</v>
      </c>
      <c r="C221" s="1659"/>
      <c r="D221" s="1659"/>
      <c r="E221" s="1659"/>
      <c r="F221" s="1660"/>
      <c r="G221" s="879" t="s">
        <v>753</v>
      </c>
      <c r="H221" s="909"/>
      <c r="I221" s="1073" t="e">
        <f>#REF!</f>
        <v>#REF!</v>
      </c>
      <c r="J221" s="1075"/>
      <c r="K221" s="1073" t="e">
        <f>#REF!</f>
        <v>#REF!</v>
      </c>
      <c r="L221" s="1076"/>
    </row>
    <row r="222" spans="1:12" ht="27.75" customHeight="1" x14ac:dyDescent="0.25">
      <c r="A222" s="875" t="s">
        <v>580</v>
      </c>
      <c r="B222" s="1661" t="s">
        <v>1842</v>
      </c>
      <c r="C222" s="1662"/>
      <c r="D222" s="1662"/>
      <c r="E222" s="1662"/>
      <c r="F222" s="1663"/>
      <c r="G222" s="880" t="s">
        <v>756</v>
      </c>
      <c r="H222" s="910"/>
      <c r="I222" s="1093" t="e">
        <f>#REF!</f>
        <v>#REF!</v>
      </c>
      <c r="J222" s="1095"/>
      <c r="K222" s="1093" t="e">
        <f>#REF!</f>
        <v>#REF!</v>
      </c>
      <c r="L222" s="1096"/>
    </row>
    <row r="223" spans="1:12" ht="27.75" customHeight="1" x14ac:dyDescent="0.25">
      <c r="A223" s="875" t="s">
        <v>496</v>
      </c>
      <c r="B223" s="1661" t="s">
        <v>1843</v>
      </c>
      <c r="C223" s="1662"/>
      <c r="D223" s="1662"/>
      <c r="E223" s="1662"/>
      <c r="F223" s="1663"/>
      <c r="G223" s="880" t="s">
        <v>758</v>
      </c>
      <c r="H223" s="910"/>
      <c r="I223" s="1093" t="e">
        <f>#REF!</f>
        <v>#REF!</v>
      </c>
      <c r="J223" s="1095"/>
      <c r="K223" s="1093" t="e">
        <f>#REF!</f>
        <v>#REF!</v>
      </c>
      <c r="L223" s="1096"/>
    </row>
    <row r="224" spans="1:12" ht="27.75" customHeight="1" x14ac:dyDescent="0.25">
      <c r="A224" s="996" t="s">
        <v>595</v>
      </c>
      <c r="B224" s="1658" t="s">
        <v>1844</v>
      </c>
      <c r="C224" s="1659"/>
      <c r="D224" s="1659"/>
      <c r="E224" s="1659"/>
      <c r="F224" s="1660"/>
      <c r="G224" s="879" t="s">
        <v>760</v>
      </c>
      <c r="H224" s="909"/>
      <c r="I224" s="1073" t="e">
        <f>#REF!</f>
        <v>#REF!</v>
      </c>
      <c r="J224" s="1075"/>
      <c r="K224" s="1073" t="e">
        <f>#REF!</f>
        <v>#REF!</v>
      </c>
      <c r="L224" s="1076"/>
    </row>
    <row r="225" spans="1:12" ht="27.75" customHeight="1" x14ac:dyDescent="0.25">
      <c r="A225" s="996" t="s">
        <v>613</v>
      </c>
      <c r="B225" s="1658" t="s">
        <v>1916</v>
      </c>
      <c r="C225" s="1659"/>
      <c r="D225" s="1659"/>
      <c r="E225" s="1659"/>
      <c r="F225" s="1660"/>
      <c r="G225" s="879" t="s">
        <v>762</v>
      </c>
      <c r="H225" s="909"/>
      <c r="I225" s="1073" t="e">
        <f>#REF!</f>
        <v>#REF!</v>
      </c>
      <c r="J225" s="1075"/>
      <c r="K225" s="1073" t="e">
        <f>#REF!</f>
        <v>#REF!</v>
      </c>
      <c r="L225" s="1076"/>
    </row>
    <row r="226" spans="1:12" s="865" customFormat="1" ht="27.75" customHeight="1" x14ac:dyDescent="0.25">
      <c r="A226" s="996" t="s">
        <v>616</v>
      </c>
      <c r="B226" s="1658" t="s">
        <v>1845</v>
      </c>
      <c r="C226" s="1659"/>
      <c r="D226" s="1659"/>
      <c r="E226" s="1659"/>
      <c r="F226" s="1660"/>
      <c r="G226" s="879" t="s">
        <v>764</v>
      </c>
      <c r="H226" s="910"/>
      <c r="I226" s="1093" t="e">
        <f>#REF!</f>
        <v>#REF!</v>
      </c>
      <c r="J226" s="1095"/>
      <c r="K226" s="1093" t="e">
        <f>#REF!</f>
        <v>#REF!</v>
      </c>
      <c r="L226" s="1096"/>
    </row>
    <row r="227" spans="1:12" ht="31.5" customHeight="1" x14ac:dyDescent="0.25">
      <c r="A227" s="875" t="s">
        <v>1730</v>
      </c>
      <c r="B227" s="1661" t="s">
        <v>1846</v>
      </c>
      <c r="C227" s="1662"/>
      <c r="D227" s="1662"/>
      <c r="E227" s="1662"/>
      <c r="F227" s="1663"/>
      <c r="G227" s="880" t="s">
        <v>766</v>
      </c>
      <c r="H227" s="910"/>
      <c r="I227" s="1093" t="e">
        <f>#REF!</f>
        <v>#REF!</v>
      </c>
      <c r="J227" s="1095"/>
      <c r="K227" s="1093" t="e">
        <f>#REF!</f>
        <v>#REF!</v>
      </c>
      <c r="L227" s="1096"/>
    </row>
    <row r="228" spans="1:12" ht="30.75" customHeight="1" x14ac:dyDescent="0.25">
      <c r="A228" s="875" t="s">
        <v>1731</v>
      </c>
      <c r="B228" s="1661" t="s">
        <v>1847</v>
      </c>
      <c r="C228" s="1662"/>
      <c r="D228" s="1662"/>
      <c r="E228" s="1662"/>
      <c r="F228" s="1663"/>
      <c r="G228" s="880" t="s">
        <v>768</v>
      </c>
      <c r="H228" s="910"/>
      <c r="I228" s="1093" t="e">
        <f>#REF!</f>
        <v>#REF!</v>
      </c>
      <c r="J228" s="1095"/>
      <c r="K228" s="1093" t="e">
        <f>#REF!</f>
        <v>#REF!</v>
      </c>
      <c r="L228" s="1096"/>
    </row>
    <row r="229" spans="1:12" ht="31.5" customHeight="1" x14ac:dyDescent="0.25">
      <c r="A229" s="875" t="s">
        <v>1732</v>
      </c>
      <c r="B229" s="1661" t="s">
        <v>1848</v>
      </c>
      <c r="C229" s="1662"/>
      <c r="D229" s="1662"/>
      <c r="E229" s="1662"/>
      <c r="F229" s="1663"/>
      <c r="G229" s="880" t="s">
        <v>1740</v>
      </c>
      <c r="H229" s="910"/>
      <c r="I229" s="1093" t="e">
        <f>#REF!</f>
        <v>#REF!</v>
      </c>
      <c r="J229" s="1095"/>
      <c r="K229" s="1093" t="e">
        <f>#REF!</f>
        <v>#REF!</v>
      </c>
      <c r="L229" s="1096"/>
    </row>
    <row r="230" spans="1:12" ht="27.75" customHeight="1" x14ac:dyDescent="0.25">
      <c r="A230" s="875" t="s">
        <v>496</v>
      </c>
      <c r="B230" s="1661" t="s">
        <v>1010</v>
      </c>
      <c r="C230" s="1662"/>
      <c r="D230" s="1662"/>
      <c r="E230" s="1662"/>
      <c r="F230" s="1663"/>
      <c r="G230" s="880" t="s">
        <v>1741</v>
      </c>
      <c r="H230" s="910"/>
      <c r="I230" s="1093" t="e">
        <f>#REF!</f>
        <v>#REF!</v>
      </c>
      <c r="J230" s="1095"/>
      <c r="K230" s="1093" t="e">
        <f>#REF!</f>
        <v>#REF!</v>
      </c>
      <c r="L230" s="1096"/>
    </row>
    <row r="231" spans="1:12" ht="27.75" customHeight="1" x14ac:dyDescent="0.25">
      <c r="A231" s="875" t="s">
        <v>499</v>
      </c>
      <c r="B231" s="1661" t="s">
        <v>1849</v>
      </c>
      <c r="C231" s="1662"/>
      <c r="D231" s="1662"/>
      <c r="E231" s="1662"/>
      <c r="F231" s="1663"/>
      <c r="G231" s="880" t="s">
        <v>1742</v>
      </c>
      <c r="H231" s="910"/>
      <c r="I231" s="1093" t="e">
        <f>#REF!</f>
        <v>#REF!</v>
      </c>
      <c r="J231" s="1095"/>
      <c r="K231" s="1093" t="e">
        <f>#REF!</f>
        <v>#REF!</v>
      </c>
      <c r="L231" s="1096"/>
    </row>
    <row r="232" spans="1:12" ht="30.75" customHeight="1" x14ac:dyDescent="0.25">
      <c r="A232" s="875" t="s">
        <v>502</v>
      </c>
      <c r="B232" s="1661" t="s">
        <v>1850</v>
      </c>
      <c r="C232" s="1662"/>
      <c r="D232" s="1662"/>
      <c r="E232" s="1662"/>
      <c r="F232" s="1663"/>
      <c r="G232" s="880" t="s">
        <v>1743</v>
      </c>
      <c r="H232" s="910"/>
      <c r="I232" s="1093" t="e">
        <f>#REF!</f>
        <v>#REF!</v>
      </c>
      <c r="J232" s="1095"/>
      <c r="K232" s="1093" t="e">
        <f>#REF!</f>
        <v>#REF!</v>
      </c>
      <c r="L232" s="1096"/>
    </row>
    <row r="233" spans="1:12" ht="27.75" customHeight="1" x14ac:dyDescent="0.25">
      <c r="A233" s="875" t="s">
        <v>505</v>
      </c>
      <c r="B233" s="1661" t="s">
        <v>1851</v>
      </c>
      <c r="C233" s="1662"/>
      <c r="D233" s="1662"/>
      <c r="E233" s="1662"/>
      <c r="F233" s="1663"/>
      <c r="G233" s="880" t="s">
        <v>1744</v>
      </c>
      <c r="H233" s="910"/>
      <c r="I233" s="1093" t="e">
        <f>#REF!</f>
        <v>#REF!</v>
      </c>
      <c r="J233" s="1095"/>
      <c r="K233" s="1093" t="e">
        <f>#REF!</f>
        <v>#REF!</v>
      </c>
      <c r="L233" s="1096"/>
    </row>
    <row r="234" spans="1:12" ht="27.75" customHeight="1" x14ac:dyDescent="0.25">
      <c r="A234" s="875" t="s">
        <v>508</v>
      </c>
      <c r="B234" s="1661" t="s">
        <v>1005</v>
      </c>
      <c r="C234" s="1662"/>
      <c r="D234" s="1662"/>
      <c r="E234" s="1662"/>
      <c r="F234" s="1663"/>
      <c r="G234" s="880" t="s">
        <v>1745</v>
      </c>
      <c r="H234" s="910"/>
      <c r="I234" s="1093" t="e">
        <f>#REF!</f>
        <v>#REF!</v>
      </c>
      <c r="J234" s="1095"/>
      <c r="K234" s="1093" t="e">
        <f>#REF!</f>
        <v>#REF!</v>
      </c>
      <c r="L234" s="1096"/>
    </row>
    <row r="235" spans="1:12" ht="27.75" customHeight="1" x14ac:dyDescent="0.25">
      <c r="A235" s="875" t="s">
        <v>511</v>
      </c>
      <c r="B235" s="1661" t="s">
        <v>1852</v>
      </c>
      <c r="C235" s="1662"/>
      <c r="D235" s="1662"/>
      <c r="E235" s="1662"/>
      <c r="F235" s="1663"/>
      <c r="G235" s="880" t="s">
        <v>1746</v>
      </c>
      <c r="H235" s="910"/>
      <c r="I235" s="1093" t="e">
        <f>#REF!</f>
        <v>#REF!</v>
      </c>
      <c r="J235" s="1095"/>
      <c r="K235" s="1093" t="e">
        <f>#REF!</f>
        <v>#REF!</v>
      </c>
      <c r="L235" s="1096"/>
    </row>
    <row r="236" spans="1:12" s="865" customFormat="1" ht="27.75" customHeight="1" x14ac:dyDescent="0.25">
      <c r="A236" s="875" t="s">
        <v>532</v>
      </c>
      <c r="B236" s="1661" t="s">
        <v>1853</v>
      </c>
      <c r="C236" s="1662"/>
      <c r="D236" s="1662"/>
      <c r="E236" s="1662"/>
      <c r="F236" s="1663"/>
      <c r="G236" s="880" t="s">
        <v>1747</v>
      </c>
      <c r="H236" s="910"/>
      <c r="I236" s="1093" t="e">
        <f>#REF!</f>
        <v>#REF!</v>
      </c>
      <c r="J236" s="1095"/>
      <c r="K236" s="1093" t="e">
        <f>#REF!</f>
        <v>#REF!</v>
      </c>
      <c r="L236" s="1096"/>
    </row>
    <row r="237" spans="1:12" ht="27.75" customHeight="1" x14ac:dyDescent="0.25">
      <c r="A237" s="875" t="s">
        <v>535</v>
      </c>
      <c r="B237" s="1661" t="s">
        <v>1854</v>
      </c>
      <c r="C237" s="1662"/>
      <c r="D237" s="1662"/>
      <c r="E237" s="1662"/>
      <c r="F237" s="1663"/>
      <c r="G237" s="880" t="s">
        <v>1748</v>
      </c>
      <c r="H237" s="910"/>
      <c r="I237" s="1093" t="e">
        <f>#REF!</f>
        <v>#REF!</v>
      </c>
      <c r="J237" s="1095"/>
      <c r="K237" s="1093" t="e">
        <f>#REF!</f>
        <v>#REF!</v>
      </c>
      <c r="L237" s="1096"/>
    </row>
    <row r="238" spans="1:12" ht="27.75" customHeight="1" x14ac:dyDescent="0.25">
      <c r="A238" s="875" t="s">
        <v>722</v>
      </c>
      <c r="B238" s="1661" t="s">
        <v>1855</v>
      </c>
      <c r="C238" s="1662"/>
      <c r="D238" s="1662"/>
      <c r="E238" s="1662"/>
      <c r="F238" s="1663"/>
      <c r="G238" s="880" t="s">
        <v>1749</v>
      </c>
      <c r="H238" s="910"/>
      <c r="I238" s="1093" t="e">
        <f>#REF!</f>
        <v>#REF!</v>
      </c>
      <c r="J238" s="1095"/>
      <c r="K238" s="1093" t="e">
        <f>#REF!</f>
        <v>#REF!</v>
      </c>
      <c r="L238" s="1096"/>
    </row>
    <row r="239" spans="1:12" ht="27.75" customHeight="1" x14ac:dyDescent="0.25">
      <c r="A239" s="996" t="s">
        <v>751</v>
      </c>
      <c r="B239" s="1658" t="s">
        <v>1856</v>
      </c>
      <c r="C239" s="1659"/>
      <c r="D239" s="1659"/>
      <c r="E239" s="1659"/>
      <c r="F239" s="1660"/>
      <c r="G239" s="879" t="s">
        <v>1750</v>
      </c>
      <c r="H239" s="909"/>
      <c r="I239" s="1073" t="e">
        <f>#REF!</f>
        <v>#REF!</v>
      </c>
      <c r="J239" s="1075"/>
      <c r="K239" s="1073" t="e">
        <f>#REF!</f>
        <v>#REF!</v>
      </c>
      <c r="L239" s="1076"/>
    </row>
    <row r="240" spans="1:12" s="865" customFormat="1" ht="27.75" customHeight="1" x14ac:dyDescent="0.25">
      <c r="A240" s="875" t="s">
        <v>754</v>
      </c>
      <c r="B240" s="1661" t="s">
        <v>1857</v>
      </c>
      <c r="C240" s="1662"/>
      <c r="D240" s="1662"/>
      <c r="E240" s="1662"/>
      <c r="F240" s="1663"/>
      <c r="G240" s="880" t="s">
        <v>1751</v>
      </c>
      <c r="H240" s="910"/>
      <c r="I240" s="1093" t="e">
        <f>#REF!</f>
        <v>#REF!</v>
      </c>
      <c r="J240" s="1095"/>
      <c r="K240" s="1093" t="e">
        <f>#REF!</f>
        <v>#REF!</v>
      </c>
      <c r="L240" s="1096"/>
    </row>
    <row r="241" spans="1:12" s="865" customFormat="1" ht="27.75" customHeight="1" x14ac:dyDescent="0.25">
      <c r="A241" s="875" t="s">
        <v>496</v>
      </c>
      <c r="B241" s="1661" t="s">
        <v>1858</v>
      </c>
      <c r="C241" s="1662"/>
      <c r="D241" s="1662"/>
      <c r="E241" s="1662"/>
      <c r="F241" s="1663"/>
      <c r="G241" s="880" t="s">
        <v>1752</v>
      </c>
      <c r="H241" s="910"/>
      <c r="I241" s="1093" t="e">
        <f>#REF!</f>
        <v>#REF!</v>
      </c>
      <c r="J241" s="1095"/>
      <c r="K241" s="1093" t="e">
        <f>#REF!</f>
        <v>#REF!</v>
      </c>
      <c r="L241" s="1096"/>
    </row>
    <row r="242" spans="1:12" s="865" customFormat="1" ht="27.75" customHeight="1" x14ac:dyDescent="0.25">
      <c r="A242" s="993" t="s">
        <v>1753</v>
      </c>
      <c r="B242" s="1668" t="s">
        <v>1859</v>
      </c>
      <c r="C242" s="1668"/>
      <c r="D242" s="1669"/>
      <c r="E242" s="1669"/>
      <c r="F242" s="1669"/>
      <c r="G242" s="920" t="s">
        <v>1754</v>
      </c>
      <c r="H242" s="921"/>
      <c r="I242" s="1137" t="e">
        <f>#REF!</f>
        <v>#REF!</v>
      </c>
      <c r="J242" s="1138"/>
      <c r="K242" s="1137" t="e">
        <f>#REF!</f>
        <v>#REF!</v>
      </c>
      <c r="L242" s="1139"/>
    </row>
    <row r="243" spans="1:12" s="865" customFormat="1" ht="27.75" customHeight="1" x14ac:dyDescent="0.25">
      <c r="A243" s="973" t="s">
        <v>1755</v>
      </c>
      <c r="B243" s="1658" t="s">
        <v>1001</v>
      </c>
      <c r="C243" s="1659"/>
      <c r="D243" s="1659"/>
      <c r="E243" s="1659"/>
      <c r="F243" s="1660"/>
      <c r="G243" s="879" t="s">
        <v>1756</v>
      </c>
      <c r="H243" s="909"/>
      <c r="I243" s="1073" t="e">
        <f>#REF!</f>
        <v>#REF!</v>
      </c>
      <c r="J243" s="1075"/>
      <c r="K243" s="1073" t="e">
        <f>#REF!</f>
        <v>#REF!</v>
      </c>
      <c r="L243" s="1076"/>
    </row>
    <row r="244" spans="1:12" s="865" customFormat="1" ht="27.75" customHeight="1" x14ac:dyDescent="0.25">
      <c r="A244" s="973" t="s">
        <v>627</v>
      </c>
      <c r="B244" s="1658" t="s">
        <v>1860</v>
      </c>
      <c r="C244" s="1659"/>
      <c r="D244" s="1659"/>
      <c r="E244" s="1659"/>
      <c r="F244" s="1660"/>
      <c r="G244" s="879" t="s">
        <v>1757</v>
      </c>
      <c r="H244" s="909"/>
      <c r="I244" s="1073" t="e">
        <f>#REF!</f>
        <v>#REF!</v>
      </c>
      <c r="J244" s="1075"/>
      <c r="K244" s="1073" t="e">
        <f>#REF!</f>
        <v>#REF!</v>
      </c>
      <c r="L244" s="1076"/>
    </row>
    <row r="245" spans="1:12" s="865" customFormat="1" ht="27.75" customHeight="1" x14ac:dyDescent="0.25">
      <c r="A245" s="982" t="s">
        <v>630</v>
      </c>
      <c r="B245" s="1661" t="s">
        <v>996</v>
      </c>
      <c r="C245" s="1662"/>
      <c r="D245" s="1662"/>
      <c r="E245" s="1662"/>
      <c r="F245" s="1663"/>
      <c r="G245" s="880" t="s">
        <v>1758</v>
      </c>
      <c r="H245" s="910"/>
      <c r="I245" s="1093" t="e">
        <f>#REF!</f>
        <v>#REF!</v>
      </c>
      <c r="J245" s="1095"/>
      <c r="K245" s="1093" t="e">
        <f>#REF!</f>
        <v>#REF!</v>
      </c>
      <c r="L245" s="1096"/>
    </row>
    <row r="246" spans="1:12" s="865" customFormat="1" ht="27.75" customHeight="1" x14ac:dyDescent="0.25">
      <c r="A246" s="982" t="s">
        <v>496</v>
      </c>
      <c r="B246" s="1661" t="s">
        <v>995</v>
      </c>
      <c r="C246" s="1662"/>
      <c r="D246" s="1662"/>
      <c r="E246" s="1662"/>
      <c r="F246" s="1663"/>
      <c r="G246" s="880" t="s">
        <v>1759</v>
      </c>
      <c r="H246" s="910"/>
      <c r="I246" s="1093" t="e">
        <f>#REF!</f>
        <v>#REF!</v>
      </c>
      <c r="J246" s="1095"/>
      <c r="K246" s="1093" t="e">
        <f>#REF!</f>
        <v>#REF!</v>
      </c>
      <c r="L246" s="1096"/>
    </row>
    <row r="247" spans="1:12" s="865" customFormat="1" ht="27.75" customHeight="1" x14ac:dyDescent="0.25">
      <c r="A247" s="982" t="s">
        <v>499</v>
      </c>
      <c r="B247" s="1661" t="s">
        <v>1861</v>
      </c>
      <c r="C247" s="1662"/>
      <c r="D247" s="1662"/>
      <c r="E247" s="1662"/>
      <c r="F247" s="1663"/>
      <c r="G247" s="880" t="s">
        <v>1760</v>
      </c>
      <c r="H247" s="910"/>
      <c r="I247" s="1093" t="e">
        <f>#REF!</f>
        <v>#REF!</v>
      </c>
      <c r="J247" s="1095"/>
      <c r="K247" s="1093" t="e">
        <f>#REF!</f>
        <v>#REF!</v>
      </c>
      <c r="L247" s="1096"/>
    </row>
    <row r="248" spans="1:12" ht="27.75" customHeight="1" thickBot="1" x14ac:dyDescent="0.3">
      <c r="A248" s="991" t="s">
        <v>502</v>
      </c>
      <c r="B248" s="1665" t="s">
        <v>1862</v>
      </c>
      <c r="C248" s="1666"/>
      <c r="D248" s="1666"/>
      <c r="E248" s="1666"/>
      <c r="F248" s="1667"/>
      <c r="G248" s="965" t="s">
        <v>1761</v>
      </c>
      <c r="H248" s="966"/>
      <c r="I248" s="1107" t="e">
        <f>#REF!</f>
        <v>#REF!</v>
      </c>
      <c r="J248" s="1134"/>
      <c r="K248" s="1107" t="e">
        <f>#REF!</f>
        <v>#REF!</v>
      </c>
      <c r="L248" s="1109"/>
    </row>
    <row r="249" spans="1:12" ht="27.75" customHeight="1" x14ac:dyDescent="0.25">
      <c r="A249" s="867"/>
      <c r="B249" s="868"/>
      <c r="C249" s="868"/>
      <c r="D249" s="876"/>
      <c r="E249" s="876"/>
      <c r="F249" s="876"/>
      <c r="G249" s="869"/>
      <c r="H249" s="869"/>
      <c r="I249" s="870"/>
      <c r="J249" s="870"/>
      <c r="K249" s="870"/>
      <c r="L249" s="870"/>
    </row>
    <row r="250" spans="1:12" ht="24.75" customHeight="1" x14ac:dyDescent="0.25"/>
    <row r="251" spans="1:12" ht="24.75" customHeight="1" x14ac:dyDescent="0.25"/>
    <row r="252" spans="1:12" ht="24.75" customHeight="1" x14ac:dyDescent="0.25"/>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x14ac:dyDescent="0.25"/>
  <cols>
    <col min="1" max="1" width="5.140625" style="898" customWidth="1"/>
    <col min="2" max="2" width="15.5703125" style="898" customWidth="1"/>
    <col min="3" max="3" width="6.140625" style="898" customWidth="1"/>
    <col min="4" max="4" width="23.85546875" style="898" customWidth="1"/>
    <col min="5" max="5" width="0.5703125" style="898" customWidth="1"/>
    <col min="6" max="6" width="6.42578125" style="898" customWidth="1"/>
    <col min="7" max="8" width="22.85546875" style="898" customWidth="1"/>
    <col min="9" max="16384" width="9.140625" style="898"/>
  </cols>
  <sheetData>
    <row r="1" spans="1:12" s="859" customFormat="1" ht="15" customHeight="1" x14ac:dyDescent="0.25">
      <c r="A1" s="858"/>
      <c r="D1" s="860"/>
      <c r="E1" s="860"/>
      <c r="F1" s="860"/>
      <c r="I1" s="860"/>
      <c r="J1" s="860"/>
    </row>
    <row r="2" spans="1:12" s="859" customFormat="1" ht="23.25" customHeight="1" x14ac:dyDescent="0.25">
      <c r="A2" s="858"/>
      <c r="B2" s="846" t="s">
        <v>1964</v>
      </c>
      <c r="C2" s="479" t="s">
        <v>1528</v>
      </c>
      <c r="D2" s="925" t="e">
        <f>#REF!</f>
        <v>#REF!</v>
      </c>
      <c r="E2" s="535"/>
      <c r="F2" s="884" t="s">
        <v>1918</v>
      </c>
      <c r="G2" s="924" t="e">
        <f>#REF!</f>
        <v>#REF!</v>
      </c>
    </row>
    <row r="3" spans="1:12" s="859" customFormat="1" ht="2.25" customHeight="1" thickBot="1" x14ac:dyDescent="0.3">
      <c r="A3" s="858"/>
      <c r="B3" s="889"/>
      <c r="C3" s="860"/>
      <c r="D3" s="860"/>
      <c r="E3" s="860"/>
    </row>
    <row r="4" spans="1:12" s="894" customFormat="1" ht="11.25" customHeight="1" x14ac:dyDescent="0.25">
      <c r="A4" s="890"/>
      <c r="B4" s="891"/>
      <c r="C4" s="923"/>
      <c r="D4" s="923"/>
      <c r="E4" s="892"/>
      <c r="F4" s="893"/>
      <c r="G4" s="1524" t="s">
        <v>1659</v>
      </c>
      <c r="H4" s="1548"/>
    </row>
    <row r="5" spans="1:12" s="894" customFormat="1" ht="33.75" customHeight="1" x14ac:dyDescent="0.25">
      <c r="A5" s="998" t="s">
        <v>1529</v>
      </c>
      <c r="B5" s="1067" t="s">
        <v>1188</v>
      </c>
      <c r="C5" s="1140"/>
      <c r="D5" s="1140"/>
      <c r="E5" s="1000"/>
      <c r="F5" s="999" t="s">
        <v>1531</v>
      </c>
      <c r="G5" s="997" t="s">
        <v>1660</v>
      </c>
      <c r="H5" s="524" t="s">
        <v>1661</v>
      </c>
    </row>
    <row r="6" spans="1:12" s="894" customFormat="1" ht="29.65" customHeight="1" x14ac:dyDescent="0.25">
      <c r="A6" s="996" t="s">
        <v>844</v>
      </c>
      <c r="B6" s="1658" t="s">
        <v>1863</v>
      </c>
      <c r="C6" s="1659"/>
      <c r="D6" s="1659"/>
      <c r="E6" s="1660"/>
      <c r="F6" s="872" t="s">
        <v>778</v>
      </c>
      <c r="G6" s="977" t="e">
        <f>#REF!</f>
        <v>#REF!</v>
      </c>
      <c r="H6" s="980" t="e">
        <f>#REF!</f>
        <v>#REF!</v>
      </c>
    </row>
    <row r="7" spans="1:12" s="894" customFormat="1" ht="29.65" customHeight="1" x14ac:dyDescent="0.25">
      <c r="A7" s="996" t="s">
        <v>906</v>
      </c>
      <c r="B7" s="1658" t="s">
        <v>1864</v>
      </c>
      <c r="C7" s="1659"/>
      <c r="D7" s="1659"/>
      <c r="E7" s="1660"/>
      <c r="F7" s="872" t="s">
        <v>781</v>
      </c>
      <c r="G7" s="977" t="e">
        <f>#REF!</f>
        <v>#REF!</v>
      </c>
      <c r="H7" s="895" t="e">
        <f>#REF!</f>
        <v>#REF!</v>
      </c>
    </row>
    <row r="8" spans="1:12" s="897" customFormat="1" ht="29.65" customHeight="1" x14ac:dyDescent="0.25">
      <c r="A8" s="926" t="s">
        <v>841</v>
      </c>
      <c r="B8" s="1661" t="s">
        <v>1865</v>
      </c>
      <c r="C8" s="1662"/>
      <c r="D8" s="1662"/>
      <c r="E8" s="1663"/>
      <c r="F8" s="874" t="s">
        <v>784</v>
      </c>
      <c r="G8" s="974" t="e">
        <f>#REF!</f>
        <v>#REF!</v>
      </c>
      <c r="H8" s="896" t="e">
        <f>#REF!</f>
        <v>#REF!</v>
      </c>
    </row>
    <row r="9" spans="1:12" s="897" customFormat="1" ht="29.65" customHeight="1" x14ac:dyDescent="0.25">
      <c r="A9" s="926" t="s">
        <v>1762</v>
      </c>
      <c r="B9" s="1661" t="s">
        <v>1866</v>
      </c>
      <c r="C9" s="1662"/>
      <c r="D9" s="1662"/>
      <c r="E9" s="1663"/>
      <c r="F9" s="874" t="s">
        <v>787</v>
      </c>
      <c r="G9" s="974" t="e">
        <f>#REF!</f>
        <v>#REF!</v>
      </c>
      <c r="H9" s="896" t="e">
        <f>#REF!</f>
        <v>#REF!</v>
      </c>
    </row>
    <row r="10" spans="1:12" s="894" customFormat="1" ht="29.65" customHeight="1" x14ac:dyDescent="0.25">
      <c r="A10" s="926" t="s">
        <v>1763</v>
      </c>
      <c r="B10" s="1661" t="s">
        <v>1867</v>
      </c>
      <c r="C10" s="1662"/>
      <c r="D10" s="1662"/>
      <c r="E10" s="1663"/>
      <c r="F10" s="874" t="s">
        <v>790</v>
      </c>
      <c r="G10" s="974" t="e">
        <f>#REF!</f>
        <v>#REF!</v>
      </c>
      <c r="H10" s="896" t="e">
        <f>#REF!</f>
        <v>#REF!</v>
      </c>
    </row>
    <row r="11" spans="1:12" s="894" customFormat="1" ht="29.65" customHeight="1" x14ac:dyDescent="0.25">
      <c r="A11" s="926" t="s">
        <v>1764</v>
      </c>
      <c r="B11" s="1661" t="s">
        <v>1868</v>
      </c>
      <c r="C11" s="1662"/>
      <c r="D11" s="1662"/>
      <c r="E11" s="1663"/>
      <c r="F11" s="874" t="s">
        <v>792</v>
      </c>
      <c r="G11" s="974" t="e">
        <f>#REF!</f>
        <v>#REF!</v>
      </c>
      <c r="H11" s="896" t="e">
        <f>#REF!</f>
        <v>#REF!</v>
      </c>
    </row>
    <row r="12" spans="1:12" s="894" customFormat="1" ht="29.65" customHeight="1" x14ac:dyDescent="0.25">
      <c r="A12" s="926" t="s">
        <v>940</v>
      </c>
      <c r="B12" s="1661" t="s">
        <v>1869</v>
      </c>
      <c r="C12" s="1662"/>
      <c r="D12" s="1662"/>
      <c r="E12" s="1663"/>
      <c r="F12" s="874" t="s">
        <v>794</v>
      </c>
      <c r="G12" s="974" t="e">
        <f>#REF!</f>
        <v>#REF!</v>
      </c>
      <c r="H12" s="896" t="e">
        <f>#REF!</f>
        <v>#REF!</v>
      </c>
    </row>
    <row r="13" spans="1:12" s="897" customFormat="1" ht="31.5" customHeight="1" x14ac:dyDescent="0.25">
      <c r="A13" s="926" t="s">
        <v>1765</v>
      </c>
      <c r="B13" s="1661" t="s">
        <v>1870</v>
      </c>
      <c r="C13" s="1662"/>
      <c r="D13" s="1662"/>
      <c r="E13" s="1663"/>
      <c r="F13" s="874" t="s">
        <v>796</v>
      </c>
      <c r="G13" s="974" t="e">
        <f>#REF!</f>
        <v>#REF!</v>
      </c>
      <c r="H13" s="896" t="e">
        <f>#REF!</f>
        <v>#REF!</v>
      </c>
      <c r="L13" s="894"/>
    </row>
    <row r="14" spans="1:12" s="894" customFormat="1" ht="29.65" customHeight="1" x14ac:dyDescent="0.25">
      <c r="A14" s="926" t="s">
        <v>1766</v>
      </c>
      <c r="B14" s="1661" t="s">
        <v>1871</v>
      </c>
      <c r="C14" s="1662"/>
      <c r="D14" s="1662"/>
      <c r="E14" s="1663"/>
      <c r="F14" s="874" t="s">
        <v>799</v>
      </c>
      <c r="G14" s="974" t="e">
        <f>#REF!</f>
        <v>#REF!</v>
      </c>
      <c r="H14" s="896" t="e">
        <f>#REF!</f>
        <v>#REF!</v>
      </c>
    </row>
    <row r="15" spans="1:12" s="894" customFormat="1" ht="29.65" customHeight="1" x14ac:dyDescent="0.25">
      <c r="A15" s="927" t="s">
        <v>906</v>
      </c>
      <c r="B15" s="1658" t="s">
        <v>1872</v>
      </c>
      <c r="C15" s="1659"/>
      <c r="D15" s="1659"/>
      <c r="E15" s="1660"/>
      <c r="F15" s="872" t="s">
        <v>802</v>
      </c>
      <c r="G15" s="977" t="e">
        <f>#REF!</f>
        <v>#REF!</v>
      </c>
      <c r="H15" s="895" t="e">
        <f>#REF!</f>
        <v>#REF!</v>
      </c>
    </row>
    <row r="16" spans="1:12" s="897" customFormat="1" ht="29.65" customHeight="1" x14ac:dyDescent="0.25">
      <c r="A16" s="875" t="s">
        <v>487</v>
      </c>
      <c r="B16" s="1661" t="s">
        <v>1873</v>
      </c>
      <c r="C16" s="1662"/>
      <c r="D16" s="1662"/>
      <c r="E16" s="1663"/>
      <c r="F16" s="874" t="s">
        <v>804</v>
      </c>
      <c r="G16" s="974" t="e">
        <f>#REF!</f>
        <v>#REF!</v>
      </c>
      <c r="H16" s="896" t="e">
        <f>#REF!</f>
        <v>#REF!</v>
      </c>
    </row>
    <row r="17" spans="1:8" s="894" customFormat="1" ht="29.65" customHeight="1" x14ac:dyDescent="0.25">
      <c r="A17" s="875" t="s">
        <v>558</v>
      </c>
      <c r="B17" s="1661" t="s">
        <v>1874</v>
      </c>
      <c r="C17" s="1662"/>
      <c r="D17" s="1662"/>
      <c r="E17" s="1663"/>
      <c r="F17" s="874" t="s">
        <v>806</v>
      </c>
      <c r="G17" s="974" t="e">
        <f>#REF!</f>
        <v>#REF!</v>
      </c>
      <c r="H17" s="896" t="e">
        <f>#REF!</f>
        <v>#REF!</v>
      </c>
    </row>
    <row r="18" spans="1:8" s="894" customFormat="1" ht="29.65" customHeight="1" x14ac:dyDescent="0.25">
      <c r="A18" s="875" t="s">
        <v>627</v>
      </c>
      <c r="B18" s="1661" t="s">
        <v>1875</v>
      </c>
      <c r="C18" s="1662"/>
      <c r="D18" s="1662"/>
      <c r="E18" s="1663"/>
      <c r="F18" s="874" t="s">
        <v>808</v>
      </c>
      <c r="G18" s="974" t="e">
        <f>#REF!</f>
        <v>#REF!</v>
      </c>
      <c r="H18" s="896" t="e">
        <f>#REF!</f>
        <v>#REF!</v>
      </c>
    </row>
    <row r="19" spans="1:8" s="894" customFormat="1" ht="29.65" customHeight="1" x14ac:dyDescent="0.25">
      <c r="A19" s="875" t="s">
        <v>817</v>
      </c>
      <c r="B19" s="1661" t="s">
        <v>1176</v>
      </c>
      <c r="C19" s="1662"/>
      <c r="D19" s="1662"/>
      <c r="E19" s="1663"/>
      <c r="F19" s="874" t="s">
        <v>810</v>
      </c>
      <c r="G19" s="974" t="e">
        <f>#REF!</f>
        <v>#REF!</v>
      </c>
      <c r="H19" s="896" t="e">
        <f>#REF!</f>
        <v>#REF!</v>
      </c>
    </row>
    <row r="20" spans="1:8" s="894" customFormat="1" ht="29.65" customHeight="1" x14ac:dyDescent="0.25">
      <c r="A20" s="875" t="s">
        <v>820</v>
      </c>
      <c r="B20" s="1661" t="s">
        <v>1876</v>
      </c>
      <c r="C20" s="1662"/>
      <c r="D20" s="1662"/>
      <c r="E20" s="1663"/>
      <c r="F20" s="874" t="s">
        <v>813</v>
      </c>
      <c r="G20" s="974" t="e">
        <f>#REF!</f>
        <v>#REF!</v>
      </c>
      <c r="H20" s="896" t="e">
        <f>#REF!</f>
        <v>#REF!</v>
      </c>
    </row>
    <row r="21" spans="1:8" s="894" customFormat="1" ht="29.65" customHeight="1" x14ac:dyDescent="0.25">
      <c r="A21" s="875" t="s">
        <v>1767</v>
      </c>
      <c r="B21" s="1661" t="s">
        <v>1173</v>
      </c>
      <c r="C21" s="1662"/>
      <c r="D21" s="1662"/>
      <c r="E21" s="1663"/>
      <c r="F21" s="874" t="s">
        <v>816</v>
      </c>
      <c r="G21" s="974" t="e">
        <f>#REF!</f>
        <v>#REF!</v>
      </c>
      <c r="H21" s="896" t="e">
        <f>#REF!</f>
        <v>#REF!</v>
      </c>
    </row>
    <row r="22" spans="1:8" s="894" customFormat="1" ht="29.65" customHeight="1" x14ac:dyDescent="0.25">
      <c r="A22" s="875" t="s">
        <v>496</v>
      </c>
      <c r="B22" s="1661" t="s">
        <v>1877</v>
      </c>
      <c r="C22" s="1662"/>
      <c r="D22" s="1662"/>
      <c r="E22" s="1663"/>
      <c r="F22" s="874" t="s">
        <v>819</v>
      </c>
      <c r="G22" s="974" t="e">
        <f>#REF!</f>
        <v>#REF!</v>
      </c>
      <c r="H22" s="896" t="e">
        <f>#REF!</f>
        <v>#REF!</v>
      </c>
    </row>
    <row r="23" spans="1:8" s="894" customFormat="1" ht="29.65" customHeight="1" x14ac:dyDescent="0.25">
      <c r="A23" s="875" t="s">
        <v>499</v>
      </c>
      <c r="B23" s="1661" t="s">
        <v>1878</v>
      </c>
      <c r="C23" s="1662"/>
      <c r="D23" s="1662"/>
      <c r="E23" s="1663"/>
      <c r="F23" s="874" t="s">
        <v>822</v>
      </c>
      <c r="G23" s="974" t="e">
        <f>#REF!</f>
        <v>#REF!</v>
      </c>
      <c r="H23" s="896" t="e">
        <f>#REF!</f>
        <v>#REF!</v>
      </c>
    </row>
    <row r="24" spans="1:8" s="894" customFormat="1" ht="29.65" customHeight="1" x14ac:dyDescent="0.25">
      <c r="A24" s="875" t="s">
        <v>502</v>
      </c>
      <c r="B24" s="1661" t="s">
        <v>1170</v>
      </c>
      <c r="C24" s="1662"/>
      <c r="D24" s="1662"/>
      <c r="E24" s="1663"/>
      <c r="F24" s="874" t="s">
        <v>825</v>
      </c>
      <c r="G24" s="974" t="e">
        <f>#REF!</f>
        <v>#REF!</v>
      </c>
      <c r="H24" s="896" t="e">
        <f>#REF!</f>
        <v>#REF!</v>
      </c>
    </row>
    <row r="25" spans="1:8" s="894" customFormat="1" ht="29.65" customHeight="1" x14ac:dyDescent="0.25">
      <c r="A25" s="875" t="s">
        <v>826</v>
      </c>
      <c r="B25" s="1661" t="s">
        <v>1169</v>
      </c>
      <c r="C25" s="1662"/>
      <c r="D25" s="1662"/>
      <c r="E25" s="1663"/>
      <c r="F25" s="874" t="s">
        <v>828</v>
      </c>
      <c r="G25" s="974" t="e">
        <f>#REF!</f>
        <v>#REF!</v>
      </c>
      <c r="H25" s="896" t="e">
        <f>#REF!</f>
        <v>#REF!</v>
      </c>
    </row>
    <row r="26" spans="1:8" s="894" customFormat="1" ht="32.25" customHeight="1" x14ac:dyDescent="0.25">
      <c r="A26" s="875" t="s">
        <v>829</v>
      </c>
      <c r="B26" s="1672" t="s">
        <v>1879</v>
      </c>
      <c r="C26" s="1673"/>
      <c r="D26" s="1673"/>
      <c r="E26" s="1674"/>
      <c r="F26" s="874" t="s">
        <v>831</v>
      </c>
      <c r="G26" s="974" t="e">
        <f>#REF!</f>
        <v>#REF!</v>
      </c>
      <c r="H26" s="896" t="e">
        <f>#REF!</f>
        <v>#REF!</v>
      </c>
    </row>
    <row r="27" spans="1:8" s="894" customFormat="1" ht="29.65" customHeight="1" x14ac:dyDescent="0.25">
      <c r="A27" s="875" t="s">
        <v>1768</v>
      </c>
      <c r="B27" s="1661" t="s">
        <v>1880</v>
      </c>
      <c r="C27" s="1662"/>
      <c r="D27" s="1662"/>
      <c r="E27" s="1663"/>
      <c r="F27" s="874" t="s">
        <v>834</v>
      </c>
      <c r="G27" s="974" t="e">
        <f>#REF!</f>
        <v>#REF!</v>
      </c>
      <c r="H27" s="896" t="e">
        <f>#REF!</f>
        <v>#REF!</v>
      </c>
    </row>
    <row r="28" spans="1:8" s="894" customFormat="1" ht="32.25" customHeight="1" x14ac:dyDescent="0.25">
      <c r="A28" s="875" t="s">
        <v>496</v>
      </c>
      <c r="B28" s="1672" t="s">
        <v>1881</v>
      </c>
      <c r="C28" s="1673"/>
      <c r="D28" s="1673"/>
      <c r="E28" s="1674"/>
      <c r="F28" s="874" t="s">
        <v>837</v>
      </c>
      <c r="G28" s="974" t="e">
        <f>#REF!</f>
        <v>#REF!</v>
      </c>
      <c r="H28" s="896" t="e">
        <f>#REF!</f>
        <v>#REF!</v>
      </c>
    </row>
    <row r="29" spans="1:8" s="894" customFormat="1" ht="29.65" customHeight="1" x14ac:dyDescent="0.25">
      <c r="A29" s="875" t="s">
        <v>835</v>
      </c>
      <c r="B29" s="1661" t="s">
        <v>1882</v>
      </c>
      <c r="C29" s="1662"/>
      <c r="D29" s="1662"/>
      <c r="E29" s="1663"/>
      <c r="F29" s="874" t="s">
        <v>840</v>
      </c>
      <c r="G29" s="974" t="e">
        <f>#REF!</f>
        <v>#REF!</v>
      </c>
      <c r="H29" s="896" t="e">
        <f>#REF!</f>
        <v>#REF!</v>
      </c>
    </row>
    <row r="30" spans="1:8" s="894" customFormat="1" ht="29.65" customHeight="1" x14ac:dyDescent="0.25">
      <c r="A30" s="875" t="s">
        <v>841</v>
      </c>
      <c r="B30" s="1661" t="s">
        <v>1883</v>
      </c>
      <c r="C30" s="1662"/>
      <c r="D30" s="1662"/>
      <c r="E30" s="1663"/>
      <c r="F30" s="874" t="s">
        <v>843</v>
      </c>
      <c r="G30" s="974" t="e">
        <f>#REF!</f>
        <v>#REF!</v>
      </c>
      <c r="H30" s="896" t="e">
        <f>#REF!</f>
        <v>#REF!</v>
      </c>
    </row>
    <row r="31" spans="1:8" s="897" customFormat="1" ht="33.75" customHeight="1" x14ac:dyDescent="0.25">
      <c r="A31" s="875" t="s">
        <v>850</v>
      </c>
      <c r="B31" s="1672" t="s">
        <v>1884</v>
      </c>
      <c r="C31" s="1673"/>
      <c r="D31" s="1673"/>
      <c r="E31" s="1674"/>
      <c r="F31" s="874" t="s">
        <v>846</v>
      </c>
      <c r="G31" s="974" t="e">
        <f>#REF!</f>
        <v>#REF!</v>
      </c>
      <c r="H31" s="896" t="e">
        <f>#REF!</f>
        <v>#REF!</v>
      </c>
    </row>
    <row r="32" spans="1:8" s="894" customFormat="1" ht="29.65" customHeight="1" x14ac:dyDescent="0.25">
      <c r="A32" s="981" t="s">
        <v>937</v>
      </c>
      <c r="B32" s="1658" t="s">
        <v>1885</v>
      </c>
      <c r="C32" s="1659"/>
      <c r="D32" s="1659"/>
      <c r="E32" s="1660"/>
      <c r="F32" s="872" t="s">
        <v>849</v>
      </c>
      <c r="G32" s="977" t="e">
        <f>#REF!</f>
        <v>#REF!</v>
      </c>
      <c r="H32" s="977" t="e">
        <f>#REF!</f>
        <v>#REF!</v>
      </c>
    </row>
    <row r="33" spans="1:8" ht="24.75" customHeight="1" x14ac:dyDescent="0.25">
      <c r="A33" s="995" t="s">
        <v>844</v>
      </c>
      <c r="B33" s="1656" t="s">
        <v>1886</v>
      </c>
      <c r="C33" s="1670"/>
      <c r="D33" s="1670"/>
      <c r="E33" s="1671"/>
      <c r="F33" s="988" t="s">
        <v>852</v>
      </c>
      <c r="G33" s="977" t="e">
        <f>#REF!</f>
        <v>#REF!</v>
      </c>
      <c r="H33" s="895" t="e">
        <f>#REF!</f>
        <v>#REF!</v>
      </c>
    </row>
    <row r="34" spans="1:8" ht="30.75" customHeight="1" x14ac:dyDescent="0.25">
      <c r="A34" s="995" t="s">
        <v>906</v>
      </c>
      <c r="B34" s="1675" t="s">
        <v>1887</v>
      </c>
      <c r="C34" s="1676"/>
      <c r="D34" s="1676"/>
      <c r="E34" s="1677"/>
      <c r="F34" s="988" t="s">
        <v>855</v>
      </c>
      <c r="G34" s="977" t="e">
        <f>#REF!</f>
        <v>#REF!</v>
      </c>
      <c r="H34" s="895" t="e">
        <f>#REF!</f>
        <v>#REF!</v>
      </c>
    </row>
    <row r="35" spans="1:8" ht="36.75" customHeight="1" x14ac:dyDescent="0.25">
      <c r="A35" s="875" t="s">
        <v>1769</v>
      </c>
      <c r="B35" s="1661" t="s">
        <v>1888</v>
      </c>
      <c r="C35" s="1662"/>
      <c r="D35" s="1662"/>
      <c r="E35" s="1663"/>
      <c r="F35" s="874" t="s">
        <v>858</v>
      </c>
      <c r="G35" s="974" t="e">
        <f>#REF!</f>
        <v>#REF!</v>
      </c>
      <c r="H35" s="896" t="e">
        <f>#REF!</f>
        <v>#REF!</v>
      </c>
    </row>
    <row r="36" spans="1:8" ht="30.75" customHeight="1" x14ac:dyDescent="0.25">
      <c r="A36" s="875" t="s">
        <v>1770</v>
      </c>
      <c r="B36" s="1661" t="s">
        <v>1889</v>
      </c>
      <c r="C36" s="1662"/>
      <c r="D36" s="1662"/>
      <c r="E36" s="1663"/>
      <c r="F36" s="874" t="s">
        <v>861</v>
      </c>
      <c r="G36" s="974" t="e">
        <f>#REF!</f>
        <v>#REF!</v>
      </c>
      <c r="H36" s="896" t="e">
        <f>#REF!</f>
        <v>#REF!</v>
      </c>
    </row>
    <row r="37" spans="1:8" ht="30" customHeight="1" x14ac:dyDescent="0.25">
      <c r="A37" s="875" t="s">
        <v>1771</v>
      </c>
      <c r="B37" s="1661" t="s">
        <v>1890</v>
      </c>
      <c r="C37" s="1662"/>
      <c r="D37" s="1662"/>
      <c r="E37" s="1663"/>
      <c r="F37" s="874" t="s">
        <v>864</v>
      </c>
      <c r="G37" s="974" t="e">
        <f>#REF!</f>
        <v>#REF!</v>
      </c>
      <c r="H37" s="896" t="e">
        <f>#REF!</f>
        <v>#REF!</v>
      </c>
    </row>
    <row r="38" spans="1:8" ht="33.75" customHeight="1" x14ac:dyDescent="0.25">
      <c r="A38" s="875" t="s">
        <v>496</v>
      </c>
      <c r="B38" s="1661" t="s">
        <v>1891</v>
      </c>
      <c r="C38" s="1662"/>
      <c r="D38" s="1662"/>
      <c r="E38" s="1663"/>
      <c r="F38" s="874" t="s">
        <v>867</v>
      </c>
      <c r="G38" s="974" t="e">
        <f>#REF!</f>
        <v>#REF!</v>
      </c>
      <c r="H38" s="896" t="e">
        <f>#REF!</f>
        <v>#REF!</v>
      </c>
    </row>
    <row r="39" spans="1:8" ht="22.5" customHeight="1" x14ac:dyDescent="0.25">
      <c r="A39" s="875" t="s">
        <v>499</v>
      </c>
      <c r="B39" s="1661" t="s">
        <v>1892</v>
      </c>
      <c r="C39" s="1662"/>
      <c r="D39" s="1662"/>
      <c r="E39" s="1663"/>
      <c r="F39" s="874" t="s">
        <v>870</v>
      </c>
      <c r="G39" s="974" t="e">
        <f>#REF!</f>
        <v>#REF!</v>
      </c>
      <c r="H39" s="896" t="e">
        <f>#REF!</f>
        <v>#REF!</v>
      </c>
    </row>
    <row r="40" spans="1:8" ht="30.75" customHeight="1" x14ac:dyDescent="0.25">
      <c r="A40" s="875" t="s">
        <v>1772</v>
      </c>
      <c r="B40" s="1661" t="s">
        <v>1893</v>
      </c>
      <c r="C40" s="1662"/>
      <c r="D40" s="1662"/>
      <c r="E40" s="1663"/>
      <c r="F40" s="874" t="s">
        <v>873</v>
      </c>
      <c r="G40" s="974" t="e">
        <f>#REF!</f>
        <v>#REF!</v>
      </c>
      <c r="H40" s="896" t="e">
        <f>#REF!</f>
        <v>#REF!</v>
      </c>
    </row>
    <row r="41" spans="1:8" ht="30" customHeight="1" x14ac:dyDescent="0.25">
      <c r="A41" s="875" t="s">
        <v>1773</v>
      </c>
      <c r="B41" s="1661" t="s">
        <v>1894</v>
      </c>
      <c r="C41" s="1662"/>
      <c r="D41" s="1662"/>
      <c r="E41" s="1663"/>
      <c r="F41" s="874" t="s">
        <v>876</v>
      </c>
      <c r="G41" s="974" t="e">
        <f>#REF!</f>
        <v>#REF!</v>
      </c>
      <c r="H41" s="896" t="e">
        <f>#REF!</f>
        <v>#REF!</v>
      </c>
    </row>
    <row r="42" spans="1:8" ht="32.25" customHeight="1" x14ac:dyDescent="0.25">
      <c r="A42" s="875" t="s">
        <v>496</v>
      </c>
      <c r="B42" s="1661" t="s">
        <v>1895</v>
      </c>
      <c r="C42" s="1662"/>
      <c r="D42" s="1662"/>
      <c r="E42" s="1663"/>
      <c r="F42" s="874" t="s">
        <v>879</v>
      </c>
      <c r="G42" s="974" t="e">
        <f>#REF!</f>
        <v>#REF!</v>
      </c>
      <c r="H42" s="896" t="e">
        <f>#REF!</f>
        <v>#REF!</v>
      </c>
    </row>
    <row r="43" spans="1:8" ht="24" customHeight="1" x14ac:dyDescent="0.25">
      <c r="A43" s="875" t="s">
        <v>499</v>
      </c>
      <c r="B43" s="1661" t="s">
        <v>1896</v>
      </c>
      <c r="C43" s="1662"/>
      <c r="D43" s="1662"/>
      <c r="E43" s="1663"/>
      <c r="F43" s="874" t="s">
        <v>882</v>
      </c>
      <c r="G43" s="974" t="e">
        <f>#REF!</f>
        <v>#REF!</v>
      </c>
      <c r="H43" s="896" t="e">
        <f>#REF!</f>
        <v>#REF!</v>
      </c>
    </row>
    <row r="44" spans="1:8" ht="26.25" customHeight="1" x14ac:dyDescent="0.25">
      <c r="A44" s="875" t="s">
        <v>1774</v>
      </c>
      <c r="B44" s="1661" t="s">
        <v>1897</v>
      </c>
      <c r="C44" s="1662"/>
      <c r="D44" s="1662"/>
      <c r="E44" s="1663"/>
      <c r="F44" s="874" t="s">
        <v>885</v>
      </c>
      <c r="G44" s="974" t="e">
        <f>#REF!</f>
        <v>#REF!</v>
      </c>
      <c r="H44" s="896" t="e">
        <f>#REF!</f>
        <v>#REF!</v>
      </c>
    </row>
    <row r="45" spans="1:8" ht="24.75" customHeight="1" x14ac:dyDescent="0.25">
      <c r="A45" s="875" t="s">
        <v>1775</v>
      </c>
      <c r="B45" s="1661" t="s">
        <v>1898</v>
      </c>
      <c r="C45" s="1662"/>
      <c r="D45" s="1662"/>
      <c r="E45" s="1663"/>
      <c r="F45" s="874" t="s">
        <v>888</v>
      </c>
      <c r="G45" s="974" t="e">
        <f>#REF!</f>
        <v>#REF!</v>
      </c>
      <c r="H45" s="896" t="e">
        <f>#REF!</f>
        <v>#REF!</v>
      </c>
    </row>
    <row r="46" spans="1:8" ht="27" customHeight="1" x14ac:dyDescent="0.25">
      <c r="A46" s="875" t="s">
        <v>496</v>
      </c>
      <c r="B46" s="1661" t="s">
        <v>1899</v>
      </c>
      <c r="C46" s="1662"/>
      <c r="D46" s="1662"/>
      <c r="E46" s="1663"/>
      <c r="F46" s="874" t="s">
        <v>891</v>
      </c>
      <c r="G46" s="974" t="e">
        <f>#REF!</f>
        <v>#REF!</v>
      </c>
      <c r="H46" s="896" t="e">
        <f>#REF!</f>
        <v>#REF!</v>
      </c>
    </row>
    <row r="47" spans="1:8" ht="29.25" customHeight="1" x14ac:dyDescent="0.25">
      <c r="A47" s="875" t="s">
        <v>1776</v>
      </c>
      <c r="B47" s="1661" t="s">
        <v>1146</v>
      </c>
      <c r="C47" s="1662"/>
      <c r="D47" s="1662"/>
      <c r="E47" s="1663"/>
      <c r="F47" s="874" t="s">
        <v>894</v>
      </c>
      <c r="G47" s="974" t="e">
        <f>#REF!</f>
        <v>#REF!</v>
      </c>
      <c r="H47" s="896" t="e">
        <f>#REF!</f>
        <v>#REF!</v>
      </c>
    </row>
    <row r="48" spans="1:8" ht="27.75" customHeight="1" x14ac:dyDescent="0.25">
      <c r="A48" s="875" t="s">
        <v>1777</v>
      </c>
      <c r="B48" s="1661" t="s">
        <v>1900</v>
      </c>
      <c r="C48" s="1662"/>
      <c r="D48" s="1662"/>
      <c r="E48" s="1663"/>
      <c r="F48" s="874" t="s">
        <v>897</v>
      </c>
      <c r="G48" s="974" t="e">
        <f>#REF!</f>
        <v>#REF!</v>
      </c>
      <c r="H48" s="896" t="e">
        <f>#REF!</f>
        <v>#REF!</v>
      </c>
    </row>
    <row r="49" spans="1:8" ht="27.75" customHeight="1" x14ac:dyDescent="0.25">
      <c r="A49" s="875" t="s">
        <v>1778</v>
      </c>
      <c r="B49" s="1661" t="s">
        <v>1144</v>
      </c>
      <c r="C49" s="1662"/>
      <c r="D49" s="1662"/>
      <c r="E49" s="1663"/>
      <c r="F49" s="874" t="s">
        <v>900</v>
      </c>
      <c r="G49" s="974" t="e">
        <f>#REF!</f>
        <v>#REF!</v>
      </c>
      <c r="H49" s="896" t="e">
        <f>#REF!</f>
        <v>#REF!</v>
      </c>
    </row>
    <row r="50" spans="1:8" ht="27.75" customHeight="1" x14ac:dyDescent="0.25">
      <c r="A50" s="996" t="s">
        <v>906</v>
      </c>
      <c r="B50" s="1658" t="s">
        <v>1901</v>
      </c>
      <c r="C50" s="1659"/>
      <c r="D50" s="1659"/>
      <c r="E50" s="1660"/>
      <c r="F50" s="872" t="s">
        <v>903</v>
      </c>
      <c r="G50" s="977" t="e">
        <f>#REF!</f>
        <v>#REF!</v>
      </c>
      <c r="H50" s="895" t="e">
        <f>#REF!</f>
        <v>#REF!</v>
      </c>
    </row>
    <row r="51" spans="1:8" s="900" customFormat="1" ht="44.25" customHeight="1" x14ac:dyDescent="0.25">
      <c r="A51" s="899" t="s">
        <v>868</v>
      </c>
      <c r="B51" s="1678" t="s">
        <v>1158</v>
      </c>
      <c r="C51" s="1679"/>
      <c r="D51" s="1679"/>
      <c r="E51" s="1680"/>
      <c r="F51" s="874" t="s">
        <v>905</v>
      </c>
      <c r="G51" s="974" t="e">
        <f>#REF!</f>
        <v>#REF!</v>
      </c>
      <c r="H51" s="896" t="e">
        <f>#REF!</f>
        <v>#REF!</v>
      </c>
    </row>
    <row r="52" spans="1:8" s="900" customFormat="1" ht="29.25" customHeight="1" x14ac:dyDescent="0.25">
      <c r="A52" s="899" t="s">
        <v>874</v>
      </c>
      <c r="B52" s="1681" t="s">
        <v>1902</v>
      </c>
      <c r="C52" s="1682"/>
      <c r="D52" s="1682"/>
      <c r="E52" s="1683"/>
      <c r="F52" s="874" t="s">
        <v>908</v>
      </c>
      <c r="G52" s="974" t="e">
        <f>#REF!</f>
        <v>#REF!</v>
      </c>
      <c r="H52" s="896" t="e">
        <f>#REF!</f>
        <v>#REF!</v>
      </c>
    </row>
    <row r="53" spans="1:8" ht="30.75" customHeight="1" x14ac:dyDescent="0.25">
      <c r="A53" s="875" t="s">
        <v>877</v>
      </c>
      <c r="B53" s="1661" t="s">
        <v>1903</v>
      </c>
      <c r="C53" s="1662"/>
      <c r="D53" s="1662"/>
      <c r="E53" s="1663"/>
      <c r="F53" s="874" t="s">
        <v>911</v>
      </c>
      <c r="G53" s="974" t="e">
        <f>#REF!</f>
        <v>#REF!</v>
      </c>
      <c r="H53" s="896" t="e">
        <f>#REF!</f>
        <v>#REF!</v>
      </c>
    </row>
    <row r="54" spans="1:8" ht="28.5" customHeight="1" x14ac:dyDescent="0.25">
      <c r="A54" s="901" t="s">
        <v>883</v>
      </c>
      <c r="B54" s="1661" t="s">
        <v>1904</v>
      </c>
      <c r="C54" s="1662"/>
      <c r="D54" s="1662"/>
      <c r="E54" s="1663"/>
      <c r="F54" s="874" t="s">
        <v>914</v>
      </c>
      <c r="G54" s="974" t="e">
        <f>#REF!</f>
        <v>#REF!</v>
      </c>
      <c r="H54" s="896" t="e">
        <f>#REF!</f>
        <v>#REF!</v>
      </c>
    </row>
    <row r="55" spans="1:8" ht="28.5" customHeight="1" x14ac:dyDescent="0.25">
      <c r="A55" s="875" t="s">
        <v>1779</v>
      </c>
      <c r="B55" s="1661" t="s">
        <v>1905</v>
      </c>
      <c r="C55" s="1662"/>
      <c r="D55" s="1662"/>
      <c r="E55" s="1663"/>
      <c r="F55" s="874" t="s">
        <v>916</v>
      </c>
      <c r="G55" s="974" t="e">
        <f>#REF!</f>
        <v>#REF!</v>
      </c>
      <c r="H55" s="896" t="e">
        <f>#REF!</f>
        <v>#REF!</v>
      </c>
    </row>
    <row r="56" spans="1:8" s="900" customFormat="1" ht="31.5" customHeight="1" x14ac:dyDescent="0.25">
      <c r="A56" s="899" t="s">
        <v>496</v>
      </c>
      <c r="B56" s="1681" t="s">
        <v>1906</v>
      </c>
      <c r="C56" s="1682"/>
      <c r="D56" s="1682"/>
      <c r="E56" s="1683"/>
      <c r="F56" s="874" t="s">
        <v>918</v>
      </c>
      <c r="G56" s="974" t="e">
        <f>#REF!</f>
        <v>#REF!</v>
      </c>
      <c r="H56" s="896" t="e">
        <f>#REF!</f>
        <v>#REF!</v>
      </c>
    </row>
    <row r="57" spans="1:8" ht="29.25" customHeight="1" x14ac:dyDescent="0.25">
      <c r="A57" s="875" t="s">
        <v>889</v>
      </c>
      <c r="B57" s="1661" t="s">
        <v>1145</v>
      </c>
      <c r="C57" s="1662"/>
      <c r="D57" s="1662"/>
      <c r="E57" s="1663"/>
      <c r="F57" s="874" t="s">
        <v>921</v>
      </c>
      <c r="G57" s="974" t="e">
        <f>#REF!</f>
        <v>#REF!</v>
      </c>
      <c r="H57" s="896" t="e">
        <f>#REF!</f>
        <v>#REF!</v>
      </c>
    </row>
    <row r="58" spans="1:8" ht="28.5" customHeight="1" x14ac:dyDescent="0.25">
      <c r="A58" s="875" t="s">
        <v>895</v>
      </c>
      <c r="B58" s="1661" t="s">
        <v>1907</v>
      </c>
      <c r="C58" s="1662"/>
      <c r="D58" s="1662"/>
      <c r="E58" s="1663"/>
      <c r="F58" s="874" t="s">
        <v>924</v>
      </c>
      <c r="G58" s="974" t="e">
        <f>#REF!</f>
        <v>#REF!</v>
      </c>
      <c r="H58" s="896" t="e">
        <f>#REF!</f>
        <v>#REF!</v>
      </c>
    </row>
    <row r="59" spans="1:8" ht="30.75" customHeight="1" x14ac:dyDescent="0.25">
      <c r="A59" s="922" t="s">
        <v>1780</v>
      </c>
      <c r="B59" s="1661" t="s">
        <v>1908</v>
      </c>
      <c r="C59" s="1662"/>
      <c r="D59" s="1662"/>
      <c r="E59" s="1663"/>
      <c r="F59" s="874" t="s">
        <v>926</v>
      </c>
      <c r="G59" s="974" t="e">
        <f>#REF!</f>
        <v>#REF!</v>
      </c>
      <c r="H59" s="974" t="e">
        <f>#REF!</f>
        <v>#REF!</v>
      </c>
    </row>
    <row r="60" spans="1:8" ht="27.75" customHeight="1" x14ac:dyDescent="0.25">
      <c r="A60" s="995" t="s">
        <v>937</v>
      </c>
      <c r="B60" s="1656" t="s">
        <v>1909</v>
      </c>
      <c r="C60" s="1670"/>
      <c r="D60" s="1670"/>
      <c r="E60" s="1671"/>
      <c r="F60" s="988" t="s">
        <v>929</v>
      </c>
      <c r="G60" s="977" t="e">
        <f>#REF!</f>
        <v>#REF!</v>
      </c>
      <c r="H60" s="895" t="e">
        <f>#REF!</f>
        <v>#REF!</v>
      </c>
    </row>
    <row r="61" spans="1:8" ht="27.75" customHeight="1" x14ac:dyDescent="0.25">
      <c r="A61" s="902" t="s">
        <v>1781</v>
      </c>
      <c r="B61" s="1658" t="s">
        <v>1910</v>
      </c>
      <c r="C61" s="1659"/>
      <c r="D61" s="1659"/>
      <c r="E61" s="1660"/>
      <c r="F61" s="872" t="s">
        <v>932</v>
      </c>
      <c r="G61" s="977" t="e">
        <f>#REF!</f>
        <v>#REF!</v>
      </c>
      <c r="H61" s="895" t="e">
        <f>#REF!</f>
        <v>#REF!</v>
      </c>
    </row>
    <row r="62" spans="1:8" ht="27.75" customHeight="1" x14ac:dyDescent="0.25">
      <c r="A62" s="875" t="s">
        <v>1782</v>
      </c>
      <c r="B62" s="1661" t="s">
        <v>1911</v>
      </c>
      <c r="C62" s="1662"/>
      <c r="D62" s="1662"/>
      <c r="E62" s="1663"/>
      <c r="F62" s="874" t="s">
        <v>934</v>
      </c>
      <c r="G62" s="974" t="e">
        <f>#REF!</f>
        <v>#REF!</v>
      </c>
      <c r="H62" s="896" t="e">
        <f>#REF!</f>
        <v>#REF!</v>
      </c>
    </row>
    <row r="63" spans="1:8" s="900" customFormat="1" ht="27.75" customHeight="1" x14ac:dyDescent="0.25">
      <c r="A63" s="994" t="s">
        <v>1783</v>
      </c>
      <c r="B63" s="1661" t="s">
        <v>1912</v>
      </c>
      <c r="C63" s="1662"/>
      <c r="D63" s="1662"/>
      <c r="E63" s="1663"/>
      <c r="F63" s="985" t="s">
        <v>936</v>
      </c>
      <c r="G63" s="974" t="e">
        <f>#REF!</f>
        <v>#REF!</v>
      </c>
      <c r="H63" s="896" t="e">
        <f>#REF!</f>
        <v>#REF!</v>
      </c>
    </row>
    <row r="64" spans="1:8" s="900" customFormat="1" ht="27.75" customHeight="1" x14ac:dyDescent="0.25">
      <c r="A64" s="875" t="s">
        <v>496</v>
      </c>
      <c r="B64" s="1661" t="s">
        <v>1913</v>
      </c>
      <c r="C64" s="1662"/>
      <c r="D64" s="1662"/>
      <c r="E64" s="1663"/>
      <c r="F64" s="874" t="s">
        <v>939</v>
      </c>
      <c r="G64" s="974" t="e">
        <f>#REF!</f>
        <v>#REF!</v>
      </c>
      <c r="H64" s="896" t="e">
        <f>#REF!</f>
        <v>#REF!</v>
      </c>
    </row>
    <row r="65" spans="1:8" ht="27.75" customHeight="1" x14ac:dyDescent="0.25">
      <c r="A65" s="875" t="s">
        <v>909</v>
      </c>
      <c r="B65" s="1661" t="s">
        <v>1914</v>
      </c>
      <c r="C65" s="1662"/>
      <c r="D65" s="1662"/>
      <c r="E65" s="1663"/>
      <c r="F65" s="874" t="s">
        <v>942</v>
      </c>
      <c r="G65" s="974" t="e">
        <f>#REF!</f>
        <v>#REF!</v>
      </c>
      <c r="H65" s="896" t="e">
        <f>#REF!</f>
        <v>#REF!</v>
      </c>
    </row>
    <row r="66" spans="1:8" s="900" customFormat="1" ht="33" customHeight="1" x14ac:dyDescent="0.25">
      <c r="A66" s="981" t="s">
        <v>1781</v>
      </c>
      <c r="B66" s="1658" t="s">
        <v>1915</v>
      </c>
      <c r="C66" s="1659"/>
      <c r="D66" s="1659"/>
      <c r="E66" s="1660"/>
      <c r="F66" s="872" t="s">
        <v>944</v>
      </c>
      <c r="G66" s="977" t="e">
        <f>#REF!</f>
        <v>#REF!</v>
      </c>
      <c r="H66" s="977" t="e">
        <f>#REF!</f>
        <v>#REF!</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294"/>
    <col min="12" max="19" width="9.140625" style="290" customWidth="1" outlineLevel="1"/>
    <col min="20" max="20" width="18.28515625" style="294" customWidth="1"/>
    <col min="21" max="21" width="9.140625" style="296"/>
    <col min="22" max="22" width="9.140625" style="290" customWidth="1" outlineLevel="1"/>
    <col min="23" max="29" width="9.140625" customWidth="1" outlineLevel="1"/>
    <col min="30" max="30" width="26.85546875" style="294" customWidth="1"/>
    <col min="31" max="31" width="9.140625" style="294"/>
    <col min="32" max="32" width="9.140625" style="289" customWidth="1" outlineLevel="1"/>
    <col min="33" max="39" width="9.140625" customWidth="1" outlineLevel="1"/>
    <col min="40" max="40" width="26.7109375" style="294" customWidth="1"/>
  </cols>
  <sheetData>
    <row r="1" spans="1:40" ht="16.5" x14ac:dyDescent="0.3">
      <c r="A1" s="1" t="s">
        <v>50</v>
      </c>
      <c r="L1" s="1023" t="s">
        <v>946</v>
      </c>
      <c r="M1" s="1024"/>
      <c r="N1" s="1024"/>
      <c r="O1" s="1024"/>
      <c r="P1" s="1024"/>
      <c r="Q1" s="1024"/>
      <c r="R1" s="1024"/>
      <c r="S1" s="1024"/>
      <c r="T1" s="1025"/>
      <c r="V1" s="1023" t="s">
        <v>947</v>
      </c>
      <c r="W1" s="1024"/>
      <c r="X1" s="1024"/>
      <c r="Y1" s="1024"/>
      <c r="Z1" s="1024"/>
      <c r="AA1" s="1024"/>
      <c r="AB1" s="1024"/>
      <c r="AC1" s="1024"/>
      <c r="AD1" s="1025"/>
      <c r="AF1" s="1023" t="s">
        <v>948</v>
      </c>
      <c r="AG1" s="1024"/>
      <c r="AH1" s="1024"/>
      <c r="AI1" s="1024"/>
      <c r="AJ1" s="1024"/>
      <c r="AK1" s="1024"/>
      <c r="AL1" s="1024"/>
      <c r="AM1" s="1024"/>
      <c r="AN1" s="1025"/>
    </row>
    <row r="2" spans="1:40" ht="17.25" thickBot="1" x14ac:dyDescent="0.35">
      <c r="A2" s="2" t="s">
        <v>8</v>
      </c>
    </row>
    <row r="3" spans="1:40" ht="16.5" thickTop="1" thickBot="1" x14ac:dyDescent="0.3">
      <c r="A3" s="1011" t="s">
        <v>55</v>
      </c>
      <c r="B3" s="1013" t="s">
        <v>2</v>
      </c>
      <c r="C3" s="1019"/>
      <c r="D3" s="1019"/>
      <c r="E3" s="1019"/>
      <c r="F3" s="1019"/>
      <c r="G3" s="1019"/>
      <c r="H3" s="1019"/>
      <c r="I3" s="1019"/>
      <c r="J3" s="1014"/>
      <c r="K3" s="298"/>
    </row>
    <row r="4" spans="1:40" ht="60.75" customHeight="1" thickTop="1" thickBot="1" x14ac:dyDescent="0.3">
      <c r="A4" s="1018"/>
      <c r="B4" s="7" t="s">
        <v>51</v>
      </c>
      <c r="C4" s="134" t="s">
        <v>459</v>
      </c>
      <c r="D4" s="7" t="s">
        <v>52</v>
      </c>
      <c r="E4" s="134" t="s">
        <v>458</v>
      </c>
      <c r="F4" s="7" t="s">
        <v>53</v>
      </c>
      <c r="G4" s="7" t="s">
        <v>54</v>
      </c>
      <c r="H4" s="8" t="s">
        <v>410</v>
      </c>
      <c r="I4" s="7" t="s">
        <v>411</v>
      </c>
      <c r="J4" s="7" t="s">
        <v>14</v>
      </c>
      <c r="K4" s="290"/>
      <c r="L4" s="56" t="s">
        <v>51</v>
      </c>
      <c r="M4" s="341" t="s">
        <v>459</v>
      </c>
      <c r="N4" s="56" t="s">
        <v>52</v>
      </c>
      <c r="O4" s="341" t="s">
        <v>458</v>
      </c>
      <c r="P4" s="56" t="s">
        <v>53</v>
      </c>
      <c r="Q4" s="56" t="s">
        <v>54</v>
      </c>
      <c r="R4" s="341" t="s">
        <v>410</v>
      </c>
      <c r="S4" s="56" t="s">
        <v>411</v>
      </c>
      <c r="T4" s="56" t="s">
        <v>14</v>
      </c>
      <c r="U4" s="290"/>
      <c r="V4" s="56" t="s">
        <v>51</v>
      </c>
      <c r="W4" s="341" t="s">
        <v>459</v>
      </c>
      <c r="X4" s="56" t="s">
        <v>52</v>
      </c>
      <c r="Y4" s="341" t="s">
        <v>458</v>
      </c>
      <c r="Z4" s="56" t="s">
        <v>53</v>
      </c>
      <c r="AA4" s="56" t="s">
        <v>54</v>
      </c>
      <c r="AB4" s="341" t="s">
        <v>410</v>
      </c>
      <c r="AC4" s="56" t="s">
        <v>411</v>
      </c>
      <c r="AD4" s="56" t="s">
        <v>14</v>
      </c>
      <c r="AE4" s="290"/>
      <c r="AF4" s="56" t="s">
        <v>51</v>
      </c>
      <c r="AG4" s="341" t="s">
        <v>459</v>
      </c>
      <c r="AH4" s="56" t="s">
        <v>52</v>
      </c>
      <c r="AI4" s="341" t="s">
        <v>458</v>
      </c>
      <c r="AJ4" s="56" t="s">
        <v>53</v>
      </c>
      <c r="AK4" s="56" t="s">
        <v>54</v>
      </c>
      <c r="AL4" s="341" t="s">
        <v>410</v>
      </c>
      <c r="AM4" s="56" t="s">
        <v>411</v>
      </c>
      <c r="AN4" s="56" t="s">
        <v>14</v>
      </c>
    </row>
    <row r="5" spans="1:40" ht="15" customHeight="1" thickTop="1" thickBot="1" x14ac:dyDescent="0.3">
      <c r="A5" s="38" t="s">
        <v>25</v>
      </c>
      <c r="B5" s="39"/>
      <c r="C5" s="39"/>
      <c r="D5" s="39"/>
      <c r="E5" s="39"/>
      <c r="F5" s="39"/>
      <c r="G5" s="39"/>
      <c r="H5" s="39"/>
      <c r="I5" s="39"/>
      <c r="J5" s="40"/>
      <c r="K5" s="298"/>
    </row>
    <row r="6" spans="1:40" ht="15" customHeight="1" thickTop="1" thickBot="1" x14ac:dyDescent="0.3">
      <c r="A6" s="41" t="s">
        <v>26</v>
      </c>
      <c r="B6" s="19"/>
      <c r="C6" s="19"/>
      <c r="D6" s="19"/>
      <c r="E6" s="19"/>
      <c r="F6" s="42"/>
      <c r="G6" s="19"/>
      <c r="H6" s="19"/>
      <c r="I6" s="19"/>
      <c r="J6" s="12">
        <f>SUM(B6:H6)</f>
        <v>0</v>
      </c>
      <c r="T6" s="295">
        <f>SUM(B6:I6)-J6</f>
        <v>0</v>
      </c>
      <c r="V6" s="291">
        <f>B6-B34</f>
        <v>0</v>
      </c>
      <c r="W6" s="291">
        <f t="shared" ref="W6:AB6" si="0">C6-C34</f>
        <v>0</v>
      </c>
      <c r="X6" s="291">
        <f t="shared" si="0"/>
        <v>0</v>
      </c>
      <c r="Y6" s="291">
        <f t="shared" si="0"/>
        <v>0</v>
      </c>
      <c r="Z6" s="291">
        <f t="shared" si="0"/>
        <v>0</v>
      </c>
      <c r="AA6" s="291">
        <f t="shared" si="0"/>
        <v>0</v>
      </c>
      <c r="AB6" s="291">
        <f t="shared" si="0"/>
        <v>0</v>
      </c>
      <c r="AC6" s="291">
        <f>I6-I34</f>
        <v>0</v>
      </c>
      <c r="AD6" s="295">
        <f>J6-J34</f>
        <v>0</v>
      </c>
    </row>
    <row r="7" spans="1:40" ht="15" customHeight="1" thickBot="1" x14ac:dyDescent="0.3">
      <c r="A7" s="11" t="s">
        <v>27</v>
      </c>
      <c r="B7" s="19"/>
      <c r="C7" s="19"/>
      <c r="D7" s="19"/>
      <c r="E7" s="19"/>
      <c r="F7" s="43"/>
      <c r="G7" s="19"/>
      <c r="H7" s="19"/>
      <c r="I7" s="19"/>
      <c r="J7" s="12">
        <f t="shared" ref="J7:J9" si="1">SUM(B7:H7)</f>
        <v>0</v>
      </c>
      <c r="T7" s="295">
        <f t="shared" ref="T7:T9" si="2">SUM(B7:I7)-J7</f>
        <v>0</v>
      </c>
      <c r="W7" s="290"/>
      <c r="X7" s="290"/>
      <c r="Y7" s="290"/>
      <c r="Z7" s="290"/>
      <c r="AA7" s="290"/>
      <c r="AB7" s="290"/>
      <c r="AC7" s="290"/>
    </row>
    <row r="8" spans="1:40" ht="15" customHeight="1" thickBot="1" x14ac:dyDescent="0.3">
      <c r="A8" s="11" t="s">
        <v>28</v>
      </c>
      <c r="B8" s="19"/>
      <c r="C8" s="19"/>
      <c r="D8" s="19"/>
      <c r="E8" s="19"/>
      <c r="F8" s="43"/>
      <c r="G8" s="19"/>
      <c r="H8" s="19"/>
      <c r="I8" s="19"/>
      <c r="J8" s="12">
        <f t="shared" si="1"/>
        <v>0</v>
      </c>
      <c r="T8" s="295">
        <f t="shared" si="2"/>
        <v>0</v>
      </c>
      <c r="W8" s="290"/>
      <c r="X8" s="290"/>
      <c r="Y8" s="290"/>
      <c r="Z8" s="290"/>
      <c r="AA8" s="290"/>
      <c r="AB8" s="290"/>
      <c r="AC8" s="290"/>
    </row>
    <row r="9" spans="1:40" ht="15" customHeight="1" thickBot="1" x14ac:dyDescent="0.3">
      <c r="A9" s="11" t="s">
        <v>29</v>
      </c>
      <c r="B9" s="19"/>
      <c r="C9" s="19"/>
      <c r="D9" s="19"/>
      <c r="E9" s="19"/>
      <c r="F9" s="43"/>
      <c r="G9" s="19"/>
      <c r="H9" s="19"/>
      <c r="I9" s="19"/>
      <c r="J9" s="12">
        <f t="shared" si="1"/>
        <v>0</v>
      </c>
      <c r="T9" s="295">
        <f t="shared" si="2"/>
        <v>0</v>
      </c>
      <c r="W9" s="290"/>
      <c r="X9" s="290"/>
      <c r="Y9" s="290"/>
      <c r="Z9" s="290"/>
      <c r="AA9" s="290"/>
      <c r="AB9" s="290"/>
      <c r="AC9" s="290"/>
    </row>
    <row r="10" spans="1:40"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23">
        <f>I6+I7-I8+I9</f>
        <v>0</v>
      </c>
      <c r="J10" s="14">
        <f>J6+J7-J8+J9</f>
        <v>0</v>
      </c>
      <c r="L10" s="292">
        <f>B6+B7-B8+B9-B10</f>
        <v>0</v>
      </c>
      <c r="M10" s="291">
        <f t="shared" ref="M10:T10" si="4">C6+C7-C8+C9-C10</f>
        <v>0</v>
      </c>
      <c r="N10" s="291">
        <f t="shared" si="4"/>
        <v>0</v>
      </c>
      <c r="O10" s="291">
        <f t="shared" si="4"/>
        <v>0</v>
      </c>
      <c r="P10" s="291">
        <f t="shared" si="4"/>
        <v>0</v>
      </c>
      <c r="Q10" s="291">
        <f t="shared" si="4"/>
        <v>0</v>
      </c>
      <c r="R10" s="291">
        <f t="shared" si="4"/>
        <v>0</v>
      </c>
      <c r="S10" s="291">
        <f t="shared" si="4"/>
        <v>0</v>
      </c>
      <c r="T10" s="291">
        <f t="shared" si="4"/>
        <v>0</v>
      </c>
      <c r="W10" s="290"/>
      <c r="X10" s="290"/>
      <c r="Y10" s="290"/>
      <c r="Z10" s="290"/>
      <c r="AA10" s="290"/>
      <c r="AB10" s="290"/>
      <c r="AC10" s="290"/>
      <c r="AF10" s="292">
        <f>B10-'BS old'!$D$31</f>
        <v>0</v>
      </c>
      <c r="AG10" s="291">
        <f>C10-'BS old'!$D$32</f>
        <v>0</v>
      </c>
      <c r="AH10" s="291">
        <f>D10-'BS old'!$D$33</f>
        <v>0</v>
      </c>
      <c r="AI10" s="291">
        <f>E10-'BS old'!$D$34</f>
        <v>0</v>
      </c>
      <c r="AJ10" s="291">
        <f>F10-'BS old'!$D$35</f>
        <v>0</v>
      </c>
      <c r="AK10" s="291">
        <f>G10-'BS old'!$D$36</f>
        <v>0</v>
      </c>
      <c r="AL10" s="291">
        <f>H10-'BS old'!$D$37</f>
        <v>0</v>
      </c>
      <c r="AM10" s="291">
        <f>I10-'BS old'!$D$38</f>
        <v>0</v>
      </c>
      <c r="AN10" s="295">
        <f>J10-'BS old'!$D$30</f>
        <v>0</v>
      </c>
    </row>
    <row r="11" spans="1:40" ht="15" customHeight="1" thickTop="1" thickBot="1" x14ac:dyDescent="0.3">
      <c r="A11" s="38" t="s">
        <v>31</v>
      </c>
      <c r="B11" s="39"/>
      <c r="C11" s="39"/>
      <c r="D11" s="39"/>
      <c r="E11" s="39"/>
      <c r="F11" s="39"/>
      <c r="G11" s="39"/>
      <c r="H11" s="39"/>
      <c r="I11" s="39"/>
      <c r="J11" s="40"/>
      <c r="L11" s="289"/>
      <c r="T11" s="295"/>
      <c r="W11" s="290"/>
      <c r="X11" s="290"/>
      <c r="Y11" s="290"/>
      <c r="Z11" s="290"/>
      <c r="AA11" s="290"/>
      <c r="AB11" s="290"/>
      <c r="AC11" s="290"/>
    </row>
    <row r="12" spans="1:40" ht="15" customHeight="1" thickTop="1" thickBot="1" x14ac:dyDescent="0.3">
      <c r="A12" s="41" t="s">
        <v>32</v>
      </c>
      <c r="B12" s="19"/>
      <c r="C12" s="19"/>
      <c r="D12" s="19"/>
      <c r="E12" s="19"/>
      <c r="F12" s="19"/>
      <c r="G12" s="19"/>
      <c r="H12" s="19"/>
      <c r="I12" s="19"/>
      <c r="J12" s="12">
        <f>SUM(B12:H12)</f>
        <v>0</v>
      </c>
      <c r="L12" s="289"/>
      <c r="T12" s="295">
        <f t="shared" ref="T12:T14" si="5">SUM(B12:I12)-J12</f>
        <v>0</v>
      </c>
      <c r="V12" s="291">
        <f>B12-B39</f>
        <v>0</v>
      </c>
      <c r="W12" s="291">
        <f t="shared" ref="W12:AB12" si="6">C12-C39</f>
        <v>0</v>
      </c>
      <c r="X12" s="291">
        <f t="shared" si="6"/>
        <v>0</v>
      </c>
      <c r="Y12" s="291">
        <f t="shared" si="6"/>
        <v>0</v>
      </c>
      <c r="Z12" s="291">
        <f>F12-F39</f>
        <v>0</v>
      </c>
      <c r="AA12" s="291">
        <f t="shared" si="6"/>
        <v>0</v>
      </c>
      <c r="AB12" s="291">
        <f t="shared" si="6"/>
        <v>0</v>
      </c>
      <c r="AC12" s="291">
        <f>I12-I39</f>
        <v>0</v>
      </c>
      <c r="AD12" s="295">
        <f>J12-J39</f>
        <v>0</v>
      </c>
    </row>
    <row r="13" spans="1:40" ht="15" customHeight="1" thickBot="1" x14ac:dyDescent="0.3">
      <c r="A13" s="11" t="s">
        <v>27</v>
      </c>
      <c r="B13" s="19"/>
      <c r="C13" s="19"/>
      <c r="D13" s="19"/>
      <c r="E13" s="19"/>
      <c r="F13" s="19"/>
      <c r="G13" s="19"/>
      <c r="H13" s="19"/>
      <c r="I13" s="19"/>
      <c r="J13" s="12">
        <f t="shared" ref="J13:J14" si="7">SUM(B13:H13)</f>
        <v>0</v>
      </c>
      <c r="L13" s="289"/>
      <c r="T13" s="295">
        <f t="shared" si="5"/>
        <v>0</v>
      </c>
      <c r="W13" s="290"/>
      <c r="X13" s="290"/>
      <c r="Y13" s="290"/>
      <c r="Z13" s="290"/>
      <c r="AA13" s="290"/>
      <c r="AB13" s="290"/>
      <c r="AC13" s="290"/>
    </row>
    <row r="14" spans="1:40" ht="15" customHeight="1" thickBot="1" x14ac:dyDescent="0.3">
      <c r="A14" s="11" t="s">
        <v>28</v>
      </c>
      <c r="B14" s="19"/>
      <c r="C14" s="19"/>
      <c r="D14" s="19"/>
      <c r="E14" s="19"/>
      <c r="F14" s="19"/>
      <c r="G14" s="19"/>
      <c r="H14" s="19"/>
      <c r="I14" s="19"/>
      <c r="J14" s="12">
        <f t="shared" si="7"/>
        <v>0</v>
      </c>
      <c r="L14" s="289"/>
      <c r="T14" s="295">
        <f t="shared" si="5"/>
        <v>0</v>
      </c>
      <c r="W14" s="290"/>
      <c r="X14" s="290"/>
      <c r="Y14" s="290"/>
      <c r="Z14" s="290"/>
      <c r="AA14" s="290"/>
      <c r="AB14" s="290"/>
      <c r="AC14" s="290"/>
      <c r="AF14" s="297" t="s">
        <v>949</v>
      </c>
    </row>
    <row r="15" spans="1:40" ht="15" customHeight="1" thickBot="1" x14ac:dyDescent="0.3">
      <c r="A15" s="22" t="s">
        <v>30</v>
      </c>
      <c r="B15" s="23">
        <f>B12+B13-B14</f>
        <v>0</v>
      </c>
      <c r="C15" s="23">
        <f>C12+C13-C14</f>
        <v>0</v>
      </c>
      <c r="D15" s="23">
        <f t="shared" ref="D15:I15" si="8">D12+D13-D14</f>
        <v>0</v>
      </c>
      <c r="E15" s="23">
        <f t="shared" si="8"/>
        <v>0</v>
      </c>
      <c r="F15" s="23">
        <f t="shared" si="8"/>
        <v>0</v>
      </c>
      <c r="G15" s="23">
        <f>G12+G13-G14</f>
        <v>0</v>
      </c>
      <c r="H15" s="23">
        <f t="shared" si="8"/>
        <v>0</v>
      </c>
      <c r="I15" s="23">
        <f t="shared" si="8"/>
        <v>0</v>
      </c>
      <c r="J15" s="14">
        <f>J12+J13-J14</f>
        <v>0</v>
      </c>
      <c r="L15" s="292">
        <f>B12+B13-B14-B15</f>
        <v>0</v>
      </c>
      <c r="M15" s="291">
        <f t="shared" ref="M15:T15" si="9">C12+C13-C14-C15</f>
        <v>0</v>
      </c>
      <c r="N15" s="291">
        <f t="shared" si="9"/>
        <v>0</v>
      </c>
      <c r="O15" s="291">
        <f t="shared" si="9"/>
        <v>0</v>
      </c>
      <c r="P15" s="291">
        <f t="shared" si="9"/>
        <v>0</v>
      </c>
      <c r="Q15" s="291">
        <f t="shared" si="9"/>
        <v>0</v>
      </c>
      <c r="R15" s="291">
        <f t="shared" si="9"/>
        <v>0</v>
      </c>
      <c r="S15" s="291">
        <f t="shared" si="9"/>
        <v>0</v>
      </c>
      <c r="T15" s="291">
        <f t="shared" si="9"/>
        <v>0</v>
      </c>
      <c r="W15" s="290"/>
      <c r="X15" s="290"/>
      <c r="Y15" s="290"/>
      <c r="Z15" s="290"/>
      <c r="AA15" s="290"/>
      <c r="AB15" s="290"/>
      <c r="AC15" s="290"/>
      <c r="AF15" s="292">
        <f>B15+B20-'BS old'!$E$31</f>
        <v>0</v>
      </c>
      <c r="AG15" s="291">
        <f>C15+C20-'BS old'!$E$32</f>
        <v>0</v>
      </c>
      <c r="AH15" s="291">
        <f>D15+D20-'BS old'!$E$33</f>
        <v>0</v>
      </c>
      <c r="AI15" s="291">
        <f>E15+E20-'BS old'!$E$34</f>
        <v>0</v>
      </c>
      <c r="AJ15" s="291">
        <f>F15+F20-'BS old'!$E$35</f>
        <v>0</v>
      </c>
      <c r="AK15" s="291">
        <f>G15+G20-'BS old'!$E$36</f>
        <v>0</v>
      </c>
      <c r="AL15" s="291">
        <f>H15+H20-'BS old'!$E$37</f>
        <v>0</v>
      </c>
      <c r="AM15" s="291">
        <f>I15+I20-'BS old'!$E$38</f>
        <v>0</v>
      </c>
      <c r="AN15" s="295">
        <f>J15+J20-'BS old'!$E$30</f>
        <v>0</v>
      </c>
    </row>
    <row r="16" spans="1:40" ht="15" customHeight="1" thickTop="1" thickBot="1" x14ac:dyDescent="0.3">
      <c r="A16" s="38" t="s">
        <v>33</v>
      </c>
      <c r="B16" s="39"/>
      <c r="C16" s="39"/>
      <c r="D16" s="39"/>
      <c r="E16" s="39"/>
      <c r="F16" s="39"/>
      <c r="G16" s="39"/>
      <c r="H16" s="39"/>
      <c r="I16" s="39"/>
      <c r="J16" s="40"/>
      <c r="L16" s="289"/>
      <c r="T16" s="295"/>
      <c r="W16" s="290"/>
      <c r="X16" s="290"/>
      <c r="Y16" s="290"/>
      <c r="Z16" s="290"/>
      <c r="AA16" s="290"/>
      <c r="AB16" s="290"/>
      <c r="AC16" s="290"/>
      <c r="AG16" s="290"/>
      <c r="AH16" s="290"/>
      <c r="AI16" s="290"/>
      <c r="AJ16" s="290"/>
      <c r="AK16" s="290"/>
      <c r="AL16" s="290"/>
    </row>
    <row r="17" spans="1:40" ht="15" customHeight="1" thickTop="1" thickBot="1" x14ac:dyDescent="0.3">
      <c r="A17" s="41" t="s">
        <v>32</v>
      </c>
      <c r="B17" s="19"/>
      <c r="C17" s="19"/>
      <c r="D17" s="19"/>
      <c r="E17" s="19"/>
      <c r="F17" s="19"/>
      <c r="G17" s="19"/>
      <c r="H17" s="19"/>
      <c r="I17" s="19"/>
      <c r="J17" s="12">
        <f>SUM(B17:H17)</f>
        <v>0</v>
      </c>
      <c r="L17" s="289"/>
      <c r="T17" s="295">
        <f t="shared" ref="T17:T19" si="10">SUM(B17:I17)-J17</f>
        <v>0</v>
      </c>
      <c r="V17" s="291">
        <f>B17-B44</f>
        <v>0</v>
      </c>
      <c r="W17" s="291">
        <f t="shared" ref="W17:AB17" si="11">C17-C44</f>
        <v>0</v>
      </c>
      <c r="X17" s="291">
        <f t="shared" si="11"/>
        <v>0</v>
      </c>
      <c r="Y17" s="291">
        <f t="shared" si="11"/>
        <v>0</v>
      </c>
      <c r="Z17" s="291">
        <f t="shared" si="11"/>
        <v>0</v>
      </c>
      <c r="AA17" s="291">
        <f t="shared" si="11"/>
        <v>0</v>
      </c>
      <c r="AB17" s="291">
        <f t="shared" si="11"/>
        <v>0</v>
      </c>
      <c r="AC17" s="291">
        <f>I17-I44</f>
        <v>0</v>
      </c>
      <c r="AD17" s="295">
        <f>J17-J44</f>
        <v>0</v>
      </c>
      <c r="AG17" s="290"/>
      <c r="AH17" s="290"/>
      <c r="AI17" s="290"/>
      <c r="AJ17" s="290"/>
      <c r="AK17" s="290"/>
      <c r="AL17" s="290"/>
    </row>
    <row r="18" spans="1:40" ht="15" customHeight="1" thickBot="1" x14ac:dyDescent="0.3">
      <c r="A18" s="11" t="s">
        <v>27</v>
      </c>
      <c r="B18" s="19"/>
      <c r="C18" s="19"/>
      <c r="D18" s="19"/>
      <c r="E18" s="19"/>
      <c r="F18" s="19"/>
      <c r="G18" s="19"/>
      <c r="H18" s="19"/>
      <c r="I18" s="19"/>
      <c r="J18" s="12">
        <f t="shared" ref="J18:J19" si="12">SUM(B18:H18)</f>
        <v>0</v>
      </c>
      <c r="L18" s="289"/>
      <c r="T18" s="295">
        <f t="shared" si="10"/>
        <v>0</v>
      </c>
      <c r="W18" s="290"/>
      <c r="X18" s="290"/>
      <c r="Y18" s="290"/>
      <c r="Z18" s="290"/>
      <c r="AA18" s="290"/>
      <c r="AB18" s="290"/>
      <c r="AC18" s="290"/>
      <c r="AG18" s="290"/>
      <c r="AH18" s="290"/>
      <c r="AI18" s="290"/>
      <c r="AJ18" s="290"/>
      <c r="AK18" s="290"/>
      <c r="AL18" s="290"/>
    </row>
    <row r="19" spans="1:40" ht="15" customHeight="1" thickBot="1" x14ac:dyDescent="0.3">
      <c r="A19" s="11" t="s">
        <v>28</v>
      </c>
      <c r="B19" s="19"/>
      <c r="C19" s="19"/>
      <c r="D19" s="19"/>
      <c r="E19" s="19"/>
      <c r="F19" s="19"/>
      <c r="G19" s="19"/>
      <c r="H19" s="19"/>
      <c r="I19" s="19"/>
      <c r="J19" s="12">
        <f t="shared" si="12"/>
        <v>0</v>
      </c>
      <c r="L19" s="289"/>
      <c r="T19" s="295">
        <f t="shared" si="10"/>
        <v>0</v>
      </c>
      <c r="W19" s="290"/>
      <c r="X19" s="290"/>
      <c r="Y19" s="290"/>
      <c r="Z19" s="290"/>
      <c r="AA19" s="290"/>
      <c r="AB19" s="290"/>
      <c r="AC19" s="290"/>
      <c r="AG19" s="290"/>
      <c r="AH19" s="290"/>
      <c r="AI19" s="290"/>
      <c r="AJ19" s="290"/>
      <c r="AK19" s="290"/>
      <c r="AL19" s="290"/>
    </row>
    <row r="20" spans="1:40" ht="15" customHeight="1" thickBot="1" x14ac:dyDescent="0.3">
      <c r="A20" s="22" t="s">
        <v>30</v>
      </c>
      <c r="B20" s="23">
        <f>B17+B18-B19</f>
        <v>0</v>
      </c>
      <c r="C20" s="23">
        <f>C17+C18-C19</f>
        <v>0</v>
      </c>
      <c r="D20" s="23">
        <f t="shared" ref="D20" si="13">D17+D18-D19</f>
        <v>0</v>
      </c>
      <c r="E20" s="23">
        <f t="shared" ref="E20" si="14">E17+E18-E19</f>
        <v>0</v>
      </c>
      <c r="F20" s="23">
        <f t="shared" ref="F20" si="15">F17+F18-F19</f>
        <v>0</v>
      </c>
      <c r="G20" s="23">
        <f t="shared" ref="G20" si="16">G17+G18-G19</f>
        <v>0</v>
      </c>
      <c r="H20" s="23">
        <f t="shared" ref="H20" si="17">H17+H18-H19</f>
        <v>0</v>
      </c>
      <c r="I20" s="23">
        <f t="shared" ref="I20" si="18">I17+I18-I19</f>
        <v>0</v>
      </c>
      <c r="J20" s="14">
        <f>J17+J18-J19</f>
        <v>0</v>
      </c>
      <c r="L20" s="292">
        <f>B17+B18-B19-B20</f>
        <v>0</v>
      </c>
      <c r="M20" s="291">
        <f t="shared" ref="M20:T20" si="19">C17+C18-C19-C20</f>
        <v>0</v>
      </c>
      <c r="N20" s="291">
        <f t="shared" si="19"/>
        <v>0</v>
      </c>
      <c r="O20" s="291">
        <f t="shared" si="19"/>
        <v>0</v>
      </c>
      <c r="P20" s="291">
        <f t="shared" si="19"/>
        <v>0</v>
      </c>
      <c r="Q20" s="291">
        <f t="shared" si="19"/>
        <v>0</v>
      </c>
      <c r="R20" s="291">
        <f t="shared" si="19"/>
        <v>0</v>
      </c>
      <c r="S20" s="291">
        <f t="shared" si="19"/>
        <v>0</v>
      </c>
      <c r="T20" s="291">
        <f t="shared" si="19"/>
        <v>0</v>
      </c>
      <c r="W20" s="290"/>
      <c r="X20" s="290"/>
      <c r="Y20" s="290"/>
      <c r="Z20" s="290"/>
      <c r="AA20" s="290"/>
      <c r="AB20" s="290"/>
      <c r="AC20" s="290"/>
      <c r="AG20" s="290"/>
      <c r="AH20" s="290"/>
      <c r="AI20" s="290"/>
      <c r="AJ20" s="290"/>
      <c r="AK20" s="290"/>
      <c r="AL20" s="290"/>
    </row>
    <row r="21" spans="1:40" ht="15" customHeight="1" thickTop="1" thickBot="1" x14ac:dyDescent="0.3">
      <c r="A21" s="38" t="s">
        <v>34</v>
      </c>
      <c r="B21" s="39"/>
      <c r="C21" s="39"/>
      <c r="D21" s="39"/>
      <c r="E21" s="39"/>
      <c r="F21" s="39"/>
      <c r="G21" s="39"/>
      <c r="H21" s="39"/>
      <c r="I21" s="39"/>
      <c r="J21" s="40"/>
      <c r="L21" s="289"/>
      <c r="T21" s="295"/>
      <c r="W21" s="290"/>
      <c r="X21" s="290"/>
      <c r="Y21" s="290"/>
      <c r="Z21" s="290"/>
      <c r="AA21" s="290"/>
      <c r="AB21" s="290"/>
      <c r="AC21" s="290"/>
      <c r="AG21" s="290"/>
      <c r="AH21" s="290"/>
      <c r="AI21" s="290"/>
      <c r="AJ21" s="290"/>
      <c r="AK21" s="290"/>
      <c r="AL21" s="290"/>
    </row>
    <row r="22" spans="1:40" ht="15" customHeight="1" thickTop="1" thickBot="1" x14ac:dyDescent="0.3">
      <c r="A22" s="41" t="s">
        <v>32</v>
      </c>
      <c r="B22" s="19">
        <f>B6-B12-B17</f>
        <v>0</v>
      </c>
      <c r="C22" s="19">
        <f t="shared" ref="C22:J22" si="20">C6-C12-C17</f>
        <v>0</v>
      </c>
      <c r="D22" s="19">
        <f t="shared" si="20"/>
        <v>0</v>
      </c>
      <c r="E22" s="19">
        <f t="shared" si="20"/>
        <v>0</v>
      </c>
      <c r="F22" s="19">
        <f t="shared" si="20"/>
        <v>0</v>
      </c>
      <c r="G22" s="19">
        <f t="shared" si="20"/>
        <v>0</v>
      </c>
      <c r="H22" s="19">
        <f t="shared" si="20"/>
        <v>0</v>
      </c>
      <c r="I22" s="19">
        <f t="shared" si="20"/>
        <v>0</v>
      </c>
      <c r="J22" s="12">
        <f t="shared" si="20"/>
        <v>0</v>
      </c>
      <c r="L22" s="292">
        <f>B6-B12-B17-B22</f>
        <v>0</v>
      </c>
      <c r="M22" s="291">
        <f t="shared" ref="M22:S22" si="21">C6-C12-C17-C22</f>
        <v>0</v>
      </c>
      <c r="N22" s="291">
        <f t="shared" si="21"/>
        <v>0</v>
      </c>
      <c r="O22" s="291">
        <f t="shared" si="21"/>
        <v>0</v>
      </c>
      <c r="P22" s="291">
        <f t="shared" si="21"/>
        <v>0</v>
      </c>
      <c r="Q22" s="291">
        <f t="shared" si="21"/>
        <v>0</v>
      </c>
      <c r="R22" s="291">
        <f t="shared" si="21"/>
        <v>0</v>
      </c>
      <c r="S22" s="291">
        <f t="shared" si="21"/>
        <v>0</v>
      </c>
      <c r="T22" s="295">
        <f t="shared" ref="T22:T23" si="22">SUM(B22:I22)-J22</f>
        <v>0</v>
      </c>
      <c r="V22" s="291">
        <f>B22-B47</f>
        <v>0</v>
      </c>
      <c r="W22" s="291">
        <f t="shared" ref="W22:AB22" si="23">C22-C47</f>
        <v>0</v>
      </c>
      <c r="X22" s="291">
        <f t="shared" si="23"/>
        <v>0</v>
      </c>
      <c r="Y22" s="291">
        <f t="shared" si="23"/>
        <v>0</v>
      </c>
      <c r="Z22" s="291">
        <f t="shared" si="23"/>
        <v>0</v>
      </c>
      <c r="AA22" s="291">
        <f t="shared" si="23"/>
        <v>0</v>
      </c>
      <c r="AB22" s="291">
        <f t="shared" si="23"/>
        <v>0</v>
      </c>
      <c r="AC22" s="291">
        <f>I22-I47</f>
        <v>0</v>
      </c>
      <c r="AD22" s="295">
        <f>J22-J47</f>
        <v>0</v>
      </c>
      <c r="AG22" s="290"/>
      <c r="AH22" s="290"/>
      <c r="AI22" s="290"/>
      <c r="AJ22" s="290"/>
      <c r="AK22" s="290"/>
      <c r="AL22" s="290"/>
    </row>
    <row r="23" spans="1:40" ht="15" customHeight="1" thickBot="1" x14ac:dyDescent="0.3">
      <c r="A23" s="22" t="s">
        <v>30</v>
      </c>
      <c r="B23" s="23">
        <f>B10-B15-B20</f>
        <v>0</v>
      </c>
      <c r="C23" s="23">
        <f t="shared" ref="C23:J23" si="24">C10-C15-C20</f>
        <v>0</v>
      </c>
      <c r="D23" s="23">
        <f t="shared" si="24"/>
        <v>0</v>
      </c>
      <c r="E23" s="23">
        <f t="shared" si="24"/>
        <v>0</v>
      </c>
      <c r="F23" s="23">
        <f t="shared" si="24"/>
        <v>0</v>
      </c>
      <c r="G23" s="23">
        <f t="shared" si="24"/>
        <v>0</v>
      </c>
      <c r="H23" s="23">
        <f t="shared" si="24"/>
        <v>0</v>
      </c>
      <c r="I23" s="23">
        <f t="shared" si="24"/>
        <v>0</v>
      </c>
      <c r="J23" s="14">
        <f t="shared" si="24"/>
        <v>0</v>
      </c>
      <c r="L23" s="292">
        <f>B10-B15-B20-B23</f>
        <v>0</v>
      </c>
      <c r="M23" s="291">
        <f t="shared" ref="M23:S23" si="25">C10-C15-C20-C23</f>
        <v>0</v>
      </c>
      <c r="N23" s="291">
        <f t="shared" si="25"/>
        <v>0</v>
      </c>
      <c r="O23" s="291">
        <f t="shared" si="25"/>
        <v>0</v>
      </c>
      <c r="P23" s="291">
        <f t="shared" si="25"/>
        <v>0</v>
      </c>
      <c r="Q23" s="291">
        <f t="shared" si="25"/>
        <v>0</v>
      </c>
      <c r="R23" s="291">
        <f t="shared" si="25"/>
        <v>0</v>
      </c>
      <c r="S23" s="291">
        <f t="shared" si="25"/>
        <v>0</v>
      </c>
      <c r="T23" s="295">
        <f t="shared" si="22"/>
        <v>0</v>
      </c>
      <c r="AF23" s="292">
        <f>B23-'BS old'!$F$31</f>
        <v>0</v>
      </c>
      <c r="AG23" s="291">
        <f>C23-'BS old'!$F$32</f>
        <v>0</v>
      </c>
      <c r="AH23" s="291">
        <f>D23-'BS old'!$F$33</f>
        <v>0</v>
      </c>
      <c r="AI23" s="291">
        <f>E23-'BS old'!$F$34</f>
        <v>0</v>
      </c>
      <c r="AJ23" s="291">
        <f>F23-'BS old'!$F$35</f>
        <v>0</v>
      </c>
      <c r="AK23" s="291">
        <f>G23-'BS old'!$F$36</f>
        <v>0</v>
      </c>
      <c r="AL23" s="291">
        <f>H23-'BS old'!$F$37</f>
        <v>0</v>
      </c>
      <c r="AM23" s="291">
        <f>I23-'BS old'!$F$38</f>
        <v>0</v>
      </c>
      <c r="AN23" s="295">
        <f>J23-'BS old'!$F$30</f>
        <v>0</v>
      </c>
    </row>
    <row r="24" spans="1:40" ht="15.75" thickTop="1" x14ac:dyDescent="0.25">
      <c r="A24" s="17"/>
      <c r="B24" s="17"/>
      <c r="C24" s="17"/>
      <c r="D24" s="17"/>
      <c r="E24" s="17"/>
      <c r="F24" s="17"/>
      <c r="G24" s="17"/>
      <c r="H24" s="17"/>
      <c r="I24" s="17"/>
      <c r="J24" s="17"/>
    </row>
    <row r="25" spans="1:40" x14ac:dyDescent="0.25">
      <c r="A25" s="17"/>
      <c r="B25" s="17"/>
      <c r="C25" s="17"/>
      <c r="D25" s="17"/>
      <c r="E25" s="17"/>
      <c r="F25" s="17"/>
      <c r="G25" s="17"/>
      <c r="H25" s="17"/>
      <c r="I25" s="17"/>
      <c r="J25" s="17"/>
    </row>
    <row r="26" spans="1:40" ht="15.75" thickBot="1" x14ac:dyDescent="0.3">
      <c r="A26" s="17" t="s">
        <v>15</v>
      </c>
      <c r="B26" s="17"/>
      <c r="C26" s="17"/>
      <c r="D26" s="17"/>
      <c r="E26" s="17"/>
      <c r="F26" s="17"/>
      <c r="G26" s="17"/>
      <c r="H26" s="17"/>
      <c r="I26" s="17"/>
      <c r="J26" s="17"/>
    </row>
    <row r="27" spans="1:40" ht="16.5" thickTop="1" thickBot="1" x14ac:dyDescent="0.3">
      <c r="A27" s="1011" t="s">
        <v>55</v>
      </c>
      <c r="B27" s="1013" t="s">
        <v>3</v>
      </c>
      <c r="C27" s="1019"/>
      <c r="D27" s="1019"/>
      <c r="E27" s="1019"/>
      <c r="F27" s="1019"/>
      <c r="G27" s="1019"/>
      <c r="H27" s="1019"/>
      <c r="I27" s="1019"/>
      <c r="J27" s="1014"/>
      <c r="K27" s="298"/>
    </row>
    <row r="28" spans="1:40" ht="60.75" customHeight="1" thickTop="1" thickBot="1" x14ac:dyDescent="0.3">
      <c r="A28" s="1018"/>
      <c r="B28" s="133" t="s">
        <v>51</v>
      </c>
      <c r="C28" s="134" t="s">
        <v>459</v>
      </c>
      <c r="D28" s="133" t="s">
        <v>52</v>
      </c>
      <c r="E28" s="134" t="s">
        <v>458</v>
      </c>
      <c r="F28" s="133" t="s">
        <v>53</v>
      </c>
      <c r="G28" s="133" t="s">
        <v>54</v>
      </c>
      <c r="H28" s="134" t="s">
        <v>410</v>
      </c>
      <c r="I28" s="133" t="s">
        <v>411</v>
      </c>
      <c r="J28" s="133" t="s">
        <v>14</v>
      </c>
    </row>
    <row r="29" spans="1:40" ht="15" customHeight="1" thickTop="1" thickBot="1" x14ac:dyDescent="0.3">
      <c r="A29" s="38" t="s">
        <v>25</v>
      </c>
      <c r="B29" s="39"/>
      <c r="C29" s="39"/>
      <c r="D29" s="39"/>
      <c r="E29" s="39"/>
      <c r="F29" s="39"/>
      <c r="G29" s="39"/>
      <c r="H29" s="39"/>
      <c r="I29" s="39"/>
      <c r="J29" s="40"/>
      <c r="K29" s="298"/>
    </row>
    <row r="30" spans="1:40" ht="15" customHeight="1" thickTop="1" thickBot="1" x14ac:dyDescent="0.3">
      <c r="A30" s="41" t="s">
        <v>26</v>
      </c>
      <c r="B30" s="19"/>
      <c r="C30" s="19"/>
      <c r="D30" s="19"/>
      <c r="E30" s="19"/>
      <c r="F30" s="42"/>
      <c r="G30" s="19"/>
      <c r="H30" s="19"/>
      <c r="I30" s="19"/>
      <c r="J30" s="12">
        <f>SUM(B30:H30)</f>
        <v>0</v>
      </c>
      <c r="T30" s="295">
        <f>SUM(B30:I30)-J30</f>
        <v>0</v>
      </c>
    </row>
    <row r="31" spans="1:40" ht="15" customHeight="1" thickBot="1" x14ac:dyDescent="0.3">
      <c r="A31" s="11" t="s">
        <v>27</v>
      </c>
      <c r="B31" s="19"/>
      <c r="C31" s="19"/>
      <c r="D31" s="19"/>
      <c r="E31" s="19"/>
      <c r="F31" s="43"/>
      <c r="G31" s="19"/>
      <c r="H31" s="19"/>
      <c r="I31" s="19"/>
      <c r="J31" s="12">
        <f t="shared" ref="J31:J33" si="26">SUM(B31:H31)</f>
        <v>0</v>
      </c>
      <c r="T31" s="295">
        <f t="shared" ref="T31:T33" si="27">SUM(B31:I31)-J31</f>
        <v>0</v>
      </c>
    </row>
    <row r="32" spans="1:40" ht="15" customHeight="1" thickBot="1" x14ac:dyDescent="0.3">
      <c r="A32" s="11" t="s">
        <v>28</v>
      </c>
      <c r="B32" s="19"/>
      <c r="C32" s="19"/>
      <c r="D32" s="19"/>
      <c r="E32" s="19"/>
      <c r="F32" s="43"/>
      <c r="G32" s="19"/>
      <c r="H32" s="19"/>
      <c r="I32" s="19"/>
      <c r="J32" s="12">
        <f t="shared" si="26"/>
        <v>0</v>
      </c>
      <c r="T32" s="295">
        <f t="shared" si="27"/>
        <v>0</v>
      </c>
    </row>
    <row r="33" spans="1:40" ht="15" customHeight="1" thickBot="1" x14ac:dyDescent="0.3">
      <c r="A33" s="11" t="s">
        <v>29</v>
      </c>
      <c r="B33" s="19"/>
      <c r="C33" s="19"/>
      <c r="D33" s="19"/>
      <c r="E33" s="19"/>
      <c r="F33" s="43"/>
      <c r="G33" s="19"/>
      <c r="H33" s="19"/>
      <c r="I33" s="19"/>
      <c r="J33" s="12">
        <f t="shared" si="26"/>
        <v>0</v>
      </c>
      <c r="T33" s="295">
        <f t="shared" si="27"/>
        <v>0</v>
      </c>
    </row>
    <row r="34" spans="1:40" ht="15" customHeight="1" thickBot="1" x14ac:dyDescent="0.3">
      <c r="A34" s="22" t="s">
        <v>30</v>
      </c>
      <c r="B34" s="23">
        <f>B30+B31-B32+B33</f>
        <v>0</v>
      </c>
      <c r="C34" s="23">
        <f>C30+C31-C32+C33</f>
        <v>0</v>
      </c>
      <c r="D34" s="23">
        <f>D30+D31-D32+D33</f>
        <v>0</v>
      </c>
      <c r="E34" s="23">
        <f t="shared" ref="E34:H34" si="28">E30+E31-E32+E33</f>
        <v>0</v>
      </c>
      <c r="F34" s="23">
        <f t="shared" si="28"/>
        <v>0</v>
      </c>
      <c r="G34" s="23">
        <f t="shared" si="28"/>
        <v>0</v>
      </c>
      <c r="H34" s="23">
        <f t="shared" si="28"/>
        <v>0</v>
      </c>
      <c r="I34" s="23">
        <f>I30+I31-I32+I33</f>
        <v>0</v>
      </c>
      <c r="J34" s="14">
        <f>J30+J31-J32+J33</f>
        <v>0</v>
      </c>
      <c r="L34" s="292">
        <f>B30+B31-B32+B33-B34</f>
        <v>0</v>
      </c>
      <c r="M34" s="291">
        <f t="shared" ref="M34:T34" si="29">C30+C31-C32+C33-C34</f>
        <v>0</v>
      </c>
      <c r="N34" s="291">
        <f t="shared" si="29"/>
        <v>0</v>
      </c>
      <c r="O34" s="291">
        <f t="shared" si="29"/>
        <v>0</v>
      </c>
      <c r="P34" s="291">
        <f t="shared" si="29"/>
        <v>0</v>
      </c>
      <c r="Q34" s="291">
        <f t="shared" si="29"/>
        <v>0</v>
      </c>
      <c r="R34" s="291">
        <f t="shared" si="29"/>
        <v>0</v>
      </c>
      <c r="S34" s="291">
        <f t="shared" si="29"/>
        <v>0</v>
      </c>
      <c r="T34" s="291">
        <f t="shared" si="29"/>
        <v>0</v>
      </c>
    </row>
    <row r="35" spans="1:40" ht="15" customHeight="1" thickTop="1" thickBot="1" x14ac:dyDescent="0.3">
      <c r="A35" s="38" t="s">
        <v>31</v>
      </c>
      <c r="B35" s="39"/>
      <c r="C35" s="39"/>
      <c r="D35" s="39"/>
      <c r="E35" s="39"/>
      <c r="F35" s="39"/>
      <c r="G35" s="39"/>
      <c r="H35" s="39"/>
      <c r="I35" s="39"/>
      <c r="J35" s="40"/>
      <c r="L35" s="289"/>
      <c r="T35" s="295"/>
    </row>
    <row r="36" spans="1:40" ht="15" customHeight="1" thickTop="1" thickBot="1" x14ac:dyDescent="0.3">
      <c r="A36" s="41" t="s">
        <v>32</v>
      </c>
      <c r="B36" s="19"/>
      <c r="C36" s="19"/>
      <c r="D36" s="19"/>
      <c r="E36" s="19"/>
      <c r="F36" s="19"/>
      <c r="G36" s="19"/>
      <c r="H36" s="19"/>
      <c r="I36" s="19"/>
      <c r="J36" s="12">
        <f>SUM(B36:H36)</f>
        <v>0</v>
      </c>
      <c r="L36" s="289"/>
      <c r="T36" s="295">
        <f t="shared" ref="T36:T38" si="30">SUM(B36:I36)-J36</f>
        <v>0</v>
      </c>
    </row>
    <row r="37" spans="1:40" ht="15" customHeight="1" thickBot="1" x14ac:dyDescent="0.3">
      <c r="A37" s="11" t="s">
        <v>27</v>
      </c>
      <c r="B37" s="19"/>
      <c r="C37" s="19"/>
      <c r="D37" s="19"/>
      <c r="E37" s="19"/>
      <c r="F37" s="19"/>
      <c r="G37" s="19"/>
      <c r="H37" s="19"/>
      <c r="I37" s="19"/>
      <c r="J37" s="12">
        <f t="shared" ref="J37:J38" si="31">SUM(B37:H37)</f>
        <v>0</v>
      </c>
      <c r="L37" s="289"/>
      <c r="T37" s="295">
        <f t="shared" si="30"/>
        <v>0</v>
      </c>
    </row>
    <row r="38" spans="1:40" ht="15" customHeight="1" thickBot="1" x14ac:dyDescent="0.3">
      <c r="A38" s="11" t="s">
        <v>28</v>
      </c>
      <c r="B38" s="19"/>
      <c r="C38" s="19"/>
      <c r="D38" s="19"/>
      <c r="E38" s="19"/>
      <c r="F38" s="19"/>
      <c r="G38" s="19"/>
      <c r="H38" s="19"/>
      <c r="I38" s="19"/>
      <c r="J38" s="12">
        <f t="shared" si="31"/>
        <v>0</v>
      </c>
      <c r="L38" s="289"/>
      <c r="T38" s="295">
        <f t="shared" si="30"/>
        <v>0</v>
      </c>
    </row>
    <row r="39" spans="1:40" ht="15" customHeight="1" thickBot="1" x14ac:dyDescent="0.3">
      <c r="A39" s="22" t="s">
        <v>30</v>
      </c>
      <c r="B39" s="23">
        <f>B36+B37-B38</f>
        <v>0</v>
      </c>
      <c r="C39" s="23">
        <f>C36+C37-C38</f>
        <v>0</v>
      </c>
      <c r="D39" s="23">
        <f t="shared" ref="D39:I39" si="32">D36+D37-D38</f>
        <v>0</v>
      </c>
      <c r="E39" s="23">
        <f t="shared" si="32"/>
        <v>0</v>
      </c>
      <c r="F39" s="23">
        <f t="shared" si="32"/>
        <v>0</v>
      </c>
      <c r="G39" s="23">
        <f t="shared" si="32"/>
        <v>0</v>
      </c>
      <c r="H39" s="23">
        <f t="shared" si="32"/>
        <v>0</v>
      </c>
      <c r="I39" s="23">
        <f t="shared" si="32"/>
        <v>0</v>
      </c>
      <c r="J39" s="14">
        <f>J36+J37-J38</f>
        <v>0</v>
      </c>
      <c r="L39" s="292">
        <f>B36+B37-B38-B39</f>
        <v>0</v>
      </c>
      <c r="M39" s="291">
        <f t="shared" ref="M39:T39" si="33">C36+C37-C38-C39</f>
        <v>0</v>
      </c>
      <c r="N39" s="291">
        <f t="shared" si="33"/>
        <v>0</v>
      </c>
      <c r="O39" s="291">
        <f t="shared" si="33"/>
        <v>0</v>
      </c>
      <c r="P39" s="291">
        <f t="shared" si="33"/>
        <v>0</v>
      </c>
      <c r="Q39" s="291">
        <f t="shared" si="33"/>
        <v>0</v>
      </c>
      <c r="R39" s="291">
        <f t="shared" si="33"/>
        <v>0</v>
      </c>
      <c r="S39" s="291">
        <f t="shared" si="33"/>
        <v>0</v>
      </c>
      <c r="T39" s="291">
        <f t="shared" si="33"/>
        <v>0</v>
      </c>
    </row>
    <row r="40" spans="1:40" ht="15" customHeight="1" thickTop="1" thickBot="1" x14ac:dyDescent="0.3">
      <c r="A40" s="38" t="s">
        <v>33</v>
      </c>
      <c r="B40" s="39"/>
      <c r="C40" s="39"/>
      <c r="D40" s="39"/>
      <c r="E40" s="39"/>
      <c r="F40" s="39"/>
      <c r="G40" s="39"/>
      <c r="H40" s="39"/>
      <c r="I40" s="39"/>
      <c r="J40" s="40"/>
      <c r="L40" s="289"/>
      <c r="T40" s="295"/>
    </row>
    <row r="41" spans="1:40" ht="15" customHeight="1" thickTop="1" thickBot="1" x14ac:dyDescent="0.3">
      <c r="A41" s="41" t="s">
        <v>32</v>
      </c>
      <c r="B41" s="19"/>
      <c r="C41" s="19"/>
      <c r="D41" s="19"/>
      <c r="E41" s="19"/>
      <c r="F41" s="19"/>
      <c r="G41" s="19"/>
      <c r="H41" s="19"/>
      <c r="I41" s="19"/>
      <c r="J41" s="12">
        <f>SUM(B41:H41)</f>
        <v>0</v>
      </c>
      <c r="L41" s="289"/>
      <c r="T41" s="295">
        <f t="shared" ref="T41:T43" si="34">SUM(B41:I41)-J41</f>
        <v>0</v>
      </c>
    </row>
    <row r="42" spans="1:40" ht="15" customHeight="1" thickBot="1" x14ac:dyDescent="0.3">
      <c r="A42" s="11" t="s">
        <v>27</v>
      </c>
      <c r="B42" s="19"/>
      <c r="C42" s="19"/>
      <c r="D42" s="19"/>
      <c r="E42" s="19"/>
      <c r="F42" s="19"/>
      <c r="G42" s="19"/>
      <c r="H42" s="19"/>
      <c r="I42" s="19"/>
      <c r="J42" s="12">
        <f t="shared" ref="J42:J43" si="35">SUM(B42:H42)</f>
        <v>0</v>
      </c>
      <c r="L42" s="289"/>
      <c r="T42" s="295">
        <f t="shared" si="34"/>
        <v>0</v>
      </c>
    </row>
    <row r="43" spans="1:40" ht="15" customHeight="1" thickBot="1" x14ac:dyDescent="0.3">
      <c r="A43" s="11" t="s">
        <v>28</v>
      </c>
      <c r="B43" s="19"/>
      <c r="C43" s="19"/>
      <c r="D43" s="19"/>
      <c r="E43" s="19"/>
      <c r="F43" s="19"/>
      <c r="G43" s="19"/>
      <c r="H43" s="19"/>
      <c r="I43" s="19"/>
      <c r="J43" s="12">
        <f t="shared" si="35"/>
        <v>0</v>
      </c>
      <c r="L43" s="289"/>
      <c r="T43" s="295">
        <f t="shared" si="34"/>
        <v>0</v>
      </c>
    </row>
    <row r="44" spans="1:40" ht="15" customHeight="1" thickBot="1" x14ac:dyDescent="0.3">
      <c r="A44" s="22" t="s">
        <v>30</v>
      </c>
      <c r="B44" s="23">
        <f>B41+B42-B43</f>
        <v>0</v>
      </c>
      <c r="C44" s="23">
        <f>C41+C42-C43</f>
        <v>0</v>
      </c>
      <c r="D44" s="23">
        <f t="shared" ref="D44:I44" si="36">D41+D42-D43</f>
        <v>0</v>
      </c>
      <c r="E44" s="23">
        <f t="shared" si="36"/>
        <v>0</v>
      </c>
      <c r="F44" s="23">
        <f t="shared" si="36"/>
        <v>0</v>
      </c>
      <c r="G44" s="23">
        <f t="shared" si="36"/>
        <v>0</v>
      </c>
      <c r="H44" s="23">
        <f t="shared" si="36"/>
        <v>0</v>
      </c>
      <c r="I44" s="23">
        <f t="shared" si="36"/>
        <v>0</v>
      </c>
      <c r="J44" s="14">
        <f>J41+J42-J43</f>
        <v>0</v>
      </c>
      <c r="L44" s="292">
        <f>B41+B42-B43-B44</f>
        <v>0</v>
      </c>
      <c r="M44" s="291">
        <f t="shared" ref="M44:T44" si="37">C41+C42-C43-C44</f>
        <v>0</v>
      </c>
      <c r="N44" s="291">
        <f t="shared" si="37"/>
        <v>0</v>
      </c>
      <c r="O44" s="291">
        <f t="shared" si="37"/>
        <v>0</v>
      </c>
      <c r="P44" s="291">
        <f t="shared" si="37"/>
        <v>0</v>
      </c>
      <c r="Q44" s="291">
        <f t="shared" si="37"/>
        <v>0</v>
      </c>
      <c r="R44" s="291">
        <f t="shared" si="37"/>
        <v>0</v>
      </c>
      <c r="S44" s="291">
        <f t="shared" si="37"/>
        <v>0</v>
      </c>
      <c r="T44" s="291">
        <f t="shared" si="37"/>
        <v>0</v>
      </c>
    </row>
    <row r="45" spans="1:40" ht="15" customHeight="1" thickTop="1" thickBot="1" x14ac:dyDescent="0.3">
      <c r="A45" s="38" t="s">
        <v>34</v>
      </c>
      <c r="B45" s="39"/>
      <c r="C45" s="39"/>
      <c r="D45" s="39"/>
      <c r="E45" s="39"/>
      <c r="F45" s="39"/>
      <c r="G45" s="39"/>
      <c r="H45" s="39"/>
      <c r="I45" s="39"/>
      <c r="J45" s="40"/>
      <c r="L45" s="289"/>
      <c r="T45" s="295"/>
    </row>
    <row r="46" spans="1:40" ht="15" customHeight="1" thickTop="1" thickBot="1" x14ac:dyDescent="0.3">
      <c r="A46" s="41" t="s">
        <v>32</v>
      </c>
      <c r="B46" s="19">
        <f>B30-B36-B41</f>
        <v>0</v>
      </c>
      <c r="C46" s="19">
        <f t="shared" ref="C46:J46" si="38">C30-C36-C41</f>
        <v>0</v>
      </c>
      <c r="D46" s="19">
        <f t="shared" si="38"/>
        <v>0</v>
      </c>
      <c r="E46" s="19">
        <f t="shared" si="38"/>
        <v>0</v>
      </c>
      <c r="F46" s="19">
        <f t="shared" si="38"/>
        <v>0</v>
      </c>
      <c r="G46" s="19">
        <f t="shared" si="38"/>
        <v>0</v>
      </c>
      <c r="H46" s="19">
        <f t="shared" si="38"/>
        <v>0</v>
      </c>
      <c r="I46" s="19">
        <f t="shared" si="38"/>
        <v>0</v>
      </c>
      <c r="J46" s="12">
        <f t="shared" si="38"/>
        <v>0</v>
      </c>
      <c r="L46" s="292">
        <f>B30-B36-B41-B46</f>
        <v>0</v>
      </c>
      <c r="M46" s="291">
        <f t="shared" ref="M46:S46" si="39">C30-C36-C41-C46</f>
        <v>0</v>
      </c>
      <c r="N46" s="291">
        <f t="shared" si="39"/>
        <v>0</v>
      </c>
      <c r="O46" s="291">
        <f t="shared" si="39"/>
        <v>0</v>
      </c>
      <c r="P46" s="291">
        <f t="shared" si="39"/>
        <v>0</v>
      </c>
      <c r="Q46" s="291">
        <f t="shared" si="39"/>
        <v>0</v>
      </c>
      <c r="R46" s="291">
        <f t="shared" si="39"/>
        <v>0</v>
      </c>
      <c r="S46" s="291">
        <f t="shared" si="39"/>
        <v>0</v>
      </c>
      <c r="T46" s="295">
        <f t="shared" ref="T46:T47" si="40">SUM(B46:I46)-J46</f>
        <v>0</v>
      </c>
    </row>
    <row r="47" spans="1:40" ht="15" customHeight="1" thickBot="1" x14ac:dyDescent="0.3">
      <c r="A47" s="22" t="s">
        <v>30</v>
      </c>
      <c r="B47" s="23">
        <f>B34-B39-B44</f>
        <v>0</v>
      </c>
      <c r="C47" s="23">
        <f t="shared" ref="C47:J47" si="41">C34-C39-C44</f>
        <v>0</v>
      </c>
      <c r="D47" s="23">
        <f t="shared" si="41"/>
        <v>0</v>
      </c>
      <c r="E47" s="23">
        <f t="shared" si="41"/>
        <v>0</v>
      </c>
      <c r="F47" s="23">
        <f t="shared" si="41"/>
        <v>0</v>
      </c>
      <c r="G47" s="23">
        <f t="shared" si="41"/>
        <v>0</v>
      </c>
      <c r="H47" s="23">
        <f t="shared" si="41"/>
        <v>0</v>
      </c>
      <c r="I47" s="23">
        <f t="shared" si="41"/>
        <v>0</v>
      </c>
      <c r="J47" s="14">
        <f t="shared" si="41"/>
        <v>0</v>
      </c>
      <c r="L47" s="292">
        <f>B34-B39-B44-B47</f>
        <v>0</v>
      </c>
      <c r="M47" s="291">
        <f t="shared" ref="M47:S47" si="42">C34-C39-C44-C47</f>
        <v>0</v>
      </c>
      <c r="N47" s="291">
        <f t="shared" si="42"/>
        <v>0</v>
      </c>
      <c r="O47" s="291">
        <f t="shared" si="42"/>
        <v>0</v>
      </c>
      <c r="P47" s="291">
        <f t="shared" si="42"/>
        <v>0</v>
      </c>
      <c r="Q47" s="291">
        <f t="shared" si="42"/>
        <v>0</v>
      </c>
      <c r="R47" s="291">
        <f t="shared" si="42"/>
        <v>0</v>
      </c>
      <c r="S47" s="291">
        <f t="shared" si="42"/>
        <v>0</v>
      </c>
      <c r="T47" s="295">
        <f t="shared" si="40"/>
        <v>0</v>
      </c>
      <c r="AF47" s="292">
        <f>B47-'BS old'!$G$31</f>
        <v>0</v>
      </c>
      <c r="AG47" s="291">
        <f>C47-'BS old'!$G$32</f>
        <v>0</v>
      </c>
      <c r="AH47" s="291">
        <f>D47-'BS old'!$G$33</f>
        <v>0</v>
      </c>
      <c r="AI47" s="291">
        <f>E47-'BS old'!$G$34</f>
        <v>0</v>
      </c>
      <c r="AJ47" s="291">
        <f>F47-'BS old'!$G$35</f>
        <v>0</v>
      </c>
      <c r="AK47" s="291">
        <f>G47-'BS old'!$G$36</f>
        <v>0</v>
      </c>
      <c r="AL47" s="291">
        <f>H47-'BS old'!$G$37</f>
        <v>0</v>
      </c>
      <c r="AM47" s="291">
        <f>I47-'BS old'!$G$38</f>
        <v>0</v>
      </c>
      <c r="AN47" s="295">
        <f>J47-'BS old'!$G$30</f>
        <v>0</v>
      </c>
    </row>
    <row r="48" spans="1:40" ht="15.75" thickTop="1" x14ac:dyDescent="0.25">
      <c r="A48" s="15"/>
      <c r="B48" s="15"/>
      <c r="C48" s="15"/>
      <c r="D48" s="15"/>
      <c r="E48" s="15"/>
      <c r="F48" s="15"/>
      <c r="G48" s="15"/>
      <c r="H48" s="15"/>
      <c r="I48" s="15"/>
      <c r="J48" s="15"/>
    </row>
    <row r="49" spans="1:10" x14ac:dyDescent="0.25">
      <c r="A49" s="15"/>
      <c r="B49" s="15"/>
      <c r="C49" s="15"/>
      <c r="D49" s="15"/>
      <c r="E49" s="15"/>
      <c r="F49" s="15"/>
      <c r="G49" s="15"/>
      <c r="H49" s="15"/>
      <c r="I49" s="15"/>
      <c r="J49" s="15"/>
    </row>
    <row r="50" spans="1:10" x14ac:dyDescent="0.25">
      <c r="A50" s="15"/>
      <c r="B50" s="15"/>
      <c r="C50" s="15"/>
      <c r="D50" s="15"/>
      <c r="E50" s="15"/>
      <c r="F50" s="15"/>
      <c r="G50" s="15"/>
      <c r="H50" s="15"/>
      <c r="I50" s="15"/>
      <c r="J50" s="15"/>
    </row>
  </sheetData>
  <mergeCells count="7">
    <mergeCell ref="V1:AD1"/>
    <mergeCell ref="AF1:AN1"/>
    <mergeCell ref="A27:A28"/>
    <mergeCell ref="B27:J27"/>
    <mergeCell ref="A3:A4"/>
    <mergeCell ref="B3:J3"/>
    <mergeCell ref="L1:T1"/>
  </mergeCells>
  <conditionalFormatting sqref="L6:T23 V6:AD22 AF10:AN29">
    <cfRule type="cellIs" dxfId="227" priority="61" operator="lessThan">
      <formula>0</formula>
    </cfRule>
    <cfRule type="cellIs" dxfId="226" priority="62" operator="greaterThan">
      <formula>0</formula>
    </cfRule>
  </conditionalFormatting>
  <conditionalFormatting sqref="L30:T47">
    <cfRule type="cellIs" dxfId="225" priority="59" operator="lessThan">
      <formula>0</formula>
    </cfRule>
    <cfRule type="cellIs" dxfId="224" priority="60" operator="greaterThan">
      <formula>0</formula>
    </cfRule>
  </conditionalFormatting>
  <conditionalFormatting sqref="AF30:AN47">
    <cfRule type="cellIs" dxfId="223" priority="57" operator="lessThan">
      <formula>0</formula>
    </cfRule>
    <cfRule type="cellIs" dxfId="222" priority="58" operator="greaterThan">
      <formula>0</formula>
    </cfRule>
  </conditionalFormatting>
  <conditionalFormatting sqref="L30:T47">
    <cfRule type="cellIs" dxfId="221" priority="55" operator="lessThan">
      <formula>0</formula>
    </cfRule>
    <cfRule type="cellIs" dxfId="220" priority="56" operator="greaterThan">
      <formula>0</formula>
    </cfRule>
  </conditionalFormatting>
  <conditionalFormatting sqref="L6:T23">
    <cfRule type="cellIs" dxfId="219" priority="53" operator="lessThan">
      <formula>0</formula>
    </cfRule>
    <cfRule type="cellIs" dxfId="218" priority="54" operator="greaterThan">
      <formula>0</formula>
    </cfRule>
  </conditionalFormatting>
  <conditionalFormatting sqref="L30:T47">
    <cfRule type="cellIs" dxfId="217" priority="51" operator="lessThan">
      <formula>0</formula>
    </cfRule>
    <cfRule type="cellIs" dxfId="216" priority="52" operator="greaterThan">
      <formula>0</formula>
    </cfRule>
  </conditionalFormatting>
  <conditionalFormatting sqref="L30:T47">
    <cfRule type="cellIs" dxfId="215" priority="49" operator="lessThan">
      <formula>0</formula>
    </cfRule>
    <cfRule type="cellIs" dxfId="214" priority="50" operator="greaterThan">
      <formula>0</formula>
    </cfRule>
  </conditionalFormatting>
  <conditionalFormatting sqref="L6:T23">
    <cfRule type="cellIs" dxfId="213" priority="47" operator="lessThan">
      <formula>0</formula>
    </cfRule>
    <cfRule type="cellIs" dxfId="212" priority="48" operator="greaterThan">
      <formula>0</formula>
    </cfRule>
  </conditionalFormatting>
  <conditionalFormatting sqref="L30:T47">
    <cfRule type="cellIs" dxfId="211" priority="45" operator="lessThan">
      <formula>0</formula>
    </cfRule>
    <cfRule type="cellIs" dxfId="210" priority="46" operator="greaterThan">
      <formula>0</formula>
    </cfRule>
  </conditionalFormatting>
  <conditionalFormatting sqref="L30:T47">
    <cfRule type="cellIs" dxfId="209" priority="43" operator="lessThan">
      <formula>0</formula>
    </cfRule>
    <cfRule type="cellIs" dxfId="208" priority="44" operator="greaterThan">
      <formula>0</formula>
    </cfRule>
  </conditionalFormatting>
  <conditionalFormatting sqref="M10:T10 L15:T15 L20:T20 M11:S14 L10:L14 L16:S19 L21:S23">
    <cfRule type="cellIs" dxfId="207" priority="41" operator="lessThan">
      <formula>0</formula>
    </cfRule>
    <cfRule type="cellIs" dxfId="206" priority="42" operator="greaterThan">
      <formula>0</formula>
    </cfRule>
  </conditionalFormatting>
  <conditionalFormatting sqref="T10">
    <cfRule type="cellIs" dxfId="205" priority="39" operator="lessThan">
      <formula>0</formula>
    </cfRule>
    <cfRule type="cellIs" dxfId="204" priority="40" operator="greaterThan">
      <formula>0</formula>
    </cfRule>
  </conditionalFormatting>
  <conditionalFormatting sqref="T15">
    <cfRule type="cellIs" dxfId="203" priority="37" operator="lessThan">
      <formula>0</formula>
    </cfRule>
    <cfRule type="cellIs" dxfId="202" priority="38" operator="greaterThan">
      <formula>0</formula>
    </cfRule>
  </conditionalFormatting>
  <conditionalFormatting sqref="T20">
    <cfRule type="cellIs" dxfId="201" priority="35" operator="lessThan">
      <formula>0</formula>
    </cfRule>
    <cfRule type="cellIs" dxfId="200" priority="36" operator="greaterThan">
      <formula>0</formula>
    </cfRule>
  </conditionalFormatting>
  <conditionalFormatting sqref="T10">
    <cfRule type="cellIs" dxfId="199" priority="33" operator="lessThan">
      <formula>0</formula>
    </cfRule>
    <cfRule type="cellIs" dxfId="198" priority="34" operator="greaterThan">
      <formula>0</formula>
    </cfRule>
  </conditionalFormatting>
  <conditionalFormatting sqref="T15">
    <cfRule type="cellIs" dxfId="197" priority="31" operator="lessThan">
      <formula>0</formula>
    </cfRule>
    <cfRule type="cellIs" dxfId="196" priority="32" operator="greaterThan">
      <formula>0</formula>
    </cfRule>
  </conditionalFormatting>
  <conditionalFormatting sqref="T15">
    <cfRule type="cellIs" dxfId="195" priority="29" operator="lessThan">
      <formula>0</formula>
    </cfRule>
    <cfRule type="cellIs" dxfId="194" priority="30" operator="greaterThan">
      <formula>0</formula>
    </cfRule>
  </conditionalFormatting>
  <conditionalFormatting sqref="T20">
    <cfRule type="cellIs" dxfId="193" priority="27" operator="lessThan">
      <formula>0</formula>
    </cfRule>
    <cfRule type="cellIs" dxfId="192" priority="28" operator="greaterThan">
      <formula>0</formula>
    </cfRule>
  </conditionalFormatting>
  <conditionalFormatting sqref="T20">
    <cfRule type="cellIs" dxfId="191" priority="25" operator="lessThan">
      <formula>0</formula>
    </cfRule>
    <cfRule type="cellIs" dxfId="190" priority="26" operator="greaterThan">
      <formula>0</formula>
    </cfRule>
  </conditionalFormatting>
  <conditionalFormatting sqref="T20">
    <cfRule type="cellIs" dxfId="189" priority="23" operator="lessThan">
      <formula>0</formula>
    </cfRule>
    <cfRule type="cellIs" dxfId="188" priority="24" operator="greaterThan">
      <formula>0</formula>
    </cfRule>
  </conditionalFormatting>
  <conditionalFormatting sqref="L30:T47">
    <cfRule type="cellIs" dxfId="187" priority="21" operator="lessThan">
      <formula>0</formula>
    </cfRule>
    <cfRule type="cellIs" dxfId="186" priority="22" operator="greaterThan">
      <formula>0</formula>
    </cfRule>
  </conditionalFormatting>
  <conditionalFormatting sqref="M34:T34 L39:T39 L44:T44 M35:S38 L34:L38 L40:S43 L45:S47">
    <cfRule type="cellIs" dxfId="185" priority="19" operator="lessThan">
      <formula>0</formula>
    </cfRule>
    <cfRule type="cellIs" dxfId="184" priority="20" operator="greaterThan">
      <formula>0</formula>
    </cfRule>
  </conditionalFormatting>
  <conditionalFormatting sqref="T34">
    <cfRule type="cellIs" dxfId="183" priority="17" operator="lessThan">
      <formula>0</formula>
    </cfRule>
    <cfRule type="cellIs" dxfId="182" priority="18" operator="greaterThan">
      <formula>0</formula>
    </cfRule>
  </conditionalFormatting>
  <conditionalFormatting sqref="T39">
    <cfRule type="cellIs" dxfId="181" priority="15" operator="lessThan">
      <formula>0</formula>
    </cfRule>
    <cfRule type="cellIs" dxfId="180" priority="16" operator="greaterThan">
      <formula>0</formula>
    </cfRule>
  </conditionalFormatting>
  <conditionalFormatting sqref="T44">
    <cfRule type="cellIs" dxfId="179" priority="13" operator="lessThan">
      <formula>0</formula>
    </cfRule>
    <cfRule type="cellIs" dxfId="178" priority="14" operator="greaterThan">
      <formula>0</formula>
    </cfRule>
  </conditionalFormatting>
  <conditionalFormatting sqref="T34">
    <cfRule type="cellIs" dxfId="177" priority="11" operator="lessThan">
      <formula>0</formula>
    </cfRule>
    <cfRule type="cellIs" dxfId="176" priority="12" operator="greaterThan">
      <formula>0</formula>
    </cfRule>
  </conditionalFormatting>
  <conditionalFormatting sqref="T39">
    <cfRule type="cellIs" dxfId="175" priority="9" operator="lessThan">
      <formula>0</formula>
    </cfRule>
    <cfRule type="cellIs" dxfId="174" priority="10" operator="greaterThan">
      <formula>0</formula>
    </cfRule>
  </conditionalFormatting>
  <conditionalFormatting sqref="T39">
    <cfRule type="cellIs" dxfId="173" priority="7" operator="lessThan">
      <formula>0</formula>
    </cfRule>
    <cfRule type="cellIs" dxfId="172" priority="8" operator="greaterThan">
      <formula>0</formula>
    </cfRule>
  </conditionalFormatting>
  <conditionalFormatting sqref="T44">
    <cfRule type="cellIs" dxfId="171" priority="5" operator="lessThan">
      <formula>0</formula>
    </cfRule>
    <cfRule type="cellIs" dxfId="170" priority="6" operator="greaterThan">
      <formula>0</formula>
    </cfRule>
  </conditionalFormatting>
  <conditionalFormatting sqref="T44">
    <cfRule type="cellIs" dxfId="169" priority="3" operator="lessThan">
      <formula>0</formula>
    </cfRule>
    <cfRule type="cellIs" dxfId="168" priority="4" operator="greaterThan">
      <formula>0</formula>
    </cfRule>
  </conditionalFormatting>
  <conditionalFormatting sqref="T44">
    <cfRule type="cellIs" dxfId="167" priority="1" operator="lessThan">
      <formula>0</formula>
    </cfRule>
    <cfRule type="cellIs" dxfId="166" priority="2" operator="greaterThan">
      <formula>0</formula>
    </cfRule>
  </conditionalFormatting>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538" t="s">
        <v>55</v>
      </c>
      <c r="B2" s="8" t="s">
        <v>36</v>
      </c>
    </row>
    <row r="3" spans="1:2" ht="23.25" customHeight="1" thickTop="1" thickBot="1" x14ac:dyDescent="0.3">
      <c r="A3" s="9" t="s">
        <v>57</v>
      </c>
      <c r="B3" s="10"/>
    </row>
    <row r="4" spans="1:2" ht="23.25" customHeight="1" thickBot="1" x14ac:dyDescent="0.3">
      <c r="A4" s="13" t="s">
        <v>58</v>
      </c>
      <c r="B4" s="14"/>
    </row>
    <row r="5" spans="1:2" ht="15.75" thickTop="1" x14ac:dyDescent="0.25"/>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71</vt:i4>
      </vt:variant>
      <vt:variant>
        <vt:lpstr>Pomenované rozsahy</vt:lpstr>
      </vt:variant>
      <vt:variant>
        <vt:i4>27</vt:i4>
      </vt:variant>
    </vt:vector>
  </HeadingPairs>
  <TitlesOfParts>
    <vt:vector size="98" baseType="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Notes- SK Template</vt:lpstr>
      <vt:lpstr>BS old</vt:lpstr>
      <vt:lpstr>P&amp;L old</vt:lpstr>
      <vt:lpstr>Notes-SK Cover sheet</vt:lpstr>
      <vt:lpstr>BS-SK Statutory old</vt:lpstr>
      <vt:lpstr>IS-SK Statutoryold </vt:lpstr>
      <vt:lpstr>IS-SK Cover sheet</vt:lpstr>
      <vt:lpstr>BS-E Cover sheet</vt:lpstr>
      <vt:lpstr>BS- E Statutory</vt:lpstr>
      <vt:lpstr>IS-E Cover sheet</vt:lpstr>
      <vt:lpstr>IS-E Statutory m</vt:lpstr>
      <vt:lpstr>Notes-E Cover sheet</vt:lpstr>
      <vt:lpstr>G-Cover sheet</vt:lpstr>
      <vt:lpstr>BS-G Cover sheet</vt:lpstr>
      <vt:lpstr>BS - G Statutoryo</vt:lpstr>
      <vt:lpstr>IS-G Cover sheet</vt:lpstr>
      <vt:lpstr>BS-G Statutory</vt:lpstr>
      <vt:lpstr>IS-G Statutory</vt:lpstr>
      <vt:lpstr>'Notes- SK Template'!_Toc474124192</vt:lpstr>
      <vt:lpstr>'BS - G Statutoryo'!Názvy_tlače</vt:lpstr>
      <vt:lpstr>'BS- E Statutory'!Názvy_tlače</vt:lpstr>
      <vt:lpstr>'BS-G Statutory'!Názvy_tlače</vt:lpstr>
      <vt:lpstr>'BS-SK Statutory old'!Názvy_tlače</vt:lpstr>
      <vt:lpstr>'IS-E Statutory m'!Názvy_tlače</vt:lpstr>
      <vt:lpstr>'IS-G Statutory'!Názvy_tlače</vt:lpstr>
      <vt:lpstr>'IS-SK Statutoryold '!Názvy_tlače</vt:lpstr>
      <vt:lpstr>'Notes- SK Template'!Názvy_tlače</vt:lpstr>
      <vt:lpstr>'BS - G Statutoryo'!Oblasť_tlače</vt:lpstr>
      <vt:lpstr>'BS- E Statutory'!Oblasť_tlače</vt:lpstr>
      <vt:lpstr>'BS old'!Oblasť_tlače</vt:lpstr>
      <vt:lpstr>'BS-E Cover sheet'!Oblasť_tlače</vt:lpstr>
      <vt:lpstr>'BS-G Cover sheet'!Oblasť_tlače</vt:lpstr>
      <vt:lpstr>'BS-G Statutory'!Oblasť_tlače</vt:lpstr>
      <vt:lpstr>'BS-SK Statutory old'!Oblasť_tlače</vt:lpstr>
      <vt:lpstr>'G-Cover sheet'!Oblasť_tlače</vt:lpstr>
      <vt:lpstr>'IS-E Cover sheet'!Oblasť_tlače</vt:lpstr>
      <vt:lpstr>'IS-E Statutory m'!Oblasť_tlače</vt:lpstr>
      <vt:lpstr>'IS-G Cover sheet'!Oblasť_tlače</vt:lpstr>
      <vt:lpstr>'IS-G Statutory'!Oblasť_tlače</vt:lpstr>
      <vt:lpstr>'IS-SK Cover sheet'!Oblasť_tlače</vt:lpstr>
      <vt:lpstr>'IS-SK Statutoryold '!Oblasť_tlače</vt:lpstr>
      <vt:lpstr>'Notes- SK Template'!Oblasť_tlače</vt:lpstr>
      <vt:lpstr>'Notes-E Cover sheet'!Oblasť_tlače</vt:lpstr>
      <vt:lpstr>'Notes-SK Cover sheet'!Oblasť_tlače</vt:lpstr>
      <vt:lpstr>'P&amp;L old'!Oblasť_tlače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2019-06-23T15:00:19Z</dcterms:modified>
</cp:coreProperties>
</file>